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K:\Salary Tables\2021\Old files\"/>
    </mc:Choice>
  </mc:AlternateContent>
  <xr:revisionPtr revIDLastSave="0" documentId="13_ncr:1_{42A6B7E5-77CC-4F9D-97BB-E13552A16CEC}" xr6:coauthVersionLast="45" xr6:coauthVersionMax="45" xr10:uidLastSave="{00000000-0000-0000-0000-000000000000}"/>
  <bookViews>
    <workbookView xWindow="-120" yWindow="-120" windowWidth="29040" windowHeight="15840" tabRatio="770" activeTab="3" xr2:uid="{00000000-000D-0000-FFFF-FFFF00000000}"/>
  </bookViews>
  <sheets>
    <sheet name="2022 REG" sheetId="33" r:id="rId1"/>
    <sheet name="2022 Extra Help" sheetId="34" r:id="rId2"/>
    <sheet name="2021 REG" sheetId="31" r:id="rId3"/>
    <sheet name="2021 Extra Help" sheetId="32" r:id="rId4"/>
    <sheet name="2020 REG - ORD 841" sheetId="29" r:id="rId5"/>
    <sheet name="2020 Extra Help - ORD 841" sheetId="30" r:id="rId6"/>
    <sheet name="2019 REG - ORD 841" sheetId="27" r:id="rId7"/>
    <sheet name="2019 Extra Help - ORD 841" sheetId="28" r:id="rId8"/>
    <sheet name="2018 REG - ORD 812" sheetId="26" r:id="rId9"/>
    <sheet name="2018 Extra Help - ORD 806" sheetId="25" r:id="rId10"/>
    <sheet name="2017 REG - ORD 758" sheetId="24" r:id="rId11"/>
    <sheet name="2016 REG - ORD 728" sheetId="21" r:id="rId12"/>
    <sheet name="2016 Extra Help - ORD 728" sheetId="23" r:id="rId13"/>
    <sheet name="2015" sheetId="9" r:id="rId14"/>
    <sheet name="2014 (Amend. 1-6-14 &amp; 4-28-14)" sheetId="8" r:id="rId15"/>
    <sheet name="2014 (S)" sheetId="7" r:id="rId16"/>
    <sheet name="2014" sheetId="6" r:id="rId17"/>
    <sheet name="2013" sheetId="5" r:id="rId18"/>
    <sheet name="2012" sheetId="4" r:id="rId19"/>
    <sheet name="2011" sheetId="1" r:id="rId20"/>
    <sheet name="Sheet2" sheetId="12" r:id="rId21"/>
    <sheet name="Sheet3" sheetId="13" r:id="rId22"/>
  </sheets>
  <definedNames>
    <definedName name="_xlnm._FilterDatabase" localSheetId="11" hidden="1">'2016 REG - ORD 728'!$A$7:$O$7</definedName>
    <definedName name="_xlnm._FilterDatabase" localSheetId="10" hidden="1">'2017 REG - ORD 758'!$A$7:$O$7</definedName>
    <definedName name="_xlnm._FilterDatabase" localSheetId="8" hidden="1">'2018 REG - ORD 812'!$A$7:$O$7</definedName>
    <definedName name="_xlnm._FilterDatabase" localSheetId="6" hidden="1">'2019 REG - ORD 841'!$A$7:$P$7</definedName>
    <definedName name="_xlnm._FilterDatabase" localSheetId="4" hidden="1">'2020 REG - ORD 841'!$A$7:$P$7</definedName>
    <definedName name="_xlnm._FilterDatabase" localSheetId="2" hidden="1">'2021 REG'!$A$7:$P$7</definedName>
    <definedName name="_xlnm._FilterDatabase" localSheetId="0" hidden="1">'2022 REG'!$A$7:$P$7</definedName>
    <definedName name="_xlnm.Print_Area" localSheetId="18">'2012'!$A$1:$I$183</definedName>
    <definedName name="_xlnm.Print_Area" localSheetId="17">'2013'!$A$1:$I$183</definedName>
    <definedName name="_xlnm.Print_Area" localSheetId="16">'2014'!$A$1:$I$183</definedName>
    <definedName name="_xlnm.Print_Area" localSheetId="14">'2014 (Amend. 1-6-14 &amp; 4-28-14)'!$A$1:$I$183</definedName>
    <definedName name="_xlnm.Print_Area" localSheetId="15">'2014 (S)'!$A$1:$I$182</definedName>
    <definedName name="_xlnm.Print_Area" localSheetId="13">'2015'!$A$1:$I$183</definedName>
    <definedName name="_xlnm.Print_Area" localSheetId="12">'2016 Extra Help - ORD 728'!$A$1:$H$33</definedName>
    <definedName name="_xlnm.Print_Area" localSheetId="11">'2016 REG - ORD 728'!$A$6:$I$297</definedName>
    <definedName name="_xlnm.Print_Area" localSheetId="10">'2017 REG - ORD 758'!$A$6:$I$303</definedName>
    <definedName name="_xlnm.Print_Area" localSheetId="9">'2018 Extra Help - ORD 806'!$A$1:$E$160</definedName>
    <definedName name="_xlnm.Print_Area" localSheetId="8">'2018 REG - ORD 812'!$A$6:$I$304</definedName>
    <definedName name="_xlnm.Print_Area" localSheetId="7">'2019 Extra Help - ORD 841'!$A$1:$E$160</definedName>
    <definedName name="_xlnm.Print_Area" localSheetId="6">'2019 REG - ORD 841'!$A$1:$J$305</definedName>
    <definedName name="_xlnm.Print_Area" localSheetId="5">'2020 Extra Help - ORD 841'!$A$1:$E$122</definedName>
    <definedName name="_xlnm.Print_Area" localSheetId="4">'2020 REG - ORD 841'!$A$1:$J$311</definedName>
    <definedName name="_xlnm.Print_Area" localSheetId="3">'2021 Extra Help'!$A$1:$E$122</definedName>
    <definedName name="_xlnm.Print_Area" localSheetId="2">'2021 REG'!$A$1:$J$295</definedName>
    <definedName name="_xlnm.Print_Area" localSheetId="1">'2022 Extra Help'!$A$1:$E$122</definedName>
    <definedName name="_xlnm.Print_Area" localSheetId="0">'2022 REG'!$A$1:$J$304</definedName>
    <definedName name="_xlnm.Print_Titles" localSheetId="18">'2012'!$1:$6</definedName>
    <definedName name="_xlnm.Print_Titles" localSheetId="17">'2013'!$1:$6</definedName>
    <definedName name="_xlnm.Print_Titles" localSheetId="16">'2014'!$1:$6</definedName>
    <definedName name="_xlnm.Print_Titles" localSheetId="14">'2014 (Amend. 1-6-14 &amp; 4-28-14)'!$1:$6</definedName>
    <definedName name="_xlnm.Print_Titles" localSheetId="15">'2014 (S)'!$1:$6</definedName>
    <definedName name="_xlnm.Print_Titles" localSheetId="13">'2015'!$1:$6</definedName>
    <definedName name="_xlnm.Print_Titles" localSheetId="11">'2016 REG - ORD 728'!$1:$7</definedName>
    <definedName name="_xlnm.Print_Titles" localSheetId="10">'2017 REG - ORD 758'!$1:$7</definedName>
    <definedName name="_xlnm.Print_Titles" localSheetId="9">'2018 Extra Help - ORD 806'!$1:$6</definedName>
    <definedName name="_xlnm.Print_Titles" localSheetId="8">'2018 REG - ORD 812'!$1:$7</definedName>
    <definedName name="_xlnm.Print_Titles" localSheetId="7">'2019 Extra Help - ORD 841'!$1:$6</definedName>
    <definedName name="_xlnm.Print_Titles" localSheetId="6">'2019 REG - ORD 841'!$1:$7</definedName>
    <definedName name="_xlnm.Print_Titles" localSheetId="5">'2020 Extra Help - ORD 841'!$1:$6</definedName>
    <definedName name="_xlnm.Print_Titles" localSheetId="4">'2020 REG - ORD 841'!$1:$7</definedName>
    <definedName name="_xlnm.Print_Titles" localSheetId="3">'2021 Extra Help'!$1:$6</definedName>
    <definedName name="_xlnm.Print_Titles" localSheetId="2">'2021 REG'!$1:$7</definedName>
    <definedName name="_xlnm.Print_Titles" localSheetId="1">'2022 Extra Help'!$1:$6</definedName>
    <definedName name="_xlnm.Print_Titles" localSheetId="0">'2022 REG'!$1:$7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31" i="31" l="1"/>
  <c r="J226" i="31"/>
  <c r="E49" i="34" l="1"/>
  <c r="D49" i="34"/>
  <c r="D3" i="31" l="1"/>
  <c r="D4" i="31" s="1"/>
  <c r="K37" i="33" l="1"/>
  <c r="K34" i="33"/>
  <c r="L31" i="33"/>
  <c r="K31" i="33"/>
  <c r="L30" i="33"/>
  <c r="L28" i="33"/>
  <c r="K28" i="33"/>
  <c r="L27" i="33"/>
  <c r="M25" i="33"/>
  <c r="L25" i="33"/>
  <c r="K25" i="33"/>
  <c r="M24" i="33"/>
  <c r="L24" i="33"/>
  <c r="N22" i="33"/>
  <c r="M22" i="33"/>
  <c r="L22" i="33"/>
  <c r="K22" i="33"/>
  <c r="N21" i="33"/>
  <c r="M21" i="33"/>
  <c r="L21" i="33"/>
  <c r="N19" i="33"/>
  <c r="M19" i="33"/>
  <c r="L19" i="33"/>
  <c r="K19" i="33"/>
  <c r="N18" i="33"/>
  <c r="M18" i="33"/>
  <c r="L18" i="33"/>
  <c r="O16" i="33"/>
  <c r="N16" i="33"/>
  <c r="M16" i="33"/>
  <c r="L16" i="33"/>
  <c r="K16" i="33"/>
  <c r="O15" i="33"/>
  <c r="N15" i="33"/>
  <c r="M15" i="33"/>
  <c r="L15" i="33"/>
  <c r="P13" i="33"/>
  <c r="O13" i="33"/>
  <c r="N13" i="33"/>
  <c r="M13" i="33"/>
  <c r="L13" i="33"/>
  <c r="K13" i="33"/>
  <c r="P12" i="33"/>
  <c r="O12" i="33"/>
  <c r="N12" i="33"/>
  <c r="M12" i="33"/>
  <c r="L12" i="33"/>
  <c r="P9" i="33"/>
  <c r="O9" i="33"/>
  <c r="N9" i="33"/>
  <c r="M9" i="33"/>
  <c r="L9" i="33"/>
  <c r="D4" i="33"/>
  <c r="I2" i="33" s="1"/>
  <c r="I2" i="31"/>
  <c r="Q9" i="31" s="1"/>
  <c r="K37" i="31"/>
  <c r="K34" i="31"/>
  <c r="L31" i="31"/>
  <c r="K31" i="31"/>
  <c r="L30" i="31"/>
  <c r="L28" i="31"/>
  <c r="K28" i="31"/>
  <c r="L27" i="31"/>
  <c r="M25" i="31"/>
  <c r="L25" i="31"/>
  <c r="K25" i="31"/>
  <c r="M24" i="31"/>
  <c r="L24" i="31"/>
  <c r="N22" i="31"/>
  <c r="M22" i="31"/>
  <c r="L22" i="31"/>
  <c r="K22" i="31"/>
  <c r="N21" i="31"/>
  <c r="M21" i="31"/>
  <c r="L21" i="31"/>
  <c r="N19" i="31"/>
  <c r="M19" i="31"/>
  <c r="L19" i="31"/>
  <c r="K19" i="31"/>
  <c r="N18" i="31"/>
  <c r="M18" i="31"/>
  <c r="L18" i="31"/>
  <c r="O16" i="31"/>
  <c r="N16" i="31"/>
  <c r="M16" i="31"/>
  <c r="L16" i="31"/>
  <c r="K16" i="31"/>
  <c r="O15" i="31"/>
  <c r="N15" i="31"/>
  <c r="M15" i="31"/>
  <c r="L15" i="31"/>
  <c r="P13" i="31"/>
  <c r="O13" i="31"/>
  <c r="N13" i="31"/>
  <c r="M13" i="31"/>
  <c r="L13" i="31"/>
  <c r="K13" i="31"/>
  <c r="P12" i="31"/>
  <c r="O12" i="31"/>
  <c r="N12" i="31"/>
  <c r="M12" i="31"/>
  <c r="L12" i="31"/>
  <c r="P9" i="31"/>
  <c r="O9" i="31"/>
  <c r="N9" i="31"/>
  <c r="M9" i="31"/>
  <c r="L9" i="31"/>
  <c r="E1" i="34" l="1"/>
  <c r="E1" i="32"/>
  <c r="D4" i="29"/>
  <c r="I2" i="29" s="1"/>
  <c r="K34" i="29"/>
  <c r="K31" i="29"/>
  <c r="L28" i="29"/>
  <c r="K28" i="29"/>
  <c r="L27" i="29"/>
  <c r="M25" i="29"/>
  <c r="L25" i="29"/>
  <c r="K25" i="29"/>
  <c r="M24" i="29"/>
  <c r="L24" i="29"/>
  <c r="M22" i="29"/>
  <c r="L22" i="29"/>
  <c r="K22" i="29"/>
  <c r="M21" i="29"/>
  <c r="L21" i="29"/>
  <c r="O19" i="29"/>
  <c r="N19" i="29"/>
  <c r="M19" i="29"/>
  <c r="L19" i="29"/>
  <c r="K19" i="29"/>
  <c r="O18" i="29"/>
  <c r="N18" i="29"/>
  <c r="M18" i="29"/>
  <c r="L18" i="29"/>
  <c r="O16" i="29"/>
  <c r="N16" i="29"/>
  <c r="M16" i="29"/>
  <c r="L16" i="29"/>
  <c r="K16" i="29"/>
  <c r="O15" i="29"/>
  <c r="N15" i="29"/>
  <c r="M15" i="29"/>
  <c r="L15" i="29"/>
  <c r="P13" i="29"/>
  <c r="O13" i="29"/>
  <c r="N13" i="29"/>
  <c r="M13" i="29"/>
  <c r="L13" i="29"/>
  <c r="K13" i="29"/>
  <c r="P12" i="29"/>
  <c r="O12" i="29"/>
  <c r="N12" i="29"/>
  <c r="M12" i="29"/>
  <c r="L12" i="29"/>
  <c r="P9" i="29"/>
  <c r="O9" i="29"/>
  <c r="N9" i="29"/>
  <c r="M9" i="29"/>
  <c r="L9" i="29"/>
  <c r="D7" i="32" l="1"/>
  <c r="D111" i="32"/>
  <c r="D111" i="34" s="1"/>
  <c r="D107" i="32"/>
  <c r="D107" i="34" s="1"/>
  <c r="D103" i="32"/>
  <c r="D103" i="34" s="1"/>
  <c r="D99" i="32"/>
  <c r="D99" i="34" s="1"/>
  <c r="D95" i="32"/>
  <c r="D95" i="34" s="1"/>
  <c r="D91" i="32"/>
  <c r="D91" i="34" s="1"/>
  <c r="D87" i="32"/>
  <c r="D87" i="34" s="1"/>
  <c r="D82" i="32"/>
  <c r="D82" i="34" s="1"/>
  <c r="D77" i="32"/>
  <c r="D77" i="34" s="1"/>
  <c r="D72" i="32"/>
  <c r="D72" i="34" s="1"/>
  <c r="D68" i="32"/>
  <c r="D68" i="34" s="1"/>
  <c r="D64" i="32"/>
  <c r="D64" i="34" s="1"/>
  <c r="D59" i="32"/>
  <c r="D59" i="34" s="1"/>
  <c r="D55" i="32"/>
  <c r="D55" i="34" s="1"/>
  <c r="D51" i="32"/>
  <c r="D51" i="34" s="1"/>
  <c r="D42" i="32"/>
  <c r="D42" i="34" s="1"/>
  <c r="D37" i="32"/>
  <c r="D37" i="34" s="1"/>
  <c r="D31" i="32"/>
  <c r="D31" i="34" s="1"/>
  <c r="D27" i="32"/>
  <c r="D27" i="34" s="1"/>
  <c r="D21" i="32"/>
  <c r="D21" i="34" s="1"/>
  <c r="D16" i="32"/>
  <c r="D16" i="34" s="1"/>
  <c r="D101" i="32"/>
  <c r="D101" i="34" s="1"/>
  <c r="D93" i="32"/>
  <c r="D93" i="34" s="1"/>
  <c r="D79" i="32"/>
  <c r="D79" i="34" s="1"/>
  <c r="D70" i="32"/>
  <c r="D70" i="34" s="1"/>
  <c r="D62" i="32"/>
  <c r="D62" i="34" s="1"/>
  <c r="D53" i="32"/>
  <c r="D53" i="34" s="1"/>
  <c r="D40" i="32"/>
  <c r="D40" i="34" s="1"/>
  <c r="D29" i="32"/>
  <c r="D29" i="34" s="1"/>
  <c r="D19" i="32"/>
  <c r="D19" i="34" s="1"/>
  <c r="E111" i="32"/>
  <c r="E111" i="34" s="1"/>
  <c r="E107" i="32"/>
  <c r="E107" i="34" s="1"/>
  <c r="E103" i="32"/>
  <c r="E103" i="34" s="1"/>
  <c r="E95" i="32"/>
  <c r="E95" i="34" s="1"/>
  <c r="E91" i="32"/>
  <c r="E91" i="34" s="1"/>
  <c r="E82" i="32"/>
  <c r="E82" i="34" s="1"/>
  <c r="E113" i="32"/>
  <c r="E113" i="34" s="1"/>
  <c r="E109" i="32"/>
  <c r="E109" i="34" s="1"/>
  <c r="E105" i="32"/>
  <c r="E105" i="34" s="1"/>
  <c r="E101" i="32"/>
  <c r="E101" i="34" s="1"/>
  <c r="E97" i="32"/>
  <c r="E97" i="34" s="1"/>
  <c r="E93" i="32"/>
  <c r="E93" i="34" s="1"/>
  <c r="E89" i="32"/>
  <c r="E89" i="34" s="1"/>
  <c r="E85" i="32"/>
  <c r="E85" i="34" s="1"/>
  <c r="E79" i="32"/>
  <c r="E79" i="34" s="1"/>
  <c r="E74" i="32"/>
  <c r="E74" i="34" s="1"/>
  <c r="E70" i="32"/>
  <c r="E70" i="34" s="1"/>
  <c r="E66" i="32"/>
  <c r="E66" i="34" s="1"/>
  <c r="E62" i="32"/>
  <c r="E62" i="34" s="1"/>
  <c r="E57" i="32"/>
  <c r="E57" i="34" s="1"/>
  <c r="E53" i="32"/>
  <c r="E53" i="34" s="1"/>
  <c r="E44" i="32"/>
  <c r="E44" i="34" s="1"/>
  <c r="E40" i="32"/>
  <c r="E40" i="34" s="1"/>
  <c r="E35" i="32"/>
  <c r="E35" i="34" s="1"/>
  <c r="E29" i="32"/>
  <c r="E29" i="34" s="1"/>
  <c r="E25" i="32"/>
  <c r="E25" i="34" s="1"/>
  <c r="E19" i="32"/>
  <c r="E19" i="34" s="1"/>
  <c r="E11" i="32"/>
  <c r="E11" i="34" s="1"/>
  <c r="D113" i="32"/>
  <c r="D113" i="34" s="1"/>
  <c r="D109" i="32"/>
  <c r="D109" i="34" s="1"/>
  <c r="D105" i="32"/>
  <c r="D105" i="34" s="1"/>
  <c r="D97" i="32"/>
  <c r="D97" i="34" s="1"/>
  <c r="D89" i="32"/>
  <c r="D89" i="34" s="1"/>
  <c r="D85" i="32"/>
  <c r="D85" i="34" s="1"/>
  <c r="D74" i="32"/>
  <c r="D74" i="34" s="1"/>
  <c r="D66" i="32"/>
  <c r="D66" i="34" s="1"/>
  <c r="D57" i="32"/>
  <c r="D57" i="34" s="1"/>
  <c r="D44" i="32"/>
  <c r="D44" i="34" s="1"/>
  <c r="D35" i="32"/>
  <c r="D35" i="34" s="1"/>
  <c r="D25" i="32"/>
  <c r="D25" i="34" s="1"/>
  <c r="D11" i="32"/>
  <c r="D11" i="34" s="1"/>
  <c r="E99" i="32"/>
  <c r="E99" i="34" s="1"/>
  <c r="E87" i="32"/>
  <c r="E87" i="34" s="1"/>
  <c r="E72" i="32"/>
  <c r="E72" i="34" s="1"/>
  <c r="E55" i="32"/>
  <c r="E55" i="34" s="1"/>
  <c r="E31" i="32"/>
  <c r="E31" i="34" s="1"/>
  <c r="E7" i="32"/>
  <c r="E68" i="32"/>
  <c r="E68" i="34" s="1"/>
  <c r="E51" i="32"/>
  <c r="E51" i="34" s="1"/>
  <c r="E27" i="32"/>
  <c r="E27" i="34" s="1"/>
  <c r="E64" i="32"/>
  <c r="E64" i="34" s="1"/>
  <c r="E42" i="32"/>
  <c r="E42" i="34" s="1"/>
  <c r="E21" i="32"/>
  <c r="E21" i="34" s="1"/>
  <c r="E77" i="32"/>
  <c r="E77" i="34" s="1"/>
  <c r="E59" i="32"/>
  <c r="E59" i="34" s="1"/>
  <c r="E37" i="32"/>
  <c r="E37" i="34" s="1"/>
  <c r="E16" i="32"/>
  <c r="E16" i="34" s="1"/>
  <c r="E1" i="30"/>
  <c r="D3" i="27"/>
  <c r="D4" i="27" s="1"/>
  <c r="E7" i="34" l="1"/>
  <c r="D7" i="34"/>
  <c r="K34" i="27"/>
  <c r="K31" i="27"/>
  <c r="L28" i="27"/>
  <c r="K28" i="27"/>
  <c r="L27" i="27"/>
  <c r="M25" i="27"/>
  <c r="L25" i="27"/>
  <c r="K25" i="27"/>
  <c r="M24" i="27"/>
  <c r="L24" i="27"/>
  <c r="M22" i="27"/>
  <c r="L22" i="27"/>
  <c r="K22" i="27"/>
  <c r="M21" i="27"/>
  <c r="L21" i="27"/>
  <c r="O19" i="27"/>
  <c r="N19" i="27"/>
  <c r="M19" i="27"/>
  <c r="L19" i="27"/>
  <c r="K19" i="27"/>
  <c r="O18" i="27"/>
  <c r="N18" i="27"/>
  <c r="M18" i="27"/>
  <c r="L18" i="27"/>
  <c r="O16" i="27"/>
  <c r="N16" i="27"/>
  <c r="M16" i="27"/>
  <c r="L16" i="27"/>
  <c r="K16" i="27"/>
  <c r="O15" i="27"/>
  <c r="N15" i="27"/>
  <c r="M15" i="27"/>
  <c r="L15" i="27"/>
  <c r="P13" i="27"/>
  <c r="O13" i="27"/>
  <c r="N13" i="27"/>
  <c r="M13" i="27"/>
  <c r="L13" i="27"/>
  <c r="K13" i="27"/>
  <c r="P12" i="27"/>
  <c r="O12" i="27"/>
  <c r="N12" i="27"/>
  <c r="M12" i="27"/>
  <c r="L12" i="27"/>
  <c r="P9" i="27"/>
  <c r="O9" i="27"/>
  <c r="N9" i="27"/>
  <c r="M9" i="27"/>
  <c r="L9" i="27"/>
  <c r="I2" i="27"/>
  <c r="E1" i="28" l="1"/>
  <c r="J19" i="26"/>
  <c r="L16" i="26"/>
  <c r="K16" i="26"/>
  <c r="J16" i="26"/>
  <c r="L15" i="26"/>
  <c r="K15" i="26"/>
  <c r="L13" i="26"/>
  <c r="K13" i="26"/>
  <c r="J13" i="26"/>
  <c r="L12" i="26"/>
  <c r="K12" i="26"/>
  <c r="M9" i="26"/>
  <c r="L9" i="26"/>
  <c r="K9" i="26"/>
  <c r="D4" i="26"/>
  <c r="H2" i="26" s="1"/>
  <c r="D153" i="28" l="1"/>
  <c r="D115" i="30" s="1"/>
  <c r="E16" i="28"/>
  <c r="E16" i="30" s="1"/>
  <c r="E69" i="28"/>
  <c r="E55" i="30" s="1"/>
  <c r="E123" i="28"/>
  <c r="E95" i="30" s="1"/>
  <c r="D32" i="28"/>
  <c r="D29" i="30" s="1"/>
  <c r="D66" i="28"/>
  <c r="D53" i="30" s="1"/>
  <c r="D90" i="28"/>
  <c r="D70" i="30" s="1"/>
  <c r="D114" i="28"/>
  <c r="D89" i="30" s="1"/>
  <c r="D138" i="28"/>
  <c r="D105" i="30" s="1"/>
  <c r="E19" i="28"/>
  <c r="E19" i="30" s="1"/>
  <c r="E47" i="28"/>
  <c r="E40" i="30" s="1"/>
  <c r="E72" i="28"/>
  <c r="E57" i="30" s="1"/>
  <c r="E47" i="32" s="1"/>
  <c r="E96" i="28"/>
  <c r="E74" i="30" s="1"/>
  <c r="E120" i="28"/>
  <c r="E93" i="30" s="1"/>
  <c r="E144" i="28"/>
  <c r="E109" i="30" s="1"/>
  <c r="E35" i="28"/>
  <c r="E31" i="30" s="1"/>
  <c r="E87" i="28"/>
  <c r="E68" i="30" s="1"/>
  <c r="E129" i="28"/>
  <c r="E99" i="30" s="1"/>
  <c r="D26" i="28"/>
  <c r="D25" i="30" s="1"/>
  <c r="D22" i="28"/>
  <c r="D21" i="30" s="1"/>
  <c r="D50" i="28"/>
  <c r="D42" i="30" s="1"/>
  <c r="D75" i="28"/>
  <c r="D59" i="30" s="1"/>
  <c r="D99" i="28"/>
  <c r="D77" i="30" s="1"/>
  <c r="D123" i="28"/>
  <c r="D95" i="30" s="1"/>
  <c r="D147" i="28"/>
  <c r="D111" i="30" s="1"/>
  <c r="D60" i="28"/>
  <c r="D49" i="30" s="1"/>
  <c r="D132" i="28"/>
  <c r="D101" i="30" s="1"/>
  <c r="E41" i="28"/>
  <c r="E35" i="30" s="1"/>
  <c r="E66" i="28"/>
  <c r="E53" i="30" s="1"/>
  <c r="E114" i="28"/>
  <c r="E89" i="30" s="1"/>
  <c r="E138" i="28"/>
  <c r="E105" i="30" s="1"/>
  <c r="E75" i="28"/>
  <c r="E59" i="30" s="1"/>
  <c r="E117" i="28"/>
  <c r="E91" i="30" s="1"/>
  <c r="D44" i="28"/>
  <c r="D37" i="30" s="1"/>
  <c r="D93" i="28"/>
  <c r="D72" i="30" s="1"/>
  <c r="D117" i="28"/>
  <c r="D91" i="30" s="1"/>
  <c r="E29" i="28"/>
  <c r="E27" i="30" s="1"/>
  <c r="E81" i="28"/>
  <c r="E64" i="30" s="1"/>
  <c r="E135" i="28"/>
  <c r="E103" i="30" s="1"/>
  <c r="D47" i="28"/>
  <c r="D40" i="30" s="1"/>
  <c r="D72" i="28"/>
  <c r="D57" i="30" s="1"/>
  <c r="D47" i="32" s="1"/>
  <c r="D96" i="28"/>
  <c r="D74" i="30" s="1"/>
  <c r="D120" i="28"/>
  <c r="D93" i="30" s="1"/>
  <c r="D144" i="28"/>
  <c r="D109" i="30" s="1"/>
  <c r="E26" i="28"/>
  <c r="E25" i="30" s="1"/>
  <c r="E53" i="28"/>
  <c r="E44" i="30" s="1"/>
  <c r="E78" i="28"/>
  <c r="E62" i="30" s="1"/>
  <c r="E102" i="28"/>
  <c r="E79" i="30" s="1"/>
  <c r="E126" i="28"/>
  <c r="E97" i="30" s="1"/>
  <c r="E150" i="28"/>
  <c r="E113" i="30" s="1"/>
  <c r="E50" i="28"/>
  <c r="E42" i="30" s="1"/>
  <c r="E99" i="28"/>
  <c r="E77" i="30" s="1"/>
  <c r="E141" i="28"/>
  <c r="E107" i="30" s="1"/>
  <c r="D41" i="28"/>
  <c r="D35" i="30" s="1"/>
  <c r="D29" i="28"/>
  <c r="D27" i="30" s="1"/>
  <c r="D57" i="28"/>
  <c r="D47" i="30" s="1"/>
  <c r="D81" i="28"/>
  <c r="D64" i="30" s="1"/>
  <c r="D105" i="28"/>
  <c r="D82" i="30" s="1"/>
  <c r="D129" i="28"/>
  <c r="D99" i="30" s="1"/>
  <c r="E44" i="28"/>
  <c r="E37" i="30" s="1"/>
  <c r="E93" i="28"/>
  <c r="E72" i="30" s="1"/>
  <c r="E147" i="28"/>
  <c r="E111" i="30" s="1"/>
  <c r="D53" i="28"/>
  <c r="D44" i="30" s="1"/>
  <c r="D78" i="28"/>
  <c r="D62" i="30" s="1"/>
  <c r="D102" i="28"/>
  <c r="D79" i="30" s="1"/>
  <c r="D126" i="28"/>
  <c r="D97" i="30" s="1"/>
  <c r="D150" i="28"/>
  <c r="D113" i="30" s="1"/>
  <c r="E32" i="28"/>
  <c r="E29" i="30" s="1"/>
  <c r="E60" i="28"/>
  <c r="E49" i="30" s="1"/>
  <c r="E84" i="28"/>
  <c r="E66" i="30" s="1"/>
  <c r="E108" i="28"/>
  <c r="E85" i="30" s="1"/>
  <c r="E132" i="28"/>
  <c r="E101" i="30" s="1"/>
  <c r="E7" i="28"/>
  <c r="E7" i="30" s="1"/>
  <c r="E63" i="28"/>
  <c r="E51" i="30" s="1"/>
  <c r="E105" i="28"/>
  <c r="E82" i="30" s="1"/>
  <c r="E153" i="28"/>
  <c r="E115" i="30" s="1"/>
  <c r="D7" i="28"/>
  <c r="D7" i="30" s="1"/>
  <c r="D35" i="28"/>
  <c r="D31" i="30" s="1"/>
  <c r="D63" i="28"/>
  <c r="D51" i="30" s="1"/>
  <c r="D87" i="28"/>
  <c r="D68" i="30" s="1"/>
  <c r="D111" i="28"/>
  <c r="D87" i="30" s="1"/>
  <c r="D135" i="28"/>
  <c r="D103" i="30" s="1"/>
  <c r="E57" i="28"/>
  <c r="E47" i="30" s="1"/>
  <c r="E111" i="28"/>
  <c r="E87" i="30" s="1"/>
  <c r="D19" i="28"/>
  <c r="D19" i="30" s="1"/>
  <c r="D84" i="28"/>
  <c r="D66" i="30" s="1"/>
  <c r="D108" i="28"/>
  <c r="D85" i="30" s="1"/>
  <c r="E11" i="28"/>
  <c r="E11" i="30" s="1"/>
  <c r="E90" i="28"/>
  <c r="E70" i="30" s="1"/>
  <c r="E22" i="28"/>
  <c r="E21" i="30" s="1"/>
  <c r="D11" i="28"/>
  <c r="D11" i="30" s="1"/>
  <c r="D16" i="28"/>
  <c r="D16" i="30" s="1"/>
  <c r="D69" i="28"/>
  <c r="D55" i="30" s="1"/>
  <c r="D141" i="28"/>
  <c r="D107" i="30" s="1"/>
  <c r="J22" i="26"/>
  <c r="D47" i="34" l="1"/>
  <c r="D115" i="34" s="1"/>
  <c r="D115" i="32"/>
  <c r="E47" i="34"/>
  <c r="E115" i="34" s="1"/>
  <c r="E115" i="32"/>
  <c r="K19" i="26"/>
  <c r="K18" i="26"/>
  <c r="D3" i="24"/>
  <c r="D4" i="24" l="1"/>
  <c r="H2" i="24" s="1"/>
  <c r="C3" i="23" l="1"/>
  <c r="C29" i="23" s="1"/>
  <c r="C4" i="23" l="1"/>
  <c r="C5" i="23" s="1"/>
  <c r="C6" i="23" s="1"/>
  <c r="C7" i="23" s="1"/>
  <c r="C8" i="23" s="1"/>
  <c r="C9" i="23" s="1"/>
  <c r="C10" i="23" s="1"/>
  <c r="C11" i="23" s="1"/>
  <c r="C12" i="23" s="1"/>
  <c r="C13" i="23" s="1"/>
  <c r="C14" i="23" s="1"/>
  <c r="C15" i="23" s="1"/>
  <c r="C16" i="23" s="1"/>
  <c r="C17" i="23" s="1"/>
  <c r="C18" i="23" s="1"/>
  <c r="C19" i="23" s="1"/>
  <c r="C20" i="23" s="1"/>
  <c r="C21" i="23" s="1"/>
  <c r="C22" i="23" s="1"/>
  <c r="C23" i="23" s="1"/>
  <c r="C24" i="23" s="1"/>
  <c r="C25" i="23" s="1"/>
  <c r="C26" i="23" s="1"/>
  <c r="C27" i="23" s="1"/>
  <c r="C28" i="23" s="1"/>
  <c r="D3" i="23"/>
  <c r="D4" i="23" s="1"/>
  <c r="D5" i="23" s="1"/>
  <c r="D6" i="23" s="1"/>
  <c r="D7" i="23" s="1"/>
  <c r="D8" i="23" s="1"/>
  <c r="D9" i="23" s="1"/>
  <c r="D10" i="23" s="1"/>
  <c r="D11" i="23" s="1"/>
  <c r="D12" i="23" s="1"/>
  <c r="D13" i="23" s="1"/>
  <c r="D14" i="23" s="1"/>
  <c r="D15" i="23" s="1"/>
  <c r="D16" i="23" s="1"/>
  <c r="D17" i="23" s="1"/>
  <c r="D18" i="23" s="1"/>
  <c r="D19" i="23" s="1"/>
  <c r="D20" i="23" s="1"/>
  <c r="D21" i="23" s="1"/>
  <c r="D22" i="23" s="1"/>
  <c r="D23" i="23" s="1"/>
  <c r="D24" i="23" s="1"/>
  <c r="D25" i="23" s="1"/>
  <c r="D26" i="23" s="1"/>
  <c r="D27" i="23" s="1"/>
  <c r="D28" i="23" s="1"/>
  <c r="E3" i="23" l="1"/>
  <c r="E4" i="23" s="1"/>
  <c r="E5" i="23" s="1"/>
  <c r="E6" i="23" s="1"/>
  <c r="E7" i="23" s="1"/>
  <c r="E8" i="23" s="1"/>
  <c r="E9" i="23" s="1"/>
  <c r="E10" i="23" s="1"/>
  <c r="E11" i="23" s="1"/>
  <c r="E12" i="23" s="1"/>
  <c r="E13" i="23" s="1"/>
  <c r="E14" i="23" s="1"/>
  <c r="E15" i="23" s="1"/>
  <c r="E16" i="23" s="1"/>
  <c r="E17" i="23" s="1"/>
  <c r="E18" i="23" s="1"/>
  <c r="E19" i="23" s="1"/>
  <c r="E20" i="23" s="1"/>
  <c r="E21" i="23" s="1"/>
  <c r="E22" i="23" s="1"/>
  <c r="E23" i="23" s="1"/>
  <c r="E24" i="23" s="1"/>
  <c r="E25" i="23" s="1"/>
  <c r="E26" i="23" s="1"/>
  <c r="E27" i="23" s="1"/>
  <c r="E28" i="23" s="1"/>
  <c r="F3" i="23" l="1"/>
  <c r="G3" i="23" s="1"/>
  <c r="F4" i="23" l="1"/>
  <c r="F5" i="23" s="1"/>
  <c r="F6" i="23" s="1"/>
  <c r="F7" i="23" s="1"/>
  <c r="F8" i="23" s="1"/>
  <c r="F9" i="23" s="1"/>
  <c r="F10" i="23" s="1"/>
  <c r="F11" i="23" s="1"/>
  <c r="F12" i="23" s="1"/>
  <c r="F13" i="23" s="1"/>
  <c r="F14" i="23" s="1"/>
  <c r="F15" i="23" s="1"/>
  <c r="F16" i="23" s="1"/>
  <c r="F17" i="23" s="1"/>
  <c r="F18" i="23" s="1"/>
  <c r="F19" i="23" s="1"/>
  <c r="F20" i="23" s="1"/>
  <c r="F21" i="23" s="1"/>
  <c r="F22" i="23" s="1"/>
  <c r="F23" i="23" s="1"/>
  <c r="F24" i="23" s="1"/>
  <c r="F25" i="23" s="1"/>
  <c r="F26" i="23" s="1"/>
  <c r="F27" i="23" s="1"/>
  <c r="F28" i="23" s="1"/>
  <c r="H3" i="23"/>
  <c r="H4" i="23" s="1"/>
  <c r="H5" i="23" s="1"/>
  <c r="H6" i="23" s="1"/>
  <c r="H7" i="23" s="1"/>
  <c r="H8" i="23" s="1"/>
  <c r="H9" i="23" s="1"/>
  <c r="H10" i="23" s="1"/>
  <c r="H11" i="23" s="1"/>
  <c r="H12" i="23" s="1"/>
  <c r="H13" i="23" s="1"/>
  <c r="H14" i="23" s="1"/>
  <c r="H15" i="23" s="1"/>
  <c r="H16" i="23" s="1"/>
  <c r="H17" i="23" s="1"/>
  <c r="H18" i="23" s="1"/>
  <c r="H19" i="23" s="1"/>
  <c r="H20" i="23" s="1"/>
  <c r="H21" i="23" s="1"/>
  <c r="H22" i="23" s="1"/>
  <c r="H23" i="23" s="1"/>
  <c r="H24" i="23" s="1"/>
  <c r="H25" i="23" s="1"/>
  <c r="H26" i="23" s="1"/>
  <c r="H27" i="23" s="1"/>
  <c r="H28" i="23" s="1"/>
  <c r="G4" i="23"/>
  <c r="G5" i="23" s="1"/>
  <c r="G6" i="23" s="1"/>
  <c r="G7" i="23" s="1"/>
  <c r="G8" i="23" s="1"/>
  <c r="G9" i="23" s="1"/>
  <c r="G10" i="23" s="1"/>
  <c r="G11" i="23" s="1"/>
  <c r="G12" i="23" s="1"/>
  <c r="G13" i="23" s="1"/>
  <c r="G14" i="23" s="1"/>
  <c r="G15" i="23" s="1"/>
  <c r="G16" i="23" s="1"/>
  <c r="G17" i="23" s="1"/>
  <c r="G18" i="23" s="1"/>
  <c r="G19" i="23" s="1"/>
  <c r="G20" i="23" s="1"/>
  <c r="G21" i="23" s="1"/>
  <c r="G22" i="23" s="1"/>
  <c r="G23" i="23" s="1"/>
  <c r="G24" i="23" s="1"/>
  <c r="G25" i="23" s="1"/>
  <c r="G26" i="23" s="1"/>
  <c r="G27" i="23" s="1"/>
  <c r="G28" i="23" s="1"/>
  <c r="D3" i="21" l="1"/>
  <c r="D4" i="21" s="1"/>
  <c r="I2" i="21" s="1"/>
  <c r="I182" i="9" l="1"/>
  <c r="H182" i="9"/>
  <c r="G182" i="9"/>
  <c r="F182" i="9"/>
  <c r="E182" i="9"/>
  <c r="D182" i="9"/>
  <c r="I180" i="9"/>
  <c r="H180" i="9"/>
  <c r="G180" i="9"/>
  <c r="F180" i="9"/>
  <c r="E180" i="9"/>
  <c r="D180" i="9"/>
  <c r="I178" i="9"/>
  <c r="H178" i="9"/>
  <c r="G178" i="9"/>
  <c r="F178" i="9"/>
  <c r="E178" i="9"/>
  <c r="D178" i="9"/>
  <c r="I176" i="9"/>
  <c r="H176" i="9"/>
  <c r="G176" i="9"/>
  <c r="F176" i="9"/>
  <c r="E176" i="9"/>
  <c r="D176" i="9"/>
  <c r="I174" i="9"/>
  <c r="H174" i="9"/>
  <c r="G174" i="9"/>
  <c r="F174" i="9"/>
  <c r="E174" i="9"/>
  <c r="D174" i="9"/>
  <c r="I172" i="9"/>
  <c r="H172" i="9"/>
  <c r="G172" i="9"/>
  <c r="F172" i="9"/>
  <c r="E172" i="9"/>
  <c r="D172" i="9"/>
  <c r="I170" i="9"/>
  <c r="H170" i="9"/>
  <c r="G170" i="9"/>
  <c r="F170" i="9"/>
  <c r="E170" i="9"/>
  <c r="D170" i="9"/>
  <c r="I168" i="9"/>
  <c r="H168" i="9"/>
  <c r="G168" i="9"/>
  <c r="F168" i="9"/>
  <c r="E168" i="9"/>
  <c r="D168" i="9"/>
  <c r="I166" i="9"/>
  <c r="H166" i="9"/>
  <c r="G166" i="9"/>
  <c r="F166" i="9"/>
  <c r="E166" i="9"/>
  <c r="D166" i="9"/>
  <c r="I164" i="9"/>
  <c r="H164" i="9"/>
  <c r="G164" i="9"/>
  <c r="F164" i="9"/>
  <c r="E164" i="9"/>
  <c r="D164" i="9"/>
  <c r="I162" i="9"/>
  <c r="H162" i="9"/>
  <c r="G162" i="9"/>
  <c r="F162" i="9"/>
  <c r="E162" i="9"/>
  <c r="D162" i="9"/>
  <c r="I160" i="9"/>
  <c r="H160" i="9"/>
  <c r="G160" i="9"/>
  <c r="F160" i="9"/>
  <c r="E160" i="9"/>
  <c r="D160" i="9"/>
  <c r="I158" i="9"/>
  <c r="H158" i="9"/>
  <c r="G158" i="9"/>
  <c r="F158" i="9"/>
  <c r="E158" i="9"/>
  <c r="D158" i="9"/>
  <c r="I156" i="9"/>
  <c r="H156" i="9"/>
  <c r="G156" i="9"/>
  <c r="F156" i="9"/>
  <c r="E156" i="9"/>
  <c r="D156" i="9"/>
  <c r="I154" i="9"/>
  <c r="H154" i="9"/>
  <c r="G154" i="9"/>
  <c r="F154" i="9"/>
  <c r="E154" i="9"/>
  <c r="D154" i="9"/>
  <c r="I152" i="9"/>
  <c r="H152" i="9"/>
  <c r="G152" i="9"/>
  <c r="F152" i="9"/>
  <c r="E152" i="9"/>
  <c r="D152" i="9"/>
  <c r="I150" i="9"/>
  <c r="H150" i="9"/>
  <c r="G150" i="9"/>
  <c r="F150" i="9"/>
  <c r="E150" i="9"/>
  <c r="D150" i="9"/>
  <c r="I148" i="9"/>
  <c r="H148" i="9"/>
  <c r="G148" i="9"/>
  <c r="F148" i="9"/>
  <c r="E148" i="9"/>
  <c r="D148" i="9"/>
  <c r="I146" i="9"/>
  <c r="H146" i="9"/>
  <c r="G146" i="9"/>
  <c r="F146" i="9"/>
  <c r="E146" i="9"/>
  <c r="D146" i="9"/>
  <c r="I144" i="9"/>
  <c r="H144" i="9"/>
  <c r="G144" i="9"/>
  <c r="F144" i="9"/>
  <c r="E144" i="9"/>
  <c r="D144" i="9"/>
  <c r="I142" i="9"/>
  <c r="H142" i="9"/>
  <c r="G142" i="9"/>
  <c r="F142" i="9"/>
  <c r="E142" i="9"/>
  <c r="D142" i="9"/>
  <c r="I140" i="9"/>
  <c r="H140" i="9"/>
  <c r="G140" i="9"/>
  <c r="F140" i="9"/>
  <c r="E140" i="9"/>
  <c r="D140" i="9"/>
  <c r="I138" i="9"/>
  <c r="H138" i="9"/>
  <c r="G138" i="9"/>
  <c r="F138" i="9"/>
  <c r="E138" i="9"/>
  <c r="D138" i="9"/>
  <c r="I136" i="9"/>
  <c r="H136" i="9"/>
  <c r="G136" i="9"/>
  <c r="F136" i="9"/>
  <c r="E136" i="9"/>
  <c r="D136" i="9"/>
  <c r="I134" i="9"/>
  <c r="H134" i="9"/>
  <c r="G134" i="9"/>
  <c r="F134" i="9"/>
  <c r="E134" i="9"/>
  <c r="D134" i="9"/>
  <c r="I131" i="9"/>
  <c r="H131" i="9"/>
  <c r="G131" i="9"/>
  <c r="F131" i="9"/>
  <c r="E131" i="9"/>
  <c r="D131" i="9"/>
  <c r="I129" i="9"/>
  <c r="J130" i="9" s="1"/>
  <c r="H129" i="9"/>
  <c r="G129" i="9"/>
  <c r="F129" i="9"/>
  <c r="E129" i="9"/>
  <c r="D129" i="9"/>
  <c r="I127" i="9"/>
  <c r="H127" i="9"/>
  <c r="G127" i="9"/>
  <c r="F127" i="9"/>
  <c r="E127" i="9"/>
  <c r="D127" i="9"/>
  <c r="I124" i="9"/>
  <c r="H124" i="9"/>
  <c r="G124" i="9"/>
  <c r="F124" i="9"/>
  <c r="E124" i="9"/>
  <c r="D124" i="9"/>
  <c r="I120" i="9"/>
  <c r="H120" i="9"/>
  <c r="G120" i="9"/>
  <c r="F120" i="9"/>
  <c r="E120" i="9"/>
  <c r="D120" i="9"/>
  <c r="I118" i="9"/>
  <c r="H118" i="9"/>
  <c r="G118" i="9"/>
  <c r="F118" i="9"/>
  <c r="E118" i="9"/>
  <c r="D118" i="9"/>
  <c r="I112" i="9"/>
  <c r="H112" i="9"/>
  <c r="G112" i="9"/>
  <c r="F112" i="9"/>
  <c r="E112" i="9"/>
  <c r="D112" i="9"/>
  <c r="I109" i="9"/>
  <c r="H109" i="9"/>
  <c r="G109" i="9"/>
  <c r="F109" i="9"/>
  <c r="E109" i="9"/>
  <c r="D109" i="9"/>
  <c r="I106" i="9"/>
  <c r="H106" i="9"/>
  <c r="G106" i="9"/>
  <c r="F106" i="9"/>
  <c r="E106" i="9"/>
  <c r="D106" i="9"/>
  <c r="I104" i="9"/>
  <c r="H104" i="9"/>
  <c r="G104" i="9"/>
  <c r="F104" i="9"/>
  <c r="E104" i="9"/>
  <c r="D104" i="9"/>
  <c r="I102" i="9"/>
  <c r="H102" i="9"/>
  <c r="G102" i="9"/>
  <c r="F102" i="9"/>
  <c r="E102" i="9"/>
  <c r="D102" i="9"/>
  <c r="I91" i="9"/>
  <c r="H91" i="9"/>
  <c r="G91" i="9"/>
  <c r="F91" i="9"/>
  <c r="E91" i="9"/>
  <c r="D91" i="9"/>
  <c r="I88" i="9"/>
  <c r="H88" i="9"/>
  <c r="G88" i="9"/>
  <c r="F88" i="9"/>
  <c r="E88" i="9"/>
  <c r="D88" i="9"/>
  <c r="I84" i="9"/>
  <c r="H84" i="9"/>
  <c r="G84" i="9"/>
  <c r="F84" i="9"/>
  <c r="E84" i="9"/>
  <c r="D84" i="9"/>
  <c r="I82" i="9"/>
  <c r="H82" i="9"/>
  <c r="G82" i="9"/>
  <c r="F82" i="9"/>
  <c r="E82" i="9"/>
  <c r="D82" i="9"/>
  <c r="I78" i="9"/>
  <c r="H78" i="9"/>
  <c r="G78" i="9"/>
  <c r="F78" i="9"/>
  <c r="E78" i="9"/>
  <c r="D78" i="9"/>
  <c r="I75" i="9"/>
  <c r="H75" i="9"/>
  <c r="G75" i="9"/>
  <c r="F75" i="9"/>
  <c r="E75" i="9"/>
  <c r="D75" i="9"/>
  <c r="I73" i="9"/>
  <c r="H73" i="9"/>
  <c r="G73" i="9"/>
  <c r="F73" i="9"/>
  <c r="E73" i="9"/>
  <c r="D73" i="9"/>
  <c r="I71" i="9"/>
  <c r="H71" i="9"/>
  <c r="G71" i="9"/>
  <c r="F71" i="9"/>
  <c r="E71" i="9"/>
  <c r="D71" i="9"/>
  <c r="I67" i="9"/>
  <c r="H67" i="9"/>
  <c r="G67" i="9"/>
  <c r="F67" i="9"/>
  <c r="E67" i="9"/>
  <c r="D67" i="9"/>
  <c r="I65" i="9"/>
  <c r="H65" i="9"/>
  <c r="G65" i="9"/>
  <c r="F65" i="9"/>
  <c r="E65" i="9"/>
  <c r="D65" i="9"/>
  <c r="I63" i="9"/>
  <c r="H63" i="9"/>
  <c r="G63" i="9"/>
  <c r="F63" i="9"/>
  <c r="E63" i="9"/>
  <c r="D63" i="9"/>
  <c r="I61" i="9"/>
  <c r="H61" i="9"/>
  <c r="G61" i="9"/>
  <c r="F61" i="9"/>
  <c r="E61" i="9"/>
  <c r="D61" i="9"/>
  <c r="I59" i="9"/>
  <c r="H59" i="9"/>
  <c r="G59" i="9"/>
  <c r="F59" i="9"/>
  <c r="E59" i="9"/>
  <c r="D59" i="9"/>
  <c r="I57" i="9"/>
  <c r="H57" i="9"/>
  <c r="G57" i="9"/>
  <c r="F57" i="9"/>
  <c r="E57" i="9"/>
  <c r="D57" i="9"/>
  <c r="I55" i="9"/>
  <c r="H55" i="9"/>
  <c r="G55" i="9"/>
  <c r="F55" i="9"/>
  <c r="E55" i="9"/>
  <c r="D55" i="9"/>
  <c r="I51" i="9"/>
  <c r="H51" i="9"/>
  <c r="G51" i="9"/>
  <c r="F51" i="9"/>
  <c r="E51" i="9"/>
  <c r="D51" i="9"/>
  <c r="I49" i="9"/>
  <c r="H49" i="9"/>
  <c r="G49" i="9"/>
  <c r="F49" i="9"/>
  <c r="E49" i="9"/>
  <c r="D49" i="9"/>
  <c r="I47" i="9"/>
  <c r="H47" i="9"/>
  <c r="G47" i="9"/>
  <c r="F47" i="9"/>
  <c r="E47" i="9"/>
  <c r="D47" i="9"/>
  <c r="I45" i="9"/>
  <c r="H45" i="9"/>
  <c r="G45" i="9"/>
  <c r="F45" i="9"/>
  <c r="E45" i="9"/>
  <c r="D45" i="9"/>
  <c r="I43" i="9"/>
  <c r="H43" i="9"/>
  <c r="G43" i="9"/>
  <c r="F43" i="9"/>
  <c r="E43" i="9"/>
  <c r="D43" i="9"/>
  <c r="I41" i="9"/>
  <c r="H41" i="9"/>
  <c r="G41" i="9"/>
  <c r="F41" i="9"/>
  <c r="E41" i="9"/>
  <c r="D41" i="9"/>
  <c r="I39" i="9"/>
  <c r="H39" i="9"/>
  <c r="G39" i="9"/>
  <c r="F39" i="9"/>
  <c r="E39" i="9"/>
  <c r="D39" i="9"/>
  <c r="I37" i="9"/>
  <c r="H37" i="9"/>
  <c r="G37" i="9"/>
  <c r="F37" i="9"/>
  <c r="E37" i="9"/>
  <c r="D37" i="9"/>
  <c r="I35" i="9"/>
  <c r="H35" i="9"/>
  <c r="G35" i="9"/>
  <c r="F35" i="9"/>
  <c r="E35" i="9"/>
  <c r="D35" i="9"/>
  <c r="I33" i="9"/>
  <c r="H33" i="9"/>
  <c r="G33" i="9"/>
  <c r="F33" i="9"/>
  <c r="E33" i="9"/>
  <c r="D33" i="9"/>
  <c r="I31" i="9"/>
  <c r="H31" i="9"/>
  <c r="G31" i="9"/>
  <c r="F31" i="9"/>
  <c r="E31" i="9"/>
  <c r="D31" i="9"/>
  <c r="I29" i="9"/>
  <c r="H29" i="9"/>
  <c r="G29" i="9"/>
  <c r="F29" i="9"/>
  <c r="E29" i="9"/>
  <c r="D29" i="9"/>
  <c r="I27" i="9"/>
  <c r="H27" i="9"/>
  <c r="G27" i="9"/>
  <c r="F27" i="9"/>
  <c r="E27" i="9"/>
  <c r="D27" i="9"/>
  <c r="I25" i="9"/>
  <c r="H25" i="9"/>
  <c r="G25" i="9"/>
  <c r="F25" i="9"/>
  <c r="E25" i="9"/>
  <c r="D25" i="9"/>
  <c r="I23" i="9"/>
  <c r="H23" i="9"/>
  <c r="G23" i="9"/>
  <c r="F23" i="9"/>
  <c r="E23" i="9"/>
  <c r="D23" i="9"/>
  <c r="I21" i="9"/>
  <c r="H21" i="9"/>
  <c r="G21" i="9"/>
  <c r="F21" i="9"/>
  <c r="E21" i="9"/>
  <c r="D21" i="9"/>
  <c r="I19" i="9"/>
  <c r="H19" i="9"/>
  <c r="G19" i="9"/>
  <c r="F19" i="9"/>
  <c r="E19" i="9"/>
  <c r="D19" i="9"/>
  <c r="I17" i="9"/>
  <c r="H17" i="9"/>
  <c r="G17" i="9"/>
  <c r="F17" i="9"/>
  <c r="E17" i="9"/>
  <c r="D17" i="9"/>
  <c r="I15" i="9"/>
  <c r="H15" i="9"/>
  <c r="G15" i="9"/>
  <c r="F15" i="9"/>
  <c r="E15" i="9"/>
  <c r="D15" i="9"/>
  <c r="I13" i="9"/>
  <c r="H13" i="9"/>
  <c r="G13" i="9"/>
  <c r="F13" i="9"/>
  <c r="E13" i="9"/>
  <c r="D13" i="9"/>
  <c r="I11" i="9"/>
  <c r="H11" i="9"/>
  <c r="G11" i="9"/>
  <c r="F11" i="9"/>
  <c r="E11" i="9"/>
  <c r="D11" i="9"/>
  <c r="I9" i="9"/>
  <c r="H9" i="9"/>
  <c r="G9" i="9"/>
  <c r="F9" i="9"/>
  <c r="E9" i="9"/>
  <c r="D9" i="9"/>
  <c r="I7" i="9"/>
  <c r="U9" i="21" s="1"/>
  <c r="H7" i="9"/>
  <c r="G7" i="9"/>
  <c r="F7" i="9"/>
  <c r="E7" i="9"/>
  <c r="D7" i="9"/>
  <c r="E53" i="9"/>
  <c r="F53" i="9"/>
  <c r="G53" i="9"/>
  <c r="H53" i="9"/>
  <c r="I53" i="9"/>
  <c r="D53" i="9"/>
  <c r="U9" i="24" l="1"/>
  <c r="U9" i="26" s="1"/>
  <c r="V9" i="27" s="1"/>
  <c r="V9" i="29" s="1"/>
  <c r="V9" i="31" s="1"/>
  <c r="I9" i="21"/>
  <c r="U12" i="21"/>
  <c r="T9" i="21"/>
  <c r="U10" i="21"/>
  <c r="I10" i="21" s="1"/>
  <c r="E119" i="4"/>
  <c r="F119" i="4"/>
  <c r="G119" i="4"/>
  <c r="H119" i="4"/>
  <c r="I119" i="4"/>
  <c r="D119" i="4"/>
  <c r="D119" i="5" s="1"/>
  <c r="I182" i="4"/>
  <c r="H182" i="4"/>
  <c r="G182" i="4"/>
  <c r="F182" i="4"/>
  <c r="E182" i="4"/>
  <c r="D182" i="4"/>
  <c r="D182" i="5" s="1"/>
  <c r="I180" i="4"/>
  <c r="H180" i="4"/>
  <c r="G180" i="4"/>
  <c r="F180" i="4"/>
  <c r="E180" i="4"/>
  <c r="D180" i="4"/>
  <c r="D180" i="5" s="1"/>
  <c r="I178" i="4"/>
  <c r="H178" i="4"/>
  <c r="G178" i="4"/>
  <c r="F178" i="4"/>
  <c r="E178" i="4"/>
  <c r="D178" i="4"/>
  <c r="D178" i="5" s="1"/>
  <c r="I176" i="4"/>
  <c r="H176" i="4"/>
  <c r="G176" i="4"/>
  <c r="F176" i="4"/>
  <c r="E176" i="4"/>
  <c r="D176" i="4"/>
  <c r="D176" i="5" s="1"/>
  <c r="I174" i="4"/>
  <c r="H174" i="4"/>
  <c r="G174" i="4"/>
  <c r="F174" i="4"/>
  <c r="E174" i="4"/>
  <c r="D174" i="4"/>
  <c r="D174" i="5" s="1"/>
  <c r="I172" i="4"/>
  <c r="H172" i="4"/>
  <c r="G172" i="4"/>
  <c r="F172" i="4"/>
  <c r="E172" i="4"/>
  <c r="D172" i="4"/>
  <c r="D172" i="5" s="1"/>
  <c r="I170" i="4"/>
  <c r="H170" i="4"/>
  <c r="G170" i="4"/>
  <c r="F170" i="4"/>
  <c r="E170" i="4"/>
  <c r="D170" i="4"/>
  <c r="D170" i="5" s="1"/>
  <c r="I168" i="4"/>
  <c r="H168" i="4"/>
  <c r="G168" i="4"/>
  <c r="F168" i="4"/>
  <c r="E168" i="4"/>
  <c r="D168" i="4"/>
  <c r="D168" i="5" s="1"/>
  <c r="I166" i="4"/>
  <c r="H166" i="4"/>
  <c r="G166" i="4"/>
  <c r="F166" i="4"/>
  <c r="E166" i="4"/>
  <c r="D166" i="4"/>
  <c r="D166" i="5" s="1"/>
  <c r="I164" i="4"/>
  <c r="H164" i="4"/>
  <c r="G164" i="4"/>
  <c r="F164" i="4"/>
  <c r="E164" i="4"/>
  <c r="D164" i="4"/>
  <c r="D164" i="5" s="1"/>
  <c r="I162" i="4"/>
  <c r="H162" i="4"/>
  <c r="G162" i="4"/>
  <c r="F162" i="4"/>
  <c r="E162" i="4"/>
  <c r="D162" i="4"/>
  <c r="D162" i="5" s="1"/>
  <c r="I160" i="4"/>
  <c r="H160" i="4"/>
  <c r="G160" i="4"/>
  <c r="F160" i="4"/>
  <c r="E160" i="4"/>
  <c r="D160" i="4"/>
  <c r="D160" i="5" s="1"/>
  <c r="I158" i="4"/>
  <c r="H158" i="4"/>
  <c r="G158" i="4"/>
  <c r="F158" i="4"/>
  <c r="E158" i="4"/>
  <c r="D158" i="4"/>
  <c r="D158" i="5" s="1"/>
  <c r="I156" i="4"/>
  <c r="H156" i="4"/>
  <c r="G156" i="4"/>
  <c r="F156" i="4"/>
  <c r="E156" i="4"/>
  <c r="D156" i="4"/>
  <c r="D156" i="5" s="1"/>
  <c r="I154" i="4"/>
  <c r="H154" i="4"/>
  <c r="G154" i="4"/>
  <c r="F154" i="4"/>
  <c r="E154" i="4"/>
  <c r="D154" i="4"/>
  <c r="D154" i="5" s="1"/>
  <c r="I152" i="4"/>
  <c r="H152" i="4"/>
  <c r="G152" i="4"/>
  <c r="F152" i="4"/>
  <c r="E152" i="4"/>
  <c r="D152" i="4"/>
  <c r="D152" i="5" s="1"/>
  <c r="I150" i="4"/>
  <c r="H150" i="4"/>
  <c r="G150" i="4"/>
  <c r="F150" i="4"/>
  <c r="E150" i="4"/>
  <c r="D150" i="4"/>
  <c r="D150" i="5" s="1"/>
  <c r="I148" i="4"/>
  <c r="H148" i="4"/>
  <c r="G148" i="4"/>
  <c r="F148" i="4"/>
  <c r="E148" i="4"/>
  <c r="D148" i="4"/>
  <c r="D148" i="5" s="1"/>
  <c r="I146" i="4"/>
  <c r="H146" i="4"/>
  <c r="G146" i="4"/>
  <c r="F146" i="4"/>
  <c r="E146" i="4"/>
  <c r="D146" i="4"/>
  <c r="D146" i="5" s="1"/>
  <c r="I144" i="4"/>
  <c r="H144" i="4"/>
  <c r="G144" i="4"/>
  <c r="F144" i="4"/>
  <c r="E144" i="4"/>
  <c r="D144" i="4"/>
  <c r="D144" i="5" s="1"/>
  <c r="I142" i="4"/>
  <c r="H142" i="4"/>
  <c r="G142" i="4"/>
  <c r="F142" i="4"/>
  <c r="E142" i="4"/>
  <c r="D142" i="4"/>
  <c r="D142" i="5" s="1"/>
  <c r="I140" i="4"/>
  <c r="H140" i="4"/>
  <c r="G140" i="4"/>
  <c r="F140" i="4"/>
  <c r="E140" i="4"/>
  <c r="D140" i="4"/>
  <c r="D140" i="5" s="1"/>
  <c r="I138" i="4"/>
  <c r="H138" i="4"/>
  <c r="G138" i="4"/>
  <c r="F138" i="4"/>
  <c r="E138" i="4"/>
  <c r="D138" i="4"/>
  <c r="D138" i="5" s="1"/>
  <c r="I136" i="4"/>
  <c r="H136" i="4"/>
  <c r="G136" i="4"/>
  <c r="F136" i="4"/>
  <c r="E136" i="4"/>
  <c r="D136" i="4"/>
  <c r="D136" i="5" s="1"/>
  <c r="I134" i="4"/>
  <c r="H134" i="4"/>
  <c r="G134" i="4"/>
  <c r="F134" i="4"/>
  <c r="E134" i="4"/>
  <c r="D134" i="4"/>
  <c r="D134" i="5" s="1"/>
  <c r="I132" i="4"/>
  <c r="H132" i="4"/>
  <c r="G132" i="4"/>
  <c r="F132" i="4"/>
  <c r="E132" i="4"/>
  <c r="D132" i="4"/>
  <c r="D132" i="5" s="1"/>
  <c r="I130" i="4"/>
  <c r="H130" i="4"/>
  <c r="G130" i="4"/>
  <c r="F130" i="4"/>
  <c r="E130" i="4"/>
  <c r="D130" i="4"/>
  <c r="D130" i="5" s="1"/>
  <c r="I127" i="4"/>
  <c r="H127" i="4"/>
  <c r="G127" i="4"/>
  <c r="F127" i="4"/>
  <c r="E127" i="4"/>
  <c r="D127" i="4"/>
  <c r="D127" i="5" s="1"/>
  <c r="I125" i="4"/>
  <c r="H125" i="4"/>
  <c r="G125" i="4"/>
  <c r="F125" i="4"/>
  <c r="E125" i="4"/>
  <c r="D125" i="4"/>
  <c r="D125" i="5" s="1"/>
  <c r="I121" i="4"/>
  <c r="H121" i="4"/>
  <c r="G121" i="4"/>
  <c r="F121" i="4"/>
  <c r="E121" i="4"/>
  <c r="D121" i="4"/>
  <c r="D121" i="5" s="1"/>
  <c r="I116" i="4"/>
  <c r="H116" i="4"/>
  <c r="G116" i="4"/>
  <c r="F116" i="4"/>
  <c r="E116" i="4"/>
  <c r="D116" i="4"/>
  <c r="D112" i="5" s="1"/>
  <c r="I112" i="4"/>
  <c r="H112" i="4"/>
  <c r="G112" i="4"/>
  <c r="F112" i="4"/>
  <c r="E112" i="4"/>
  <c r="D112" i="4"/>
  <c r="D108" i="5" s="1"/>
  <c r="D108" i="7" s="1"/>
  <c r="E108" i="7" s="1"/>
  <c r="F108" i="7" s="1"/>
  <c r="G108" i="7" s="1"/>
  <c r="H108" i="7" s="1"/>
  <c r="I108" i="7" s="1"/>
  <c r="I108" i="4"/>
  <c r="H108" i="4"/>
  <c r="G108" i="4"/>
  <c r="F108" i="4"/>
  <c r="E108" i="4"/>
  <c r="D108" i="4"/>
  <c r="D105" i="5" s="1"/>
  <c r="I105" i="4"/>
  <c r="H105" i="4"/>
  <c r="G105" i="4"/>
  <c r="F105" i="4"/>
  <c r="E105" i="4"/>
  <c r="D105" i="4"/>
  <c r="D103" i="5" s="1"/>
  <c r="D103" i="7" s="1"/>
  <c r="E103" i="7" s="1"/>
  <c r="F103" i="7" s="1"/>
  <c r="G103" i="7" s="1"/>
  <c r="H103" i="7" s="1"/>
  <c r="I103" i="7" s="1"/>
  <c r="I103" i="4"/>
  <c r="H103" i="4"/>
  <c r="G103" i="4"/>
  <c r="F103" i="4"/>
  <c r="E103" i="4"/>
  <c r="D103" i="4"/>
  <c r="D101" i="5" s="1"/>
  <c r="E101" i="5" s="1"/>
  <c r="F101" i="5" s="1"/>
  <c r="G101" i="5" s="1"/>
  <c r="H101" i="5" s="1"/>
  <c r="I101" i="5" s="1"/>
  <c r="I94" i="4"/>
  <c r="H94" i="4"/>
  <c r="G94" i="4"/>
  <c r="F94" i="4"/>
  <c r="E94" i="4"/>
  <c r="D94" i="4"/>
  <c r="D91" i="5" s="1"/>
  <c r="I92" i="4"/>
  <c r="H92" i="4"/>
  <c r="G92" i="4"/>
  <c r="F92" i="4"/>
  <c r="E92" i="4"/>
  <c r="D92" i="4"/>
  <c r="D88" i="5" s="1"/>
  <c r="I84" i="4"/>
  <c r="H84" i="4"/>
  <c r="G84" i="4"/>
  <c r="F84" i="4"/>
  <c r="E84" i="4"/>
  <c r="D84" i="4"/>
  <c r="D84" i="5" s="1"/>
  <c r="I82" i="4"/>
  <c r="H82" i="4"/>
  <c r="G82" i="4"/>
  <c r="F82" i="4"/>
  <c r="E82" i="4"/>
  <c r="D82" i="4"/>
  <c r="D82" i="5" s="1"/>
  <c r="I78" i="4"/>
  <c r="H78" i="4"/>
  <c r="G78" i="4"/>
  <c r="F78" i="4"/>
  <c r="E78" i="4"/>
  <c r="D78" i="4"/>
  <c r="D78" i="5" s="1"/>
  <c r="I76" i="4"/>
  <c r="H76" i="4"/>
  <c r="G76" i="4"/>
  <c r="F76" i="4"/>
  <c r="E76" i="4"/>
  <c r="D76" i="4"/>
  <c r="D75" i="5" s="1"/>
  <c r="I74" i="4"/>
  <c r="H74" i="4"/>
  <c r="G74" i="4"/>
  <c r="F74" i="4"/>
  <c r="E74" i="4"/>
  <c r="D74" i="4"/>
  <c r="D73" i="5" s="1"/>
  <c r="I71" i="4"/>
  <c r="H71" i="4"/>
  <c r="G71" i="4"/>
  <c r="F71" i="4"/>
  <c r="E71" i="4"/>
  <c r="D71" i="4"/>
  <c r="D71" i="5" s="1"/>
  <c r="I67" i="4"/>
  <c r="H67" i="4"/>
  <c r="G67" i="4"/>
  <c r="F67" i="4"/>
  <c r="E67" i="4"/>
  <c r="D67" i="4"/>
  <c r="D67" i="5" s="1"/>
  <c r="I65" i="4"/>
  <c r="H65" i="4"/>
  <c r="G65" i="4"/>
  <c r="F65" i="4"/>
  <c r="E65" i="4"/>
  <c r="D65" i="4"/>
  <c r="D65" i="5" s="1"/>
  <c r="I63" i="4"/>
  <c r="H63" i="4"/>
  <c r="G63" i="4"/>
  <c r="F63" i="4"/>
  <c r="E63" i="4"/>
  <c r="D63" i="4"/>
  <c r="D63" i="5" s="1"/>
  <c r="I61" i="4"/>
  <c r="H61" i="4"/>
  <c r="G61" i="4"/>
  <c r="F61" i="4"/>
  <c r="E61" i="4"/>
  <c r="D61" i="4"/>
  <c r="D61" i="5" s="1"/>
  <c r="I59" i="4"/>
  <c r="H59" i="4"/>
  <c r="G59" i="4"/>
  <c r="F59" i="4"/>
  <c r="E59" i="4"/>
  <c r="D59" i="4"/>
  <c r="D59" i="5" s="1"/>
  <c r="I57" i="4"/>
  <c r="H57" i="4"/>
  <c r="G57" i="4"/>
  <c r="F57" i="4"/>
  <c r="E57" i="4"/>
  <c r="D57" i="4"/>
  <c r="D57" i="5" s="1"/>
  <c r="I55" i="4"/>
  <c r="H55" i="4"/>
  <c r="G55" i="4"/>
  <c r="F55" i="4"/>
  <c r="E55" i="4"/>
  <c r="D55" i="4"/>
  <c r="D55" i="5" s="1"/>
  <c r="I53" i="4"/>
  <c r="H53" i="4"/>
  <c r="G53" i="4"/>
  <c r="F53" i="4"/>
  <c r="E53" i="4"/>
  <c r="D53" i="4"/>
  <c r="D53" i="5" s="1"/>
  <c r="I51" i="4"/>
  <c r="H51" i="4"/>
  <c r="G51" i="4"/>
  <c r="F51" i="4"/>
  <c r="E51" i="4"/>
  <c r="D51" i="4"/>
  <c r="D51" i="5" s="1"/>
  <c r="I49" i="4"/>
  <c r="H49" i="4"/>
  <c r="G49" i="4"/>
  <c r="F49" i="4"/>
  <c r="E49" i="4"/>
  <c r="D49" i="4"/>
  <c r="D49" i="5" s="1"/>
  <c r="I47" i="4"/>
  <c r="H47" i="4"/>
  <c r="G47" i="4"/>
  <c r="F47" i="4"/>
  <c r="E47" i="4"/>
  <c r="D47" i="4"/>
  <c r="D47" i="5" s="1"/>
  <c r="I45" i="4"/>
  <c r="H45" i="4"/>
  <c r="G45" i="4"/>
  <c r="F45" i="4"/>
  <c r="E45" i="4"/>
  <c r="D45" i="4"/>
  <c r="D45" i="5" s="1"/>
  <c r="I43" i="4"/>
  <c r="H43" i="4"/>
  <c r="G43" i="4"/>
  <c r="F43" i="4"/>
  <c r="E43" i="4"/>
  <c r="D43" i="4"/>
  <c r="D43" i="5" s="1"/>
  <c r="I41" i="4"/>
  <c r="H41" i="4"/>
  <c r="G41" i="4"/>
  <c r="F41" i="4"/>
  <c r="E41" i="4"/>
  <c r="D41" i="4"/>
  <c r="D41" i="5" s="1"/>
  <c r="I39" i="4"/>
  <c r="H39" i="4"/>
  <c r="G39" i="4"/>
  <c r="F39" i="4"/>
  <c r="E39" i="4"/>
  <c r="D39" i="4"/>
  <c r="D39" i="5" s="1"/>
  <c r="I37" i="4"/>
  <c r="H37" i="4"/>
  <c r="G37" i="4"/>
  <c r="F37" i="4"/>
  <c r="E37" i="4"/>
  <c r="D37" i="4"/>
  <c r="D37" i="5" s="1"/>
  <c r="I35" i="4"/>
  <c r="H35" i="4"/>
  <c r="G35" i="4"/>
  <c r="F35" i="4"/>
  <c r="E35" i="4"/>
  <c r="D35" i="4"/>
  <c r="D35" i="5" s="1"/>
  <c r="I33" i="4"/>
  <c r="H33" i="4"/>
  <c r="G33" i="4"/>
  <c r="F33" i="4"/>
  <c r="E33" i="4"/>
  <c r="D33" i="4"/>
  <c r="D33" i="5" s="1"/>
  <c r="I31" i="4"/>
  <c r="H31" i="4"/>
  <c r="G31" i="4"/>
  <c r="F31" i="4"/>
  <c r="E31" i="4"/>
  <c r="D31" i="4"/>
  <c r="D31" i="5" s="1"/>
  <c r="I29" i="4"/>
  <c r="H29" i="4"/>
  <c r="G29" i="4"/>
  <c r="F29" i="4"/>
  <c r="E29" i="4"/>
  <c r="D29" i="4"/>
  <c r="D29" i="5" s="1"/>
  <c r="I27" i="4"/>
  <c r="H27" i="4"/>
  <c r="G27" i="4"/>
  <c r="F27" i="4"/>
  <c r="E27" i="4"/>
  <c r="D27" i="4"/>
  <c r="D27" i="5" s="1"/>
  <c r="I25" i="4"/>
  <c r="H25" i="4"/>
  <c r="G25" i="4"/>
  <c r="F25" i="4"/>
  <c r="E25" i="4"/>
  <c r="D25" i="4"/>
  <c r="D25" i="5" s="1"/>
  <c r="I23" i="4"/>
  <c r="H23" i="4"/>
  <c r="G23" i="4"/>
  <c r="F23" i="4"/>
  <c r="E23" i="4"/>
  <c r="D23" i="4"/>
  <c r="D23" i="5" s="1"/>
  <c r="I21" i="4"/>
  <c r="H21" i="4"/>
  <c r="G21" i="4"/>
  <c r="F21" i="4"/>
  <c r="E21" i="4"/>
  <c r="D21" i="4"/>
  <c r="D21" i="5" s="1"/>
  <c r="I19" i="4"/>
  <c r="H19" i="4"/>
  <c r="G19" i="4"/>
  <c r="F19" i="4"/>
  <c r="E19" i="4"/>
  <c r="D19" i="4"/>
  <c r="D19" i="5" s="1"/>
  <c r="I17" i="4"/>
  <c r="H17" i="4"/>
  <c r="G17" i="4"/>
  <c r="F17" i="4"/>
  <c r="E17" i="4"/>
  <c r="D17" i="4"/>
  <c r="D17" i="5" s="1"/>
  <c r="I15" i="4"/>
  <c r="H15" i="4"/>
  <c r="G15" i="4"/>
  <c r="F15" i="4"/>
  <c r="E15" i="4"/>
  <c r="D15" i="4"/>
  <c r="D15" i="5" s="1"/>
  <c r="I13" i="4"/>
  <c r="H13" i="4"/>
  <c r="G13" i="4"/>
  <c r="F13" i="4"/>
  <c r="E13" i="4"/>
  <c r="D13" i="4"/>
  <c r="D13" i="5" s="1"/>
  <c r="I11" i="4"/>
  <c r="H11" i="4"/>
  <c r="G11" i="4"/>
  <c r="F11" i="4"/>
  <c r="E11" i="4"/>
  <c r="D11" i="4"/>
  <c r="D11" i="5" s="1"/>
  <c r="I9" i="4"/>
  <c r="H9" i="4"/>
  <c r="G9" i="4"/>
  <c r="F9" i="4"/>
  <c r="E9" i="4"/>
  <c r="D9" i="4"/>
  <c r="D9" i="5" s="1"/>
  <c r="I7" i="4"/>
  <c r="H7" i="4"/>
  <c r="G7" i="4"/>
  <c r="F7" i="4"/>
  <c r="E7" i="4"/>
  <c r="D7" i="4"/>
  <c r="D7" i="5" s="1"/>
  <c r="V9" i="33" l="1"/>
  <c r="V10" i="31"/>
  <c r="V10" i="29"/>
  <c r="V10" i="27"/>
  <c r="U10" i="26"/>
  <c r="H9" i="21"/>
  <c r="O9" i="21" s="1"/>
  <c r="T9" i="24"/>
  <c r="S9" i="21"/>
  <c r="Z9" i="21" s="1"/>
  <c r="T10" i="21"/>
  <c r="H10" i="21" s="1"/>
  <c r="U12" i="24"/>
  <c r="U12" i="26" s="1"/>
  <c r="V12" i="27" s="1"/>
  <c r="V12" i="29" s="1"/>
  <c r="V12" i="31" s="1"/>
  <c r="U15" i="21"/>
  <c r="I12" i="21"/>
  <c r="T12" i="21"/>
  <c r="AA12" i="21" s="1"/>
  <c r="AA13" i="21"/>
  <c r="U13" i="21"/>
  <c r="I13" i="21" s="1"/>
  <c r="AA9" i="21"/>
  <c r="I9" i="24"/>
  <c r="U10" i="24"/>
  <c r="I10" i="24" s="1"/>
  <c r="D105" i="7"/>
  <c r="E105" i="7" s="1"/>
  <c r="F105" i="7" s="1"/>
  <c r="G105" i="7" s="1"/>
  <c r="H105" i="7" s="1"/>
  <c r="I105" i="7" s="1"/>
  <c r="D101" i="7"/>
  <c r="E101" i="7" s="1"/>
  <c r="F101" i="7" s="1"/>
  <c r="G101" i="7" s="1"/>
  <c r="H101" i="7" s="1"/>
  <c r="I101" i="7" s="1"/>
  <c r="E19" i="5"/>
  <c r="F19" i="5" s="1"/>
  <c r="G19" i="5" s="1"/>
  <c r="H19" i="5" s="1"/>
  <c r="I19" i="5" s="1"/>
  <c r="D19" i="7"/>
  <c r="E19" i="7" s="1"/>
  <c r="F19" i="7" s="1"/>
  <c r="G19" i="7" s="1"/>
  <c r="H19" i="7" s="1"/>
  <c r="I19" i="7" s="1"/>
  <c r="D19" i="6"/>
  <c r="E19" i="6" s="1"/>
  <c r="F19" i="6" s="1"/>
  <c r="G19" i="6" s="1"/>
  <c r="H19" i="6" s="1"/>
  <c r="I19" i="6" s="1"/>
  <c r="E27" i="5"/>
  <c r="F27" i="5" s="1"/>
  <c r="G27" i="5" s="1"/>
  <c r="H27" i="5" s="1"/>
  <c r="I27" i="5" s="1"/>
  <c r="D27" i="7"/>
  <c r="E27" i="7" s="1"/>
  <c r="F27" i="7" s="1"/>
  <c r="G27" i="7" s="1"/>
  <c r="H27" i="7" s="1"/>
  <c r="I27" i="7" s="1"/>
  <c r="D27" i="6"/>
  <c r="E27" i="6" s="1"/>
  <c r="F27" i="6" s="1"/>
  <c r="G27" i="6" s="1"/>
  <c r="H27" i="6" s="1"/>
  <c r="I27" i="6" s="1"/>
  <c r="E51" i="5"/>
  <c r="F51" i="5" s="1"/>
  <c r="G51" i="5" s="1"/>
  <c r="H51" i="5" s="1"/>
  <c r="I51" i="5" s="1"/>
  <c r="D51" i="7"/>
  <c r="E51" i="7" s="1"/>
  <c r="F51" i="7" s="1"/>
  <c r="G51" i="7" s="1"/>
  <c r="H51" i="7" s="1"/>
  <c r="I51" i="7" s="1"/>
  <c r="D51" i="6"/>
  <c r="E51" i="6" s="1"/>
  <c r="F51" i="6" s="1"/>
  <c r="G51" i="6" s="1"/>
  <c r="H51" i="6" s="1"/>
  <c r="I51" i="6" s="1"/>
  <c r="E11" i="5"/>
  <c r="F11" i="5" s="1"/>
  <c r="G11" i="5" s="1"/>
  <c r="H11" i="5" s="1"/>
  <c r="I11" i="5" s="1"/>
  <c r="D11" i="7"/>
  <c r="E11" i="7" s="1"/>
  <c r="F11" i="7" s="1"/>
  <c r="G11" i="7" s="1"/>
  <c r="H11" i="7" s="1"/>
  <c r="I11" i="7" s="1"/>
  <c r="D11" i="6"/>
  <c r="E11" i="6" s="1"/>
  <c r="F11" i="6" s="1"/>
  <c r="G11" i="6" s="1"/>
  <c r="H11" i="6" s="1"/>
  <c r="I11" i="6" s="1"/>
  <c r="E35" i="5"/>
  <c r="F35" i="5" s="1"/>
  <c r="G35" i="5" s="1"/>
  <c r="H35" i="5" s="1"/>
  <c r="I35" i="5" s="1"/>
  <c r="D35" i="7"/>
  <c r="E35" i="7" s="1"/>
  <c r="F35" i="7" s="1"/>
  <c r="G35" i="7" s="1"/>
  <c r="H35" i="7" s="1"/>
  <c r="I35" i="7" s="1"/>
  <c r="D35" i="6"/>
  <c r="E35" i="6" s="1"/>
  <c r="F35" i="6" s="1"/>
  <c r="G35" i="6" s="1"/>
  <c r="H35" i="6" s="1"/>
  <c r="I35" i="6" s="1"/>
  <c r="E43" i="5"/>
  <c r="F43" i="5" s="1"/>
  <c r="G43" i="5" s="1"/>
  <c r="H43" i="5" s="1"/>
  <c r="I43" i="5" s="1"/>
  <c r="D43" i="7"/>
  <c r="E43" i="7" s="1"/>
  <c r="F43" i="7" s="1"/>
  <c r="G43" i="7" s="1"/>
  <c r="H43" i="7" s="1"/>
  <c r="I43" i="7" s="1"/>
  <c r="D43" i="6"/>
  <c r="E43" i="6" s="1"/>
  <c r="F43" i="6" s="1"/>
  <c r="G43" i="6" s="1"/>
  <c r="H43" i="6" s="1"/>
  <c r="I43" i="6" s="1"/>
  <c r="E59" i="5"/>
  <c r="F59" i="5" s="1"/>
  <c r="G59" i="5" s="1"/>
  <c r="H59" i="5" s="1"/>
  <c r="I59" i="5" s="1"/>
  <c r="D59" i="7"/>
  <c r="E59" i="7" s="1"/>
  <c r="F59" i="7" s="1"/>
  <c r="G59" i="7" s="1"/>
  <c r="H59" i="7" s="1"/>
  <c r="I59" i="7" s="1"/>
  <c r="D59" i="6"/>
  <c r="E59" i="6" s="1"/>
  <c r="F59" i="6" s="1"/>
  <c r="G59" i="6" s="1"/>
  <c r="H59" i="6" s="1"/>
  <c r="I59" i="6" s="1"/>
  <c r="E67" i="5"/>
  <c r="F67" i="5" s="1"/>
  <c r="G67" i="5" s="1"/>
  <c r="H67" i="5" s="1"/>
  <c r="I67" i="5" s="1"/>
  <c r="D67" i="7"/>
  <c r="E67" i="7" s="1"/>
  <c r="F67" i="7" s="1"/>
  <c r="G67" i="7" s="1"/>
  <c r="H67" i="7" s="1"/>
  <c r="I67" i="7" s="1"/>
  <c r="D67" i="6"/>
  <c r="E67" i="6" s="1"/>
  <c r="F67" i="6" s="1"/>
  <c r="G67" i="6" s="1"/>
  <c r="H67" i="6" s="1"/>
  <c r="I67" i="6" s="1"/>
  <c r="E78" i="5"/>
  <c r="F78" i="5" s="1"/>
  <c r="G78" i="5" s="1"/>
  <c r="H78" i="5" s="1"/>
  <c r="I78" i="5" s="1"/>
  <c r="D78" i="7"/>
  <c r="E78" i="7" s="1"/>
  <c r="F78" i="7" s="1"/>
  <c r="G78" i="7" s="1"/>
  <c r="H78" i="7" s="1"/>
  <c r="I78" i="7" s="1"/>
  <c r="D78" i="6"/>
  <c r="E78" i="6" s="1"/>
  <c r="F78" i="6" s="1"/>
  <c r="G78" i="6" s="1"/>
  <c r="H78" i="6" s="1"/>
  <c r="I78" i="6" s="1"/>
  <c r="E91" i="5"/>
  <c r="F91" i="5" s="1"/>
  <c r="G91" i="5" s="1"/>
  <c r="H91" i="5" s="1"/>
  <c r="I91" i="5" s="1"/>
  <c r="D91" i="7"/>
  <c r="E91" i="7" s="1"/>
  <c r="F91" i="7" s="1"/>
  <c r="G91" i="7" s="1"/>
  <c r="H91" i="7" s="1"/>
  <c r="I91" i="7" s="1"/>
  <c r="D91" i="6"/>
  <c r="E91" i="6" s="1"/>
  <c r="F91" i="6" s="1"/>
  <c r="G91" i="6" s="1"/>
  <c r="H91" i="6" s="1"/>
  <c r="I91" i="6" s="1"/>
  <c r="E108" i="5"/>
  <c r="F108" i="5" s="1"/>
  <c r="G108" i="5" s="1"/>
  <c r="H108" i="5" s="1"/>
  <c r="I108" i="5" s="1"/>
  <c r="D105" i="6"/>
  <c r="E105" i="6" s="1"/>
  <c r="F105" i="6" s="1"/>
  <c r="G105" i="6" s="1"/>
  <c r="H105" i="6" s="1"/>
  <c r="I105" i="6" s="1"/>
  <c r="E127" i="5"/>
  <c r="F127" i="5" s="1"/>
  <c r="G127" i="5" s="1"/>
  <c r="H127" i="5" s="1"/>
  <c r="I127" i="5" s="1"/>
  <c r="D127" i="6"/>
  <c r="E127" i="6" s="1"/>
  <c r="F127" i="6" s="1"/>
  <c r="G127" i="6" s="1"/>
  <c r="H127" i="6" s="1"/>
  <c r="I127" i="6" s="1"/>
  <c r="D126" i="7"/>
  <c r="E126" i="7" s="1"/>
  <c r="F126" i="7" s="1"/>
  <c r="G126" i="7" s="1"/>
  <c r="H126" i="7" s="1"/>
  <c r="I126" i="7" s="1"/>
  <c r="E136" i="5"/>
  <c r="F136" i="5" s="1"/>
  <c r="G136" i="5" s="1"/>
  <c r="H136" i="5" s="1"/>
  <c r="I136" i="5" s="1"/>
  <c r="D136" i="6"/>
  <c r="E136" i="6" s="1"/>
  <c r="F136" i="6" s="1"/>
  <c r="G136" i="6" s="1"/>
  <c r="H136" i="6" s="1"/>
  <c r="I136" i="6" s="1"/>
  <c r="D135" i="7"/>
  <c r="E135" i="7" s="1"/>
  <c r="F135" i="7" s="1"/>
  <c r="G135" i="7" s="1"/>
  <c r="H135" i="7" s="1"/>
  <c r="I135" i="7" s="1"/>
  <c r="E144" i="5"/>
  <c r="F144" i="5" s="1"/>
  <c r="G144" i="5" s="1"/>
  <c r="H144" i="5" s="1"/>
  <c r="I144" i="5" s="1"/>
  <c r="D144" i="6"/>
  <c r="E144" i="6" s="1"/>
  <c r="F144" i="6" s="1"/>
  <c r="G144" i="6" s="1"/>
  <c r="H144" i="6" s="1"/>
  <c r="I144" i="6" s="1"/>
  <c r="D143" i="7"/>
  <c r="E143" i="7" s="1"/>
  <c r="F143" i="7" s="1"/>
  <c r="G143" i="7" s="1"/>
  <c r="H143" i="7" s="1"/>
  <c r="I143" i="7" s="1"/>
  <c r="E152" i="5"/>
  <c r="F152" i="5" s="1"/>
  <c r="G152" i="5" s="1"/>
  <c r="H152" i="5" s="1"/>
  <c r="I152" i="5" s="1"/>
  <c r="D152" i="6"/>
  <c r="E152" i="6" s="1"/>
  <c r="F152" i="6" s="1"/>
  <c r="G152" i="6" s="1"/>
  <c r="H152" i="6" s="1"/>
  <c r="I152" i="6" s="1"/>
  <c r="D151" i="7"/>
  <c r="E151" i="7" s="1"/>
  <c r="F151" i="7" s="1"/>
  <c r="G151" i="7" s="1"/>
  <c r="H151" i="7" s="1"/>
  <c r="I151" i="7" s="1"/>
  <c r="E160" i="5"/>
  <c r="F160" i="5" s="1"/>
  <c r="G160" i="5" s="1"/>
  <c r="H160" i="5" s="1"/>
  <c r="I160" i="5" s="1"/>
  <c r="D160" i="6"/>
  <c r="E160" i="6" s="1"/>
  <c r="F160" i="6" s="1"/>
  <c r="G160" i="6" s="1"/>
  <c r="H160" i="6" s="1"/>
  <c r="I160" i="6" s="1"/>
  <c r="D159" i="7"/>
  <c r="E159" i="7" s="1"/>
  <c r="F159" i="7" s="1"/>
  <c r="G159" i="7" s="1"/>
  <c r="H159" i="7" s="1"/>
  <c r="I159" i="7" s="1"/>
  <c r="E168" i="5"/>
  <c r="F168" i="5" s="1"/>
  <c r="G168" i="5" s="1"/>
  <c r="H168" i="5" s="1"/>
  <c r="I168" i="5" s="1"/>
  <c r="D168" i="6"/>
  <c r="E168" i="6" s="1"/>
  <c r="F168" i="6" s="1"/>
  <c r="G168" i="6" s="1"/>
  <c r="H168" i="6" s="1"/>
  <c r="I168" i="6" s="1"/>
  <c r="D167" i="7"/>
  <c r="E167" i="7" s="1"/>
  <c r="F167" i="7" s="1"/>
  <c r="G167" i="7" s="1"/>
  <c r="H167" i="7" s="1"/>
  <c r="I167" i="7" s="1"/>
  <c r="E176" i="5"/>
  <c r="F176" i="5" s="1"/>
  <c r="G176" i="5" s="1"/>
  <c r="H176" i="5" s="1"/>
  <c r="I176" i="5" s="1"/>
  <c r="D176" i="6"/>
  <c r="E176" i="6" s="1"/>
  <c r="F176" i="6" s="1"/>
  <c r="G176" i="6" s="1"/>
  <c r="H176" i="6" s="1"/>
  <c r="I176" i="6" s="1"/>
  <c r="D175" i="7"/>
  <c r="E175" i="7" s="1"/>
  <c r="F175" i="7" s="1"/>
  <c r="G175" i="7" s="1"/>
  <c r="H175" i="7" s="1"/>
  <c r="I175" i="7" s="1"/>
  <c r="E9" i="5"/>
  <c r="F9" i="5" s="1"/>
  <c r="G9" i="5" s="1"/>
  <c r="H9" i="5" s="1"/>
  <c r="I9" i="5" s="1"/>
  <c r="D9" i="6"/>
  <c r="E9" i="6" s="1"/>
  <c r="F9" i="6" s="1"/>
  <c r="G9" i="6" s="1"/>
  <c r="H9" i="6" s="1"/>
  <c r="I9" i="6" s="1"/>
  <c r="D9" i="7"/>
  <c r="E9" i="7" s="1"/>
  <c r="F9" i="7" s="1"/>
  <c r="G9" i="7" s="1"/>
  <c r="H9" i="7" s="1"/>
  <c r="I9" i="7" s="1"/>
  <c r="E13" i="5"/>
  <c r="F13" i="5" s="1"/>
  <c r="G13" i="5" s="1"/>
  <c r="H13" i="5" s="1"/>
  <c r="I13" i="5" s="1"/>
  <c r="D13" i="6"/>
  <c r="E13" i="6" s="1"/>
  <c r="F13" i="6" s="1"/>
  <c r="G13" i="6" s="1"/>
  <c r="H13" i="6" s="1"/>
  <c r="I13" i="6" s="1"/>
  <c r="D13" i="7"/>
  <c r="E13" i="7" s="1"/>
  <c r="F13" i="7" s="1"/>
  <c r="G13" i="7" s="1"/>
  <c r="H13" i="7" s="1"/>
  <c r="I13" i="7" s="1"/>
  <c r="E21" i="5"/>
  <c r="F21" i="5" s="1"/>
  <c r="G21" i="5" s="1"/>
  <c r="H21" i="5" s="1"/>
  <c r="I21" i="5" s="1"/>
  <c r="D21" i="6"/>
  <c r="E21" i="6" s="1"/>
  <c r="F21" i="6" s="1"/>
  <c r="G21" i="6" s="1"/>
  <c r="H21" i="6" s="1"/>
  <c r="I21" i="6" s="1"/>
  <c r="D21" i="7"/>
  <c r="E21" i="7" s="1"/>
  <c r="F21" i="7" s="1"/>
  <c r="G21" i="7" s="1"/>
  <c r="H21" i="7" s="1"/>
  <c r="I21" i="7" s="1"/>
  <c r="E37" i="5"/>
  <c r="F37" i="5" s="1"/>
  <c r="G37" i="5" s="1"/>
  <c r="H37" i="5" s="1"/>
  <c r="I37" i="5" s="1"/>
  <c r="D37" i="6"/>
  <c r="E37" i="6" s="1"/>
  <c r="F37" i="6" s="1"/>
  <c r="G37" i="6" s="1"/>
  <c r="H37" i="6" s="1"/>
  <c r="I37" i="6" s="1"/>
  <c r="D37" i="7"/>
  <c r="E37" i="7" s="1"/>
  <c r="F37" i="7" s="1"/>
  <c r="G37" i="7" s="1"/>
  <c r="H37" i="7" s="1"/>
  <c r="I37" i="7" s="1"/>
  <c r="E45" i="5"/>
  <c r="F45" i="5" s="1"/>
  <c r="G45" i="5" s="1"/>
  <c r="H45" i="5" s="1"/>
  <c r="I45" i="5" s="1"/>
  <c r="D45" i="6"/>
  <c r="E45" i="6" s="1"/>
  <c r="F45" i="6" s="1"/>
  <c r="G45" i="6" s="1"/>
  <c r="H45" i="6" s="1"/>
  <c r="I45" i="6" s="1"/>
  <c r="D45" i="7"/>
  <c r="E45" i="7" s="1"/>
  <c r="F45" i="7" s="1"/>
  <c r="G45" i="7" s="1"/>
  <c r="H45" i="7" s="1"/>
  <c r="I45" i="7" s="1"/>
  <c r="E47" i="5"/>
  <c r="F47" i="5" s="1"/>
  <c r="G47" i="5" s="1"/>
  <c r="H47" i="5" s="1"/>
  <c r="I47" i="5" s="1"/>
  <c r="D47" i="7"/>
  <c r="E47" i="7" s="1"/>
  <c r="F47" i="7" s="1"/>
  <c r="G47" i="7" s="1"/>
  <c r="H47" i="7" s="1"/>
  <c r="I47" i="7" s="1"/>
  <c r="D47" i="6"/>
  <c r="E47" i="6" s="1"/>
  <c r="F47" i="6" s="1"/>
  <c r="G47" i="6" s="1"/>
  <c r="H47" i="6" s="1"/>
  <c r="I47" i="6" s="1"/>
  <c r="E49" i="5"/>
  <c r="F49" i="5" s="1"/>
  <c r="G49" i="5" s="1"/>
  <c r="H49" i="5" s="1"/>
  <c r="I49" i="5" s="1"/>
  <c r="D49" i="6"/>
  <c r="E49" i="6" s="1"/>
  <c r="F49" i="6" s="1"/>
  <c r="G49" i="6" s="1"/>
  <c r="H49" i="6" s="1"/>
  <c r="I49" i="6" s="1"/>
  <c r="D49" i="7"/>
  <c r="E49" i="7" s="1"/>
  <c r="F49" i="7" s="1"/>
  <c r="G49" i="7" s="1"/>
  <c r="H49" i="7" s="1"/>
  <c r="I49" i="7" s="1"/>
  <c r="E53" i="5"/>
  <c r="F53" i="5" s="1"/>
  <c r="G53" i="5" s="1"/>
  <c r="H53" i="5" s="1"/>
  <c r="I53" i="5" s="1"/>
  <c r="D53" i="6"/>
  <c r="E53" i="6" s="1"/>
  <c r="F53" i="6" s="1"/>
  <c r="G53" i="6" s="1"/>
  <c r="H53" i="6" s="1"/>
  <c r="I53" i="6" s="1"/>
  <c r="D53" i="7"/>
  <c r="E53" i="7" s="1"/>
  <c r="F53" i="7" s="1"/>
  <c r="G53" i="7" s="1"/>
  <c r="H53" i="7" s="1"/>
  <c r="I53" i="7" s="1"/>
  <c r="E57" i="5"/>
  <c r="F57" i="5" s="1"/>
  <c r="G57" i="5" s="1"/>
  <c r="H57" i="5" s="1"/>
  <c r="I57" i="5" s="1"/>
  <c r="D57" i="6"/>
  <c r="E57" i="6" s="1"/>
  <c r="F57" i="6" s="1"/>
  <c r="G57" i="6" s="1"/>
  <c r="H57" i="6" s="1"/>
  <c r="I57" i="6" s="1"/>
  <c r="D57" i="7"/>
  <c r="E57" i="7" s="1"/>
  <c r="F57" i="7" s="1"/>
  <c r="G57" i="7" s="1"/>
  <c r="H57" i="7" s="1"/>
  <c r="I57" i="7" s="1"/>
  <c r="E61" i="5"/>
  <c r="F61" i="5" s="1"/>
  <c r="G61" i="5" s="1"/>
  <c r="H61" i="5" s="1"/>
  <c r="I61" i="5" s="1"/>
  <c r="D61" i="6"/>
  <c r="E61" i="6" s="1"/>
  <c r="F61" i="6" s="1"/>
  <c r="G61" i="6" s="1"/>
  <c r="H61" i="6" s="1"/>
  <c r="I61" i="6" s="1"/>
  <c r="D61" i="7"/>
  <c r="E61" i="7" s="1"/>
  <c r="F61" i="7" s="1"/>
  <c r="G61" i="7" s="1"/>
  <c r="H61" i="7" s="1"/>
  <c r="I61" i="7" s="1"/>
  <c r="E63" i="5"/>
  <c r="F63" i="5" s="1"/>
  <c r="G63" i="5" s="1"/>
  <c r="H63" i="5" s="1"/>
  <c r="I63" i="5" s="1"/>
  <c r="D63" i="7"/>
  <c r="E63" i="7" s="1"/>
  <c r="F63" i="7" s="1"/>
  <c r="G63" i="7" s="1"/>
  <c r="H63" i="7" s="1"/>
  <c r="I63" i="7" s="1"/>
  <c r="D63" i="6"/>
  <c r="E63" i="6" s="1"/>
  <c r="F63" i="6" s="1"/>
  <c r="G63" i="6" s="1"/>
  <c r="H63" i="6" s="1"/>
  <c r="I63" i="6" s="1"/>
  <c r="E65" i="5"/>
  <c r="F65" i="5" s="1"/>
  <c r="G65" i="5" s="1"/>
  <c r="H65" i="5" s="1"/>
  <c r="I65" i="5" s="1"/>
  <c r="D65" i="6"/>
  <c r="E65" i="6" s="1"/>
  <c r="F65" i="6" s="1"/>
  <c r="G65" i="6" s="1"/>
  <c r="H65" i="6" s="1"/>
  <c r="I65" i="6" s="1"/>
  <c r="D65" i="7"/>
  <c r="E65" i="7" s="1"/>
  <c r="F65" i="7" s="1"/>
  <c r="G65" i="7" s="1"/>
  <c r="H65" i="7" s="1"/>
  <c r="I65" i="7" s="1"/>
  <c r="E71" i="5"/>
  <c r="F71" i="5" s="1"/>
  <c r="G71" i="5" s="1"/>
  <c r="H71" i="5" s="1"/>
  <c r="I71" i="5" s="1"/>
  <c r="D71" i="6"/>
  <c r="E71" i="6" s="1"/>
  <c r="F71" i="6" s="1"/>
  <c r="G71" i="6" s="1"/>
  <c r="H71" i="6" s="1"/>
  <c r="I71" i="6" s="1"/>
  <c r="D71" i="7"/>
  <c r="E71" i="7" s="1"/>
  <c r="F71" i="7" s="1"/>
  <c r="G71" i="7" s="1"/>
  <c r="H71" i="7" s="1"/>
  <c r="I71" i="7" s="1"/>
  <c r="E73" i="5"/>
  <c r="F73" i="5" s="1"/>
  <c r="G73" i="5" s="1"/>
  <c r="H73" i="5" s="1"/>
  <c r="I73" i="5" s="1"/>
  <c r="D73" i="7"/>
  <c r="E73" i="7" s="1"/>
  <c r="F73" i="7" s="1"/>
  <c r="G73" i="7" s="1"/>
  <c r="H73" i="7" s="1"/>
  <c r="I73" i="7" s="1"/>
  <c r="D73" i="6"/>
  <c r="E73" i="6" s="1"/>
  <c r="F73" i="6" s="1"/>
  <c r="G73" i="6" s="1"/>
  <c r="H73" i="6" s="1"/>
  <c r="I73" i="6" s="1"/>
  <c r="E75" i="5"/>
  <c r="F75" i="5" s="1"/>
  <c r="G75" i="5" s="1"/>
  <c r="H75" i="5" s="1"/>
  <c r="I75" i="5" s="1"/>
  <c r="D75" i="6"/>
  <c r="E75" i="6" s="1"/>
  <c r="F75" i="6" s="1"/>
  <c r="G75" i="6" s="1"/>
  <c r="H75" i="6" s="1"/>
  <c r="I75" i="6" s="1"/>
  <c r="D75" i="7"/>
  <c r="E75" i="7" s="1"/>
  <c r="F75" i="7" s="1"/>
  <c r="G75" i="7" s="1"/>
  <c r="H75" i="7" s="1"/>
  <c r="I75" i="7" s="1"/>
  <c r="E82" i="5"/>
  <c r="F82" i="5" s="1"/>
  <c r="G82" i="5" s="1"/>
  <c r="H82" i="5" s="1"/>
  <c r="I82" i="5" s="1"/>
  <c r="D82" i="6"/>
  <c r="E82" i="6" s="1"/>
  <c r="F82" i="6" s="1"/>
  <c r="G82" i="6" s="1"/>
  <c r="H82" i="6" s="1"/>
  <c r="I82" i="6" s="1"/>
  <c r="D82" i="7"/>
  <c r="E82" i="7" s="1"/>
  <c r="F82" i="7" s="1"/>
  <c r="G82" i="7" s="1"/>
  <c r="H82" i="7" s="1"/>
  <c r="I82" i="7" s="1"/>
  <c r="E84" i="5"/>
  <c r="F84" i="5" s="1"/>
  <c r="G84" i="5" s="1"/>
  <c r="H84" i="5" s="1"/>
  <c r="I84" i="5" s="1"/>
  <c r="D84" i="7"/>
  <c r="E84" i="7" s="1"/>
  <c r="F84" i="7" s="1"/>
  <c r="G84" i="7" s="1"/>
  <c r="H84" i="7" s="1"/>
  <c r="I84" i="7" s="1"/>
  <c r="D84" i="6"/>
  <c r="E84" i="6" s="1"/>
  <c r="F84" i="6" s="1"/>
  <c r="G84" i="6" s="1"/>
  <c r="H84" i="6" s="1"/>
  <c r="I84" i="6" s="1"/>
  <c r="E88" i="5"/>
  <c r="F88" i="5" s="1"/>
  <c r="G88" i="5" s="1"/>
  <c r="H88" i="5" s="1"/>
  <c r="I88" i="5" s="1"/>
  <c r="D88" i="6"/>
  <c r="E88" i="6" s="1"/>
  <c r="F88" i="6" s="1"/>
  <c r="G88" i="6" s="1"/>
  <c r="H88" i="6" s="1"/>
  <c r="I88" i="6" s="1"/>
  <c r="D88" i="7"/>
  <c r="E88" i="7" s="1"/>
  <c r="F88" i="7" s="1"/>
  <c r="G88" i="7" s="1"/>
  <c r="H88" i="7" s="1"/>
  <c r="I88" i="7" s="1"/>
  <c r="E103" i="5"/>
  <c r="F103" i="5" s="1"/>
  <c r="G103" i="5" s="1"/>
  <c r="H103" i="5" s="1"/>
  <c r="I103" i="5" s="1"/>
  <c r="D101" i="6"/>
  <c r="E101" i="6" s="1"/>
  <c r="F101" i="6" s="1"/>
  <c r="G101" i="6" s="1"/>
  <c r="H101" i="6" s="1"/>
  <c r="I101" i="6" s="1"/>
  <c r="E105" i="5"/>
  <c r="F105" i="5" s="1"/>
  <c r="G105" i="5" s="1"/>
  <c r="H105" i="5" s="1"/>
  <c r="I105" i="5" s="1"/>
  <c r="D103" i="6"/>
  <c r="E103" i="6" s="1"/>
  <c r="F103" i="6" s="1"/>
  <c r="G103" i="6" s="1"/>
  <c r="H103" i="6" s="1"/>
  <c r="I103" i="6" s="1"/>
  <c r="E112" i="5"/>
  <c r="F112" i="5" s="1"/>
  <c r="G112" i="5" s="1"/>
  <c r="H112" i="5" s="1"/>
  <c r="I112" i="5" s="1"/>
  <c r="D112" i="6"/>
  <c r="E112" i="6" s="1"/>
  <c r="F112" i="6" s="1"/>
  <c r="G112" i="6" s="1"/>
  <c r="H112" i="6" s="1"/>
  <c r="I112" i="6" s="1"/>
  <c r="D108" i="6"/>
  <c r="E108" i="6" s="1"/>
  <c r="F108" i="6" s="1"/>
  <c r="G108" i="6" s="1"/>
  <c r="H108" i="6" s="1"/>
  <c r="I108" i="6" s="1"/>
  <c r="D111" i="7"/>
  <c r="E111" i="7" s="1"/>
  <c r="F111" i="7" s="1"/>
  <c r="G111" i="7" s="1"/>
  <c r="H111" i="7" s="1"/>
  <c r="I111" i="7" s="1"/>
  <c r="E121" i="5"/>
  <c r="F121" i="5" s="1"/>
  <c r="G121" i="5" s="1"/>
  <c r="H121" i="5" s="1"/>
  <c r="I121" i="5" s="1"/>
  <c r="D121" i="6"/>
  <c r="E121" i="6" s="1"/>
  <c r="F121" i="6" s="1"/>
  <c r="G121" i="6" s="1"/>
  <c r="H121" i="6" s="1"/>
  <c r="I121" i="6" s="1"/>
  <c r="D119" i="7"/>
  <c r="E119" i="7" s="1"/>
  <c r="F119" i="7" s="1"/>
  <c r="G119" i="7" s="1"/>
  <c r="H119" i="7" s="1"/>
  <c r="I119" i="7" s="1"/>
  <c r="E125" i="5"/>
  <c r="F125" i="5" s="1"/>
  <c r="G125" i="5" s="1"/>
  <c r="H125" i="5" s="1"/>
  <c r="I125" i="5" s="1"/>
  <c r="D123" i="7"/>
  <c r="E123" i="7" s="1"/>
  <c r="F123" i="7" s="1"/>
  <c r="G123" i="7" s="1"/>
  <c r="H123" i="7" s="1"/>
  <c r="I123" i="7" s="1"/>
  <c r="D125" i="6"/>
  <c r="E125" i="6" s="1"/>
  <c r="F125" i="6" s="1"/>
  <c r="G125" i="6" s="1"/>
  <c r="H125" i="6" s="1"/>
  <c r="I125" i="6" s="1"/>
  <c r="E130" i="5"/>
  <c r="F130" i="5" s="1"/>
  <c r="G130" i="5" s="1"/>
  <c r="H130" i="5" s="1"/>
  <c r="I130" i="5" s="1"/>
  <c r="D128" i="7"/>
  <c r="E128" i="7" s="1"/>
  <c r="F128" i="7" s="1"/>
  <c r="G128" i="7" s="1"/>
  <c r="H128" i="7" s="1"/>
  <c r="I128" i="7" s="1"/>
  <c r="D130" i="6"/>
  <c r="E130" i="6" s="1"/>
  <c r="F130" i="6" s="1"/>
  <c r="G130" i="6" s="1"/>
  <c r="H130" i="6" s="1"/>
  <c r="I130" i="6" s="1"/>
  <c r="E132" i="5"/>
  <c r="F132" i="5" s="1"/>
  <c r="G132" i="5" s="1"/>
  <c r="H132" i="5" s="1"/>
  <c r="I132" i="5" s="1"/>
  <c r="D132" i="6"/>
  <c r="E132" i="6" s="1"/>
  <c r="F132" i="6" s="1"/>
  <c r="G132" i="6" s="1"/>
  <c r="H132" i="6" s="1"/>
  <c r="I132" i="6" s="1"/>
  <c r="D130" i="7"/>
  <c r="E130" i="7" s="1"/>
  <c r="F130" i="7" s="1"/>
  <c r="G130" i="7" s="1"/>
  <c r="H130" i="7" s="1"/>
  <c r="I130" i="7" s="1"/>
  <c r="E134" i="5"/>
  <c r="F134" i="5" s="1"/>
  <c r="G134" i="5" s="1"/>
  <c r="H134" i="5" s="1"/>
  <c r="I134" i="5" s="1"/>
  <c r="D133" i="7"/>
  <c r="E133" i="7" s="1"/>
  <c r="F133" i="7" s="1"/>
  <c r="G133" i="7" s="1"/>
  <c r="H133" i="7" s="1"/>
  <c r="I133" i="7" s="1"/>
  <c r="D134" i="6"/>
  <c r="E134" i="6" s="1"/>
  <c r="F134" i="6" s="1"/>
  <c r="G134" i="6" s="1"/>
  <c r="H134" i="6" s="1"/>
  <c r="I134" i="6" s="1"/>
  <c r="E138" i="5"/>
  <c r="F138" i="5" s="1"/>
  <c r="G138" i="5" s="1"/>
  <c r="H138" i="5" s="1"/>
  <c r="I138" i="5" s="1"/>
  <c r="D137" i="7"/>
  <c r="E137" i="7" s="1"/>
  <c r="F137" i="7" s="1"/>
  <c r="G137" i="7" s="1"/>
  <c r="H137" i="7" s="1"/>
  <c r="I137" i="7" s="1"/>
  <c r="D138" i="6"/>
  <c r="E138" i="6" s="1"/>
  <c r="F138" i="6" s="1"/>
  <c r="G138" i="6" s="1"/>
  <c r="H138" i="6" s="1"/>
  <c r="I138" i="6" s="1"/>
  <c r="E140" i="5"/>
  <c r="F140" i="5" s="1"/>
  <c r="G140" i="5" s="1"/>
  <c r="H140" i="5" s="1"/>
  <c r="I140" i="5" s="1"/>
  <c r="D140" i="6"/>
  <c r="E140" i="6" s="1"/>
  <c r="F140" i="6" s="1"/>
  <c r="G140" i="6" s="1"/>
  <c r="H140" i="6" s="1"/>
  <c r="I140" i="6" s="1"/>
  <c r="D139" i="7"/>
  <c r="E139" i="7" s="1"/>
  <c r="F139" i="7" s="1"/>
  <c r="G139" i="7" s="1"/>
  <c r="H139" i="7" s="1"/>
  <c r="I139" i="7" s="1"/>
  <c r="E142" i="5"/>
  <c r="F142" i="5" s="1"/>
  <c r="G142" i="5" s="1"/>
  <c r="H142" i="5" s="1"/>
  <c r="I142" i="5" s="1"/>
  <c r="D141" i="7"/>
  <c r="E141" i="7" s="1"/>
  <c r="F141" i="7" s="1"/>
  <c r="G141" i="7" s="1"/>
  <c r="H141" i="7" s="1"/>
  <c r="I141" i="7" s="1"/>
  <c r="D142" i="6"/>
  <c r="E142" i="6" s="1"/>
  <c r="F142" i="6" s="1"/>
  <c r="G142" i="6" s="1"/>
  <c r="H142" i="6" s="1"/>
  <c r="I142" i="6" s="1"/>
  <c r="E146" i="5"/>
  <c r="F146" i="5" s="1"/>
  <c r="G146" i="5" s="1"/>
  <c r="H146" i="5" s="1"/>
  <c r="I146" i="5" s="1"/>
  <c r="D145" i="7"/>
  <c r="E145" i="7" s="1"/>
  <c r="F145" i="7" s="1"/>
  <c r="G145" i="7" s="1"/>
  <c r="H145" i="7" s="1"/>
  <c r="I145" i="7" s="1"/>
  <c r="D146" i="6"/>
  <c r="E146" i="6" s="1"/>
  <c r="F146" i="6" s="1"/>
  <c r="G146" i="6" s="1"/>
  <c r="H146" i="6" s="1"/>
  <c r="I146" i="6" s="1"/>
  <c r="E148" i="5"/>
  <c r="F148" i="5" s="1"/>
  <c r="G148" i="5" s="1"/>
  <c r="H148" i="5" s="1"/>
  <c r="I148" i="5" s="1"/>
  <c r="D148" i="6"/>
  <c r="E148" i="6" s="1"/>
  <c r="F148" i="6" s="1"/>
  <c r="G148" i="6" s="1"/>
  <c r="H148" i="6" s="1"/>
  <c r="I148" i="6" s="1"/>
  <c r="D147" i="7"/>
  <c r="E147" i="7" s="1"/>
  <c r="F147" i="7" s="1"/>
  <c r="G147" i="7" s="1"/>
  <c r="H147" i="7" s="1"/>
  <c r="I147" i="7" s="1"/>
  <c r="E150" i="5"/>
  <c r="F150" i="5" s="1"/>
  <c r="G150" i="5" s="1"/>
  <c r="H150" i="5" s="1"/>
  <c r="I150" i="5" s="1"/>
  <c r="D149" i="7"/>
  <c r="E149" i="7" s="1"/>
  <c r="F149" i="7" s="1"/>
  <c r="G149" i="7" s="1"/>
  <c r="H149" i="7" s="1"/>
  <c r="I149" i="7" s="1"/>
  <c r="D150" i="6"/>
  <c r="E150" i="6" s="1"/>
  <c r="F150" i="6" s="1"/>
  <c r="G150" i="6" s="1"/>
  <c r="H150" i="6" s="1"/>
  <c r="I150" i="6" s="1"/>
  <c r="E154" i="5"/>
  <c r="F154" i="5" s="1"/>
  <c r="G154" i="5" s="1"/>
  <c r="H154" i="5" s="1"/>
  <c r="I154" i="5" s="1"/>
  <c r="D153" i="7"/>
  <c r="E153" i="7" s="1"/>
  <c r="F153" i="7" s="1"/>
  <c r="G153" i="7" s="1"/>
  <c r="H153" i="7" s="1"/>
  <c r="I153" i="7" s="1"/>
  <c r="D154" i="6"/>
  <c r="E154" i="6" s="1"/>
  <c r="F154" i="6" s="1"/>
  <c r="G154" i="6" s="1"/>
  <c r="H154" i="6" s="1"/>
  <c r="I154" i="6" s="1"/>
  <c r="E156" i="5"/>
  <c r="F156" i="5" s="1"/>
  <c r="G156" i="5" s="1"/>
  <c r="H156" i="5" s="1"/>
  <c r="I156" i="5" s="1"/>
  <c r="D156" i="6"/>
  <c r="E156" i="6" s="1"/>
  <c r="F156" i="6" s="1"/>
  <c r="G156" i="6" s="1"/>
  <c r="H156" i="6" s="1"/>
  <c r="I156" i="6" s="1"/>
  <c r="D155" i="7"/>
  <c r="E155" i="7" s="1"/>
  <c r="F155" i="7" s="1"/>
  <c r="G155" i="7" s="1"/>
  <c r="H155" i="7" s="1"/>
  <c r="I155" i="7" s="1"/>
  <c r="E158" i="5"/>
  <c r="F158" i="5" s="1"/>
  <c r="G158" i="5" s="1"/>
  <c r="H158" i="5" s="1"/>
  <c r="I158" i="5" s="1"/>
  <c r="D157" i="7"/>
  <c r="E157" i="7" s="1"/>
  <c r="F157" i="7" s="1"/>
  <c r="G157" i="7" s="1"/>
  <c r="H157" i="7" s="1"/>
  <c r="I157" i="7" s="1"/>
  <c r="D158" i="6"/>
  <c r="E158" i="6" s="1"/>
  <c r="F158" i="6" s="1"/>
  <c r="G158" i="6" s="1"/>
  <c r="H158" i="6" s="1"/>
  <c r="I158" i="6" s="1"/>
  <c r="E162" i="5"/>
  <c r="F162" i="5" s="1"/>
  <c r="G162" i="5" s="1"/>
  <c r="H162" i="5" s="1"/>
  <c r="I162" i="5" s="1"/>
  <c r="D161" i="7"/>
  <c r="E161" i="7" s="1"/>
  <c r="F161" i="7" s="1"/>
  <c r="G161" i="7" s="1"/>
  <c r="H161" i="7" s="1"/>
  <c r="I161" i="7" s="1"/>
  <c r="D162" i="6"/>
  <c r="E162" i="6" s="1"/>
  <c r="F162" i="6" s="1"/>
  <c r="G162" i="6" s="1"/>
  <c r="H162" i="6" s="1"/>
  <c r="I162" i="6" s="1"/>
  <c r="E164" i="5"/>
  <c r="F164" i="5" s="1"/>
  <c r="G164" i="5" s="1"/>
  <c r="H164" i="5" s="1"/>
  <c r="I164" i="5" s="1"/>
  <c r="D164" i="6"/>
  <c r="E164" i="6" s="1"/>
  <c r="F164" i="6" s="1"/>
  <c r="G164" i="6" s="1"/>
  <c r="H164" i="6" s="1"/>
  <c r="I164" i="6" s="1"/>
  <c r="D163" i="7"/>
  <c r="E163" i="7" s="1"/>
  <c r="F163" i="7" s="1"/>
  <c r="G163" i="7" s="1"/>
  <c r="H163" i="7" s="1"/>
  <c r="I163" i="7" s="1"/>
  <c r="E166" i="5"/>
  <c r="F166" i="5" s="1"/>
  <c r="G166" i="5" s="1"/>
  <c r="H166" i="5" s="1"/>
  <c r="I166" i="5" s="1"/>
  <c r="D165" i="7"/>
  <c r="E165" i="7" s="1"/>
  <c r="F165" i="7" s="1"/>
  <c r="G165" i="7" s="1"/>
  <c r="H165" i="7" s="1"/>
  <c r="I165" i="7" s="1"/>
  <c r="D166" i="6"/>
  <c r="E166" i="6" s="1"/>
  <c r="F166" i="6" s="1"/>
  <c r="G166" i="6" s="1"/>
  <c r="H166" i="6" s="1"/>
  <c r="I166" i="6" s="1"/>
  <c r="E170" i="5"/>
  <c r="F170" i="5" s="1"/>
  <c r="G170" i="5" s="1"/>
  <c r="H170" i="5" s="1"/>
  <c r="I170" i="5" s="1"/>
  <c r="D169" i="7"/>
  <c r="E169" i="7" s="1"/>
  <c r="F169" i="7" s="1"/>
  <c r="G169" i="7" s="1"/>
  <c r="H169" i="7" s="1"/>
  <c r="I169" i="7" s="1"/>
  <c r="D170" i="6"/>
  <c r="E170" i="6" s="1"/>
  <c r="F170" i="6" s="1"/>
  <c r="G170" i="6" s="1"/>
  <c r="H170" i="6" s="1"/>
  <c r="I170" i="6" s="1"/>
  <c r="E172" i="5"/>
  <c r="F172" i="5" s="1"/>
  <c r="G172" i="5" s="1"/>
  <c r="H172" i="5" s="1"/>
  <c r="I172" i="5" s="1"/>
  <c r="D172" i="6"/>
  <c r="E172" i="6" s="1"/>
  <c r="F172" i="6" s="1"/>
  <c r="G172" i="6" s="1"/>
  <c r="H172" i="6" s="1"/>
  <c r="I172" i="6" s="1"/>
  <c r="D171" i="7"/>
  <c r="E171" i="7" s="1"/>
  <c r="F171" i="7" s="1"/>
  <c r="G171" i="7" s="1"/>
  <c r="H171" i="7" s="1"/>
  <c r="I171" i="7" s="1"/>
  <c r="E174" i="5"/>
  <c r="F174" i="5" s="1"/>
  <c r="G174" i="5" s="1"/>
  <c r="H174" i="5" s="1"/>
  <c r="I174" i="5" s="1"/>
  <c r="D173" i="7"/>
  <c r="E173" i="7" s="1"/>
  <c r="F173" i="7" s="1"/>
  <c r="G173" i="7" s="1"/>
  <c r="H173" i="7" s="1"/>
  <c r="I173" i="7" s="1"/>
  <c r="D174" i="6"/>
  <c r="E174" i="6" s="1"/>
  <c r="F174" i="6" s="1"/>
  <c r="G174" i="6" s="1"/>
  <c r="H174" i="6" s="1"/>
  <c r="I174" i="6" s="1"/>
  <c r="E178" i="5"/>
  <c r="F178" i="5" s="1"/>
  <c r="G178" i="5" s="1"/>
  <c r="H178" i="5" s="1"/>
  <c r="I178" i="5" s="1"/>
  <c r="D177" i="7"/>
  <c r="E177" i="7" s="1"/>
  <c r="F177" i="7" s="1"/>
  <c r="G177" i="7" s="1"/>
  <c r="H177" i="7" s="1"/>
  <c r="I177" i="7" s="1"/>
  <c r="D178" i="6"/>
  <c r="E178" i="6" s="1"/>
  <c r="F178" i="6" s="1"/>
  <c r="G178" i="6" s="1"/>
  <c r="H178" i="6" s="1"/>
  <c r="I178" i="6" s="1"/>
  <c r="E180" i="5"/>
  <c r="F180" i="5" s="1"/>
  <c r="G180" i="5" s="1"/>
  <c r="H180" i="5" s="1"/>
  <c r="I180" i="5" s="1"/>
  <c r="D180" i="6"/>
  <c r="E180" i="6" s="1"/>
  <c r="F180" i="6" s="1"/>
  <c r="G180" i="6" s="1"/>
  <c r="H180" i="6" s="1"/>
  <c r="I180" i="6" s="1"/>
  <c r="D179" i="7"/>
  <c r="E179" i="7" s="1"/>
  <c r="F179" i="7" s="1"/>
  <c r="G179" i="7" s="1"/>
  <c r="H179" i="7" s="1"/>
  <c r="I179" i="7" s="1"/>
  <c r="E182" i="5"/>
  <c r="F182" i="5" s="1"/>
  <c r="G182" i="5" s="1"/>
  <c r="H182" i="5" s="1"/>
  <c r="I182" i="5" s="1"/>
  <c r="D181" i="7"/>
  <c r="E181" i="7" s="1"/>
  <c r="F181" i="7" s="1"/>
  <c r="G181" i="7" s="1"/>
  <c r="H181" i="7" s="1"/>
  <c r="I181" i="7" s="1"/>
  <c r="D182" i="6"/>
  <c r="E182" i="6" s="1"/>
  <c r="F182" i="6" s="1"/>
  <c r="G182" i="6" s="1"/>
  <c r="H182" i="6" s="1"/>
  <c r="I182" i="6" s="1"/>
  <c r="D117" i="7"/>
  <c r="E117" i="7" s="1"/>
  <c r="F117" i="7" s="1"/>
  <c r="G117" i="7" s="1"/>
  <c r="H117" i="7" s="1"/>
  <c r="I117" i="7" s="1"/>
  <c r="D119" i="6"/>
  <c r="H119" i="6"/>
  <c r="F119" i="5"/>
  <c r="F119" i="6"/>
  <c r="H119" i="5"/>
  <c r="E7" i="5"/>
  <c r="F7" i="5" s="1"/>
  <c r="G7" i="5" s="1"/>
  <c r="H7" i="5" s="1"/>
  <c r="I7" i="5" s="1"/>
  <c r="D7" i="7"/>
  <c r="E7" i="7" s="1"/>
  <c r="F7" i="7" s="1"/>
  <c r="G7" i="7" s="1"/>
  <c r="H7" i="7" s="1"/>
  <c r="I7" i="7" s="1"/>
  <c r="D7" i="6"/>
  <c r="E7" i="6" s="1"/>
  <c r="F7" i="6" s="1"/>
  <c r="G7" i="6" s="1"/>
  <c r="H7" i="6" s="1"/>
  <c r="I7" i="6" s="1"/>
  <c r="E15" i="5"/>
  <c r="F15" i="5" s="1"/>
  <c r="G15" i="5" s="1"/>
  <c r="H15" i="5" s="1"/>
  <c r="I15" i="5" s="1"/>
  <c r="D15" i="7"/>
  <c r="E15" i="7" s="1"/>
  <c r="F15" i="7" s="1"/>
  <c r="G15" i="7" s="1"/>
  <c r="H15" i="7" s="1"/>
  <c r="I15" i="7" s="1"/>
  <c r="D15" i="6"/>
  <c r="E15" i="6" s="1"/>
  <c r="F15" i="6" s="1"/>
  <c r="G15" i="6" s="1"/>
  <c r="H15" i="6" s="1"/>
  <c r="I15" i="6" s="1"/>
  <c r="E17" i="5"/>
  <c r="F17" i="5" s="1"/>
  <c r="G17" i="5" s="1"/>
  <c r="H17" i="5" s="1"/>
  <c r="I17" i="5" s="1"/>
  <c r="D17" i="6"/>
  <c r="E17" i="6" s="1"/>
  <c r="F17" i="6" s="1"/>
  <c r="G17" i="6" s="1"/>
  <c r="H17" i="6" s="1"/>
  <c r="I17" i="6" s="1"/>
  <c r="D17" i="7"/>
  <c r="E17" i="7" s="1"/>
  <c r="F17" i="7" s="1"/>
  <c r="G17" i="7" s="1"/>
  <c r="H17" i="7" s="1"/>
  <c r="I17" i="7" s="1"/>
  <c r="E23" i="5"/>
  <c r="F23" i="5" s="1"/>
  <c r="G23" i="5" s="1"/>
  <c r="H23" i="5" s="1"/>
  <c r="I23" i="5" s="1"/>
  <c r="D23" i="7"/>
  <c r="E23" i="7" s="1"/>
  <c r="F23" i="7" s="1"/>
  <c r="G23" i="7" s="1"/>
  <c r="H23" i="7" s="1"/>
  <c r="I23" i="7" s="1"/>
  <c r="D23" i="6"/>
  <c r="E23" i="6" s="1"/>
  <c r="F23" i="6" s="1"/>
  <c r="G23" i="6" s="1"/>
  <c r="H23" i="6" s="1"/>
  <c r="I23" i="6" s="1"/>
  <c r="E25" i="5"/>
  <c r="F25" i="5" s="1"/>
  <c r="G25" i="5" s="1"/>
  <c r="H25" i="5" s="1"/>
  <c r="I25" i="5" s="1"/>
  <c r="D25" i="6"/>
  <c r="E25" i="6" s="1"/>
  <c r="F25" i="6" s="1"/>
  <c r="G25" i="6" s="1"/>
  <c r="H25" i="6" s="1"/>
  <c r="I25" i="6" s="1"/>
  <c r="D25" i="7"/>
  <c r="E25" i="7" s="1"/>
  <c r="F25" i="7" s="1"/>
  <c r="G25" i="7" s="1"/>
  <c r="H25" i="7" s="1"/>
  <c r="I25" i="7" s="1"/>
  <c r="E29" i="5"/>
  <c r="F29" i="5" s="1"/>
  <c r="G29" i="5" s="1"/>
  <c r="H29" i="5" s="1"/>
  <c r="I29" i="5" s="1"/>
  <c r="D29" i="6"/>
  <c r="E29" i="6" s="1"/>
  <c r="F29" i="6" s="1"/>
  <c r="G29" i="6" s="1"/>
  <c r="H29" i="6" s="1"/>
  <c r="I29" i="6" s="1"/>
  <c r="D29" i="7"/>
  <c r="E29" i="7" s="1"/>
  <c r="F29" i="7" s="1"/>
  <c r="G29" i="7" s="1"/>
  <c r="H29" i="7" s="1"/>
  <c r="I29" i="7" s="1"/>
  <c r="E31" i="5"/>
  <c r="F31" i="5" s="1"/>
  <c r="G31" i="5" s="1"/>
  <c r="H31" i="5" s="1"/>
  <c r="I31" i="5" s="1"/>
  <c r="D31" i="7"/>
  <c r="E31" i="7" s="1"/>
  <c r="F31" i="7" s="1"/>
  <c r="G31" i="7" s="1"/>
  <c r="H31" i="7" s="1"/>
  <c r="I31" i="7" s="1"/>
  <c r="D31" i="6"/>
  <c r="E31" i="6" s="1"/>
  <c r="F31" i="6" s="1"/>
  <c r="G31" i="6" s="1"/>
  <c r="H31" i="6" s="1"/>
  <c r="I31" i="6" s="1"/>
  <c r="E33" i="5"/>
  <c r="F33" i="5" s="1"/>
  <c r="G33" i="5" s="1"/>
  <c r="H33" i="5" s="1"/>
  <c r="I33" i="5" s="1"/>
  <c r="D33" i="6"/>
  <c r="E33" i="6" s="1"/>
  <c r="F33" i="6" s="1"/>
  <c r="G33" i="6" s="1"/>
  <c r="H33" i="6" s="1"/>
  <c r="I33" i="6" s="1"/>
  <c r="D33" i="7"/>
  <c r="E33" i="7" s="1"/>
  <c r="F33" i="7" s="1"/>
  <c r="G33" i="7" s="1"/>
  <c r="H33" i="7" s="1"/>
  <c r="I33" i="7" s="1"/>
  <c r="E39" i="5"/>
  <c r="F39" i="5" s="1"/>
  <c r="G39" i="5" s="1"/>
  <c r="H39" i="5" s="1"/>
  <c r="I39" i="5" s="1"/>
  <c r="D39" i="7"/>
  <c r="E39" i="7" s="1"/>
  <c r="F39" i="7" s="1"/>
  <c r="G39" i="7" s="1"/>
  <c r="H39" i="7" s="1"/>
  <c r="I39" i="7" s="1"/>
  <c r="D39" i="6"/>
  <c r="E39" i="6" s="1"/>
  <c r="F39" i="6" s="1"/>
  <c r="G39" i="6" s="1"/>
  <c r="H39" i="6" s="1"/>
  <c r="I39" i="6" s="1"/>
  <c r="E41" i="5"/>
  <c r="F41" i="5" s="1"/>
  <c r="G41" i="5" s="1"/>
  <c r="H41" i="5" s="1"/>
  <c r="I41" i="5" s="1"/>
  <c r="D41" i="6"/>
  <c r="E41" i="6" s="1"/>
  <c r="F41" i="6" s="1"/>
  <c r="G41" i="6" s="1"/>
  <c r="H41" i="6" s="1"/>
  <c r="I41" i="6" s="1"/>
  <c r="D41" i="7"/>
  <c r="E41" i="7" s="1"/>
  <c r="F41" i="7" s="1"/>
  <c r="G41" i="7" s="1"/>
  <c r="H41" i="7" s="1"/>
  <c r="I41" i="7" s="1"/>
  <c r="E55" i="5"/>
  <c r="F55" i="5" s="1"/>
  <c r="G55" i="5" s="1"/>
  <c r="H55" i="5" s="1"/>
  <c r="I55" i="5" s="1"/>
  <c r="D55" i="7"/>
  <c r="E55" i="7" s="1"/>
  <c r="F55" i="7" s="1"/>
  <c r="G55" i="7" s="1"/>
  <c r="H55" i="7" s="1"/>
  <c r="I55" i="7" s="1"/>
  <c r="D55" i="6"/>
  <c r="E55" i="6" s="1"/>
  <c r="F55" i="6" s="1"/>
  <c r="G55" i="6" s="1"/>
  <c r="H55" i="6" s="1"/>
  <c r="I55" i="6" s="1"/>
  <c r="I119" i="5"/>
  <c r="I119" i="6"/>
  <c r="G119" i="5"/>
  <c r="G119" i="6"/>
  <c r="E119" i="5"/>
  <c r="E119" i="6"/>
  <c r="V12" i="33" l="1"/>
  <c r="V13" i="31"/>
  <c r="AB13" i="31"/>
  <c r="V10" i="33"/>
  <c r="V13" i="29"/>
  <c r="AB13" i="29"/>
  <c r="V13" i="27"/>
  <c r="AB13" i="27"/>
  <c r="U13" i="26"/>
  <c r="AA13" i="26"/>
  <c r="AA9" i="24"/>
  <c r="T9" i="26"/>
  <c r="U9" i="27" s="1"/>
  <c r="U9" i="29" s="1"/>
  <c r="U9" i="31" s="1"/>
  <c r="O13" i="21"/>
  <c r="T15" i="21"/>
  <c r="AA15" i="21" s="1"/>
  <c r="U15" i="24"/>
  <c r="U15" i="26" s="1"/>
  <c r="V15" i="27" s="1"/>
  <c r="V15" i="29" s="1"/>
  <c r="V15" i="31" s="1"/>
  <c r="U18" i="21"/>
  <c r="AA16" i="21"/>
  <c r="U16" i="21"/>
  <c r="I16" i="21" s="1"/>
  <c r="I15" i="21"/>
  <c r="S9" i="24"/>
  <c r="R9" i="21"/>
  <c r="G9" i="21"/>
  <c r="N9" i="21" s="1"/>
  <c r="S10" i="21"/>
  <c r="G10" i="21" s="1"/>
  <c r="I12" i="24"/>
  <c r="O13" i="24" s="1"/>
  <c r="U13" i="24"/>
  <c r="I13" i="24" s="1"/>
  <c r="AA13" i="24"/>
  <c r="T10" i="24"/>
  <c r="H10" i="24" s="1"/>
  <c r="H9" i="24"/>
  <c r="T12" i="24"/>
  <c r="T12" i="26" s="1"/>
  <c r="U12" i="27" s="1"/>
  <c r="U12" i="29" s="1"/>
  <c r="U12" i="31" s="1"/>
  <c r="Z13" i="21"/>
  <c r="H12" i="21"/>
  <c r="T13" i="21"/>
  <c r="H13" i="21" s="1"/>
  <c r="S12" i="21"/>
  <c r="Z12" i="21" s="1"/>
  <c r="U12" i="33" l="1"/>
  <c r="AB12" i="33" s="1"/>
  <c r="U13" i="31"/>
  <c r="AA13" i="31"/>
  <c r="AB12" i="31"/>
  <c r="U9" i="33"/>
  <c r="U10" i="31"/>
  <c r="AB9" i="31"/>
  <c r="V15" i="33"/>
  <c r="AB16" i="31"/>
  <c r="J15" i="31"/>
  <c r="V16" i="31"/>
  <c r="J16" i="31" s="1"/>
  <c r="AB13" i="33"/>
  <c r="V13" i="33"/>
  <c r="V16" i="29"/>
  <c r="J16" i="29" s="1"/>
  <c r="J15" i="29"/>
  <c r="AB16" i="29"/>
  <c r="U13" i="29"/>
  <c r="AA13" i="29"/>
  <c r="U10" i="29"/>
  <c r="AB9" i="29"/>
  <c r="AB12" i="29"/>
  <c r="U10" i="27"/>
  <c r="AB9" i="27"/>
  <c r="AB16" i="27"/>
  <c r="V16" i="27"/>
  <c r="J16" i="27" s="1"/>
  <c r="J15" i="27"/>
  <c r="AA13" i="27"/>
  <c r="U13" i="27"/>
  <c r="AB12" i="27"/>
  <c r="Z13" i="26"/>
  <c r="T13" i="26"/>
  <c r="Z9" i="24"/>
  <c r="S9" i="26"/>
  <c r="T10" i="26"/>
  <c r="AA9" i="26"/>
  <c r="AA16" i="26"/>
  <c r="U16" i="26"/>
  <c r="I16" i="26" s="1"/>
  <c r="I15" i="26"/>
  <c r="O13" i="26"/>
  <c r="AA12" i="26"/>
  <c r="N13" i="21"/>
  <c r="Y9" i="21"/>
  <c r="R9" i="24"/>
  <c r="F9" i="21"/>
  <c r="Q9" i="21"/>
  <c r="X9" i="21" s="1"/>
  <c r="R10" i="21"/>
  <c r="F10" i="21" s="1"/>
  <c r="T15" i="24"/>
  <c r="S15" i="21"/>
  <c r="Z16" i="21"/>
  <c r="H15" i="21"/>
  <c r="N16" i="21" s="1"/>
  <c r="T16" i="21"/>
  <c r="H16" i="21" s="1"/>
  <c r="S10" i="24"/>
  <c r="O9" i="24"/>
  <c r="G12" i="21"/>
  <c r="S12" i="24"/>
  <c r="S12" i="26" s="1"/>
  <c r="T12" i="27" s="1"/>
  <c r="T12" i="29" s="1"/>
  <c r="S13" i="21"/>
  <c r="G13" i="21" s="1"/>
  <c r="R12" i="21"/>
  <c r="Y12" i="21" s="1"/>
  <c r="Y13" i="21"/>
  <c r="T13" i="24"/>
  <c r="H13" i="24" s="1"/>
  <c r="H12" i="24"/>
  <c r="Z13" i="24"/>
  <c r="O16" i="21"/>
  <c r="U18" i="24"/>
  <c r="U18" i="26" s="1"/>
  <c r="V18" i="27" s="1"/>
  <c r="V18" i="29" s="1"/>
  <c r="V18" i="31" s="1"/>
  <c r="U21" i="21"/>
  <c r="I18" i="21"/>
  <c r="T18" i="21"/>
  <c r="AA19" i="21"/>
  <c r="U19" i="21"/>
  <c r="I19" i="21" s="1"/>
  <c r="O12" i="21"/>
  <c r="AA12" i="24"/>
  <c r="M9" i="21"/>
  <c r="U16" i="24"/>
  <c r="I16" i="24" s="1"/>
  <c r="AA16" i="24"/>
  <c r="I15" i="24"/>
  <c r="V18" i="33" l="1"/>
  <c r="AB19" i="31"/>
  <c r="V19" i="31"/>
  <c r="J19" i="31" s="1"/>
  <c r="J18" i="31"/>
  <c r="AA12" i="29"/>
  <c r="T12" i="31"/>
  <c r="V16" i="33"/>
  <c r="J16" i="33" s="1"/>
  <c r="J15" i="33"/>
  <c r="AB16" i="33"/>
  <c r="U10" i="33"/>
  <c r="AB9" i="33"/>
  <c r="P15" i="31"/>
  <c r="P16" i="31"/>
  <c r="AA13" i="33"/>
  <c r="U13" i="33"/>
  <c r="V19" i="29"/>
  <c r="J19" i="29" s="1"/>
  <c r="AB19" i="29"/>
  <c r="J18" i="29"/>
  <c r="P16" i="29"/>
  <c r="P15" i="29"/>
  <c r="T13" i="29"/>
  <c r="T13" i="27"/>
  <c r="AB19" i="27"/>
  <c r="V19" i="27"/>
  <c r="J19" i="27" s="1"/>
  <c r="J18" i="27"/>
  <c r="Z9" i="26"/>
  <c r="T9" i="27"/>
  <c r="P16" i="27"/>
  <c r="P15" i="27"/>
  <c r="AA12" i="27"/>
  <c r="N9" i="26"/>
  <c r="O9" i="26"/>
  <c r="N13" i="26"/>
  <c r="O15" i="21"/>
  <c r="S13" i="26"/>
  <c r="Y13" i="26"/>
  <c r="AA15" i="24"/>
  <c r="T15" i="26"/>
  <c r="U15" i="27" s="1"/>
  <c r="U15" i="29" s="1"/>
  <c r="U15" i="31" s="1"/>
  <c r="Y9" i="24"/>
  <c r="R9" i="26"/>
  <c r="O12" i="26"/>
  <c r="Z12" i="26"/>
  <c r="O16" i="26"/>
  <c r="S10" i="26"/>
  <c r="U19" i="26"/>
  <c r="I19" i="26" s="1"/>
  <c r="AA19" i="26"/>
  <c r="I18" i="26"/>
  <c r="U21" i="24"/>
  <c r="U21" i="26" s="1"/>
  <c r="V21" i="27" s="1"/>
  <c r="V21" i="29" s="1"/>
  <c r="V21" i="31" s="1"/>
  <c r="AA22" i="21"/>
  <c r="T21" i="21"/>
  <c r="AA21" i="21" s="1"/>
  <c r="U22" i="21"/>
  <c r="I22" i="21" s="1"/>
  <c r="U24" i="21"/>
  <c r="I21" i="21"/>
  <c r="O22" i="21" s="1"/>
  <c r="S13" i="24"/>
  <c r="G13" i="24" s="1"/>
  <c r="G12" i="24"/>
  <c r="Y13" i="24"/>
  <c r="O16" i="24"/>
  <c r="U19" i="24"/>
  <c r="I19" i="24" s="1"/>
  <c r="I18" i="24"/>
  <c r="AA19" i="24"/>
  <c r="Z12" i="24"/>
  <c r="M13" i="21"/>
  <c r="Z15" i="21"/>
  <c r="S15" i="24"/>
  <c r="R15" i="21"/>
  <c r="Y15" i="21" s="1"/>
  <c r="G15" i="21"/>
  <c r="S16" i="21"/>
  <c r="G16" i="21" s="1"/>
  <c r="Y16" i="21"/>
  <c r="Q9" i="24"/>
  <c r="P9" i="21"/>
  <c r="W9" i="21" s="1"/>
  <c r="E9" i="21"/>
  <c r="L9" i="21" s="1"/>
  <c r="Q10" i="21"/>
  <c r="E10" i="21" s="1"/>
  <c r="N9" i="24"/>
  <c r="AA18" i="21"/>
  <c r="T18" i="24"/>
  <c r="T18" i="26" s="1"/>
  <c r="T19" i="21"/>
  <c r="H19" i="21" s="1"/>
  <c r="Z19" i="21"/>
  <c r="H18" i="21"/>
  <c r="N19" i="21" s="1"/>
  <c r="S18" i="21"/>
  <c r="O12" i="24"/>
  <c r="N13" i="24"/>
  <c r="R12" i="24"/>
  <c r="R12" i="26" s="1"/>
  <c r="S12" i="27" s="1"/>
  <c r="F12" i="21"/>
  <c r="L13" i="21" s="1"/>
  <c r="X13" i="21"/>
  <c r="Q12" i="21"/>
  <c r="R13" i="21"/>
  <c r="F13" i="21" s="1"/>
  <c r="Z16" i="24"/>
  <c r="H15" i="24"/>
  <c r="N16" i="24" s="1"/>
  <c r="T16" i="24"/>
  <c r="H16" i="24" s="1"/>
  <c r="N12" i="21"/>
  <c r="O19" i="21"/>
  <c r="R10" i="24"/>
  <c r="M9" i="24"/>
  <c r="O18" i="21" l="1"/>
  <c r="T12" i="33"/>
  <c r="T13" i="31"/>
  <c r="AA12" i="31"/>
  <c r="V21" i="33"/>
  <c r="V22" i="31"/>
  <c r="J22" i="31" s="1"/>
  <c r="J21" i="31"/>
  <c r="AB22" i="31"/>
  <c r="U15" i="33"/>
  <c r="U16" i="31"/>
  <c r="AA16" i="31"/>
  <c r="AB15" i="31"/>
  <c r="P16" i="33"/>
  <c r="P15" i="33"/>
  <c r="P19" i="31"/>
  <c r="V19" i="33"/>
  <c r="J19" i="33" s="1"/>
  <c r="AB19" i="33"/>
  <c r="J18" i="33"/>
  <c r="Z13" i="27"/>
  <c r="T9" i="29"/>
  <c r="T9" i="31" s="1"/>
  <c r="Z13" i="31" s="1"/>
  <c r="V22" i="29"/>
  <c r="J22" i="29" s="1"/>
  <c r="AB22" i="29"/>
  <c r="J21" i="29"/>
  <c r="P19" i="29"/>
  <c r="P18" i="29"/>
  <c r="Z12" i="27"/>
  <c r="S12" i="29"/>
  <c r="S12" i="31" s="1"/>
  <c r="U16" i="29"/>
  <c r="AA16" i="29"/>
  <c r="AB15" i="29"/>
  <c r="U16" i="27"/>
  <c r="AA16" i="27"/>
  <c r="AB15" i="27"/>
  <c r="P19" i="27"/>
  <c r="P18" i="27"/>
  <c r="AA18" i="26"/>
  <c r="U18" i="27"/>
  <c r="U18" i="29" s="1"/>
  <c r="U18" i="31" s="1"/>
  <c r="V22" i="27"/>
  <c r="J22" i="27" s="1"/>
  <c r="AB22" i="27"/>
  <c r="J21" i="27"/>
  <c r="Y9" i="26"/>
  <c r="S9" i="27"/>
  <c r="S13" i="27"/>
  <c r="T10" i="27"/>
  <c r="AA9" i="27"/>
  <c r="X9" i="24"/>
  <c r="Q9" i="26"/>
  <c r="R9" i="27" s="1"/>
  <c r="R9" i="29" s="1"/>
  <c r="R9" i="31" s="1"/>
  <c r="M13" i="26"/>
  <c r="M12" i="26"/>
  <c r="O19" i="26"/>
  <c r="Z16" i="26"/>
  <c r="T16" i="26"/>
  <c r="AA15" i="26"/>
  <c r="Z19" i="26"/>
  <c r="T19" i="26"/>
  <c r="Z15" i="24"/>
  <c r="S15" i="26"/>
  <c r="R10" i="26"/>
  <c r="R13" i="26"/>
  <c r="X13" i="26"/>
  <c r="U22" i="26"/>
  <c r="I22" i="26" s="1"/>
  <c r="AA22" i="26"/>
  <c r="I21" i="26"/>
  <c r="Y12" i="26"/>
  <c r="N12" i="26"/>
  <c r="X16" i="21"/>
  <c r="R13" i="24"/>
  <c r="X13" i="24"/>
  <c r="Z18" i="21"/>
  <c r="S18" i="24"/>
  <c r="Y19" i="21"/>
  <c r="G18" i="21"/>
  <c r="R18" i="21"/>
  <c r="S19" i="21"/>
  <c r="G19" i="21" s="1"/>
  <c r="Z19" i="24"/>
  <c r="H18" i="24"/>
  <c r="N19" i="24" s="1"/>
  <c r="T19" i="24"/>
  <c r="H19" i="24" s="1"/>
  <c r="R15" i="24"/>
  <c r="R16" i="21"/>
  <c r="F16" i="21" s="1"/>
  <c r="Q15" i="21"/>
  <c r="X15" i="21" s="1"/>
  <c r="F15" i="21"/>
  <c r="O19" i="24"/>
  <c r="X12" i="21"/>
  <c r="Q12" i="24"/>
  <c r="E12" i="21"/>
  <c r="W13" i="21"/>
  <c r="Q13" i="21"/>
  <c r="E13" i="21" s="1"/>
  <c r="P12" i="21"/>
  <c r="S16" i="24"/>
  <c r="G16" i="24" s="1"/>
  <c r="G15" i="24"/>
  <c r="Y16" i="24"/>
  <c r="T22" i="21"/>
  <c r="H22" i="21" s="1"/>
  <c r="T21" i="24"/>
  <c r="S21" i="21"/>
  <c r="H21" i="21"/>
  <c r="Z22" i="21"/>
  <c r="D9" i="21"/>
  <c r="K9" i="21" s="1"/>
  <c r="P9" i="24"/>
  <c r="P10" i="21"/>
  <c r="D10" i="21" s="1"/>
  <c r="O15" i="24"/>
  <c r="Y12" i="24"/>
  <c r="Q10" i="24"/>
  <c r="L9" i="24"/>
  <c r="N15" i="21"/>
  <c r="M15" i="21"/>
  <c r="M16" i="21"/>
  <c r="M12" i="21"/>
  <c r="AA18" i="24"/>
  <c r="N12" i="24"/>
  <c r="M13" i="24"/>
  <c r="U24" i="24"/>
  <c r="U24" i="26" s="1"/>
  <c r="V24" i="27" s="1"/>
  <c r="V24" i="29" s="1"/>
  <c r="V24" i="31" s="1"/>
  <c r="T24" i="21"/>
  <c r="AA24" i="21" s="1"/>
  <c r="U25" i="21"/>
  <c r="I25" i="21" s="1"/>
  <c r="U27" i="21"/>
  <c r="AA25" i="21"/>
  <c r="I24" i="21"/>
  <c r="AA22" i="24"/>
  <c r="U22" i="24"/>
  <c r="I22" i="24" s="1"/>
  <c r="I21" i="24"/>
  <c r="V24" i="33" l="1"/>
  <c r="AB25" i="31"/>
  <c r="V25" i="31"/>
  <c r="J25" i="31" s="1"/>
  <c r="J24" i="31"/>
  <c r="R9" i="33"/>
  <c r="R10" i="31"/>
  <c r="S12" i="33"/>
  <c r="Z12" i="33" s="1"/>
  <c r="S13" i="31"/>
  <c r="P22" i="31"/>
  <c r="P19" i="33"/>
  <c r="U16" i="33"/>
  <c r="AA16" i="33"/>
  <c r="AB15" i="33"/>
  <c r="I18" i="31"/>
  <c r="U18" i="33"/>
  <c r="AA19" i="31"/>
  <c r="U19" i="31"/>
  <c r="I19" i="31" s="1"/>
  <c r="AB18" i="31"/>
  <c r="J21" i="33"/>
  <c r="V22" i="33"/>
  <c r="J22" i="33" s="1"/>
  <c r="AB22" i="33"/>
  <c r="Z12" i="31"/>
  <c r="T9" i="33"/>
  <c r="Z13" i="33" s="1"/>
  <c r="T10" i="31"/>
  <c r="AA9" i="31"/>
  <c r="T13" i="33"/>
  <c r="AA12" i="33"/>
  <c r="AB25" i="29"/>
  <c r="V25" i="29"/>
  <c r="J25" i="29" s="1"/>
  <c r="J24" i="29"/>
  <c r="R10" i="29"/>
  <c r="P22" i="29"/>
  <c r="AA19" i="29"/>
  <c r="U19" i="29"/>
  <c r="AB18" i="29"/>
  <c r="X9" i="26"/>
  <c r="Z9" i="27"/>
  <c r="S9" i="29"/>
  <c r="S9" i="31" s="1"/>
  <c r="S13" i="29"/>
  <c r="Z12" i="29"/>
  <c r="T10" i="29"/>
  <c r="AA9" i="29"/>
  <c r="Z13" i="29"/>
  <c r="Z15" i="26"/>
  <c r="T15" i="27"/>
  <c r="T15" i="29" s="1"/>
  <c r="T15" i="31" s="1"/>
  <c r="Y13" i="27"/>
  <c r="P22" i="27"/>
  <c r="U19" i="27"/>
  <c r="AA19" i="27"/>
  <c r="AB18" i="27"/>
  <c r="V25" i="27"/>
  <c r="J25" i="27" s="1"/>
  <c r="AB25" i="27"/>
  <c r="J24" i="27"/>
  <c r="R10" i="27"/>
  <c r="Y9" i="27"/>
  <c r="S10" i="27"/>
  <c r="X12" i="24"/>
  <c r="Q12" i="26"/>
  <c r="R12" i="27" s="1"/>
  <c r="R12" i="29" s="1"/>
  <c r="R12" i="31" s="1"/>
  <c r="Y12" i="31" s="1"/>
  <c r="N19" i="26"/>
  <c r="AA25" i="26"/>
  <c r="I24" i="26"/>
  <c r="U25" i="26"/>
  <c r="I25" i="26" s="1"/>
  <c r="O22" i="26"/>
  <c r="O18" i="26"/>
  <c r="Q10" i="26"/>
  <c r="AA21" i="24"/>
  <c r="T21" i="26"/>
  <c r="U21" i="27" s="1"/>
  <c r="U21" i="29" s="1"/>
  <c r="U21" i="31" s="1"/>
  <c r="W9" i="24"/>
  <c r="P9" i="26"/>
  <c r="Y15" i="24"/>
  <c r="R15" i="26"/>
  <c r="Z18" i="24"/>
  <c r="S18" i="26"/>
  <c r="T18" i="27" s="1"/>
  <c r="Y16" i="26"/>
  <c r="S16" i="26"/>
  <c r="N15" i="26"/>
  <c r="O15" i="26"/>
  <c r="N16" i="26"/>
  <c r="O18" i="24"/>
  <c r="O25" i="21"/>
  <c r="T24" i="24"/>
  <c r="Z25" i="21"/>
  <c r="T25" i="21"/>
  <c r="H25" i="21" s="1"/>
  <c r="H24" i="21"/>
  <c r="S24" i="21"/>
  <c r="Z24" i="21" s="1"/>
  <c r="Z21" i="21"/>
  <c r="S21" i="24"/>
  <c r="R21" i="21"/>
  <c r="S22" i="21"/>
  <c r="G22" i="21" s="1"/>
  <c r="Y22" i="21"/>
  <c r="G21" i="21"/>
  <c r="N21" i="21" s="1"/>
  <c r="P12" i="24"/>
  <c r="D12" i="21"/>
  <c r="J13" i="21" s="1"/>
  <c r="V13" i="21"/>
  <c r="P13" i="21"/>
  <c r="D13" i="21" s="1"/>
  <c r="L12" i="21"/>
  <c r="K13" i="21"/>
  <c r="N18" i="21"/>
  <c r="M19" i="21"/>
  <c r="U25" i="24"/>
  <c r="I25" i="24" s="1"/>
  <c r="I24" i="24"/>
  <c r="AA25" i="24"/>
  <c r="T22" i="24"/>
  <c r="H22" i="24" s="1"/>
  <c r="Z22" i="24"/>
  <c r="H21" i="24"/>
  <c r="N22" i="24" s="1"/>
  <c r="N15" i="24"/>
  <c r="M16" i="24"/>
  <c r="W13" i="24"/>
  <c r="Q13" i="24"/>
  <c r="X16" i="24"/>
  <c r="R16" i="24"/>
  <c r="M12" i="24"/>
  <c r="L13" i="24"/>
  <c r="U30" i="21"/>
  <c r="U27" i="24"/>
  <c r="U27" i="26" s="1"/>
  <c r="V27" i="27" s="1"/>
  <c r="V27" i="29" s="1"/>
  <c r="V27" i="31" s="1"/>
  <c r="AA28" i="21"/>
  <c r="U28" i="21"/>
  <c r="I28" i="21" s="1"/>
  <c r="I27" i="21"/>
  <c r="O28" i="21" s="1"/>
  <c r="T27" i="21"/>
  <c r="W12" i="21"/>
  <c r="L16" i="21"/>
  <c r="G18" i="24"/>
  <c r="Y19" i="24"/>
  <c r="S19" i="24"/>
  <c r="G19" i="24" s="1"/>
  <c r="O22" i="24"/>
  <c r="K9" i="24"/>
  <c r="P10" i="24"/>
  <c r="O21" i="21"/>
  <c r="N22" i="21"/>
  <c r="Q15" i="24"/>
  <c r="P15" i="21"/>
  <c r="W15" i="21" s="1"/>
  <c r="Q16" i="21"/>
  <c r="E16" i="21" s="1"/>
  <c r="E15" i="21"/>
  <c r="L15" i="21" s="1"/>
  <c r="W16" i="21"/>
  <c r="Y18" i="21"/>
  <c r="R18" i="24"/>
  <c r="Q18" i="21"/>
  <c r="F18" i="21"/>
  <c r="M18" i="21" s="1"/>
  <c r="R19" i="21"/>
  <c r="F19" i="21" s="1"/>
  <c r="X19" i="21"/>
  <c r="T10" i="33" l="1"/>
  <c r="AA9" i="33"/>
  <c r="P22" i="33"/>
  <c r="P25" i="31"/>
  <c r="V27" i="33"/>
  <c r="V28" i="31"/>
  <c r="J28" i="31" s="1"/>
  <c r="AB28" i="31"/>
  <c r="J27" i="31"/>
  <c r="U21" i="33"/>
  <c r="U22" i="31"/>
  <c r="I22" i="31" s="1"/>
  <c r="AA22" i="31"/>
  <c r="I21" i="31"/>
  <c r="AB21" i="31"/>
  <c r="R12" i="33"/>
  <c r="Y12" i="33" s="1"/>
  <c r="R13" i="31"/>
  <c r="X13" i="31"/>
  <c r="S9" i="33"/>
  <c r="Y13" i="33" s="1"/>
  <c r="Y9" i="31"/>
  <c r="S10" i="31"/>
  <c r="Z9" i="31"/>
  <c r="U19" i="33"/>
  <c r="I19" i="33" s="1"/>
  <c r="AA19" i="33"/>
  <c r="I18" i="33"/>
  <c r="AB18" i="33"/>
  <c r="Y13" i="31"/>
  <c r="R10" i="33"/>
  <c r="T15" i="33"/>
  <c r="T16" i="31"/>
  <c r="Z16" i="31"/>
  <c r="AA15" i="31"/>
  <c r="O18" i="31"/>
  <c r="O19" i="31"/>
  <c r="P18" i="31"/>
  <c r="S13" i="33"/>
  <c r="AB25" i="33"/>
  <c r="V25" i="33"/>
  <c r="J25" i="33" s="1"/>
  <c r="J24" i="33"/>
  <c r="J27" i="29"/>
  <c r="AB28" i="29"/>
  <c r="V28" i="29"/>
  <c r="J28" i="29" s="1"/>
  <c r="U22" i="29"/>
  <c r="I22" i="29" s="1"/>
  <c r="AA22" i="29"/>
  <c r="I21" i="29"/>
  <c r="AB21" i="29"/>
  <c r="S10" i="29"/>
  <c r="Y9" i="29"/>
  <c r="AA18" i="27"/>
  <c r="T18" i="29"/>
  <c r="T18" i="31" s="1"/>
  <c r="X13" i="29"/>
  <c r="R13" i="29"/>
  <c r="Z9" i="29"/>
  <c r="P25" i="29"/>
  <c r="Y13" i="29"/>
  <c r="T16" i="29"/>
  <c r="Z16" i="29"/>
  <c r="AA15" i="29"/>
  <c r="Y12" i="29"/>
  <c r="J27" i="27"/>
  <c r="AB28" i="27"/>
  <c r="V28" i="27"/>
  <c r="J28" i="27" s="1"/>
  <c r="Y15" i="26"/>
  <c r="S15" i="27"/>
  <c r="S15" i="29" s="1"/>
  <c r="AA22" i="27"/>
  <c r="I21" i="27"/>
  <c r="U22" i="27"/>
  <c r="I22" i="27" s="1"/>
  <c r="AB21" i="27"/>
  <c r="X13" i="27"/>
  <c r="R13" i="27"/>
  <c r="Y12" i="27"/>
  <c r="T19" i="27"/>
  <c r="Z19" i="27"/>
  <c r="P10" i="26"/>
  <c r="Q9" i="27"/>
  <c r="Q9" i="29" s="1"/>
  <c r="T16" i="27"/>
  <c r="Z16" i="27"/>
  <c r="AA15" i="27"/>
  <c r="P25" i="27"/>
  <c r="W9" i="26"/>
  <c r="Z22" i="26"/>
  <c r="H21" i="26"/>
  <c r="T22" i="26"/>
  <c r="H22" i="26" s="1"/>
  <c r="AA21" i="26"/>
  <c r="O25" i="26"/>
  <c r="W12" i="24"/>
  <c r="P12" i="26"/>
  <c r="Q13" i="26"/>
  <c r="W13" i="26"/>
  <c r="X12" i="26"/>
  <c r="Y18" i="24"/>
  <c r="R18" i="26"/>
  <c r="S18" i="27" s="1"/>
  <c r="S18" i="29" s="1"/>
  <c r="S18" i="31" s="1"/>
  <c r="AA24" i="24"/>
  <c r="T24" i="26"/>
  <c r="U24" i="27" s="1"/>
  <c r="U24" i="29" s="1"/>
  <c r="U24" i="31" s="1"/>
  <c r="R16" i="26"/>
  <c r="X16" i="26"/>
  <c r="X15" i="24"/>
  <c r="Q15" i="26"/>
  <c r="U28" i="26"/>
  <c r="I28" i="26" s="1"/>
  <c r="AA28" i="26"/>
  <c r="I27" i="26"/>
  <c r="Z21" i="24"/>
  <c r="S21" i="26"/>
  <c r="T21" i="27" s="1"/>
  <c r="M15" i="26"/>
  <c r="M16" i="26"/>
  <c r="S19" i="26"/>
  <c r="Y19" i="26"/>
  <c r="Z18" i="26"/>
  <c r="O21" i="24"/>
  <c r="K12" i="21"/>
  <c r="M15" i="24"/>
  <c r="L16" i="24"/>
  <c r="L19" i="21"/>
  <c r="P15" i="24"/>
  <c r="V16" i="21"/>
  <c r="P16" i="21"/>
  <c r="D16" i="21" s="1"/>
  <c r="D15" i="21"/>
  <c r="J16" i="21" s="1"/>
  <c r="N18" i="24"/>
  <c r="M19" i="24"/>
  <c r="J13" i="24"/>
  <c r="V13" i="24"/>
  <c r="P13" i="24"/>
  <c r="Y21" i="21"/>
  <c r="R21" i="24"/>
  <c r="R22" i="21"/>
  <c r="F22" i="21" s="1"/>
  <c r="X22" i="21"/>
  <c r="F21" i="21"/>
  <c r="M21" i="21" s="1"/>
  <c r="Q21" i="21"/>
  <c r="S25" i="21"/>
  <c r="G25" i="21" s="1"/>
  <c r="S24" i="24"/>
  <c r="G24" i="21"/>
  <c r="N24" i="21" s="1"/>
  <c r="Y25" i="21"/>
  <c r="R24" i="21"/>
  <c r="H24" i="24"/>
  <c r="O24" i="24" s="1"/>
  <c r="Z25" i="24"/>
  <c r="T25" i="24"/>
  <c r="H25" i="24" s="1"/>
  <c r="X18" i="21"/>
  <c r="Q18" i="24"/>
  <c r="W19" i="21"/>
  <c r="E18" i="21"/>
  <c r="P18" i="21"/>
  <c r="Q19" i="21"/>
  <c r="E19" i="21" s="1"/>
  <c r="W16" i="24"/>
  <c r="Q16" i="24"/>
  <c r="AA27" i="21"/>
  <c r="T27" i="24"/>
  <c r="T28" i="21"/>
  <c r="H28" i="21" s="1"/>
  <c r="H27" i="21"/>
  <c r="Z28" i="21"/>
  <c r="S27" i="21"/>
  <c r="I27" i="24"/>
  <c r="AA28" i="24"/>
  <c r="U28" i="24"/>
  <c r="I28" i="24" s="1"/>
  <c r="O25" i="24"/>
  <c r="M22" i="21"/>
  <c r="Y22" i="24"/>
  <c r="G21" i="24"/>
  <c r="S22" i="24"/>
  <c r="G22" i="24" s="1"/>
  <c r="N25" i="21"/>
  <c r="O24" i="21"/>
  <c r="R19" i="24"/>
  <c r="F19" i="24" s="1"/>
  <c r="F18" i="24"/>
  <c r="X19" i="24"/>
  <c r="K16" i="21"/>
  <c r="K15" i="21"/>
  <c r="U30" i="24"/>
  <c r="U30" i="26" s="1"/>
  <c r="V30" i="27" s="1"/>
  <c r="V30" i="29" s="1"/>
  <c r="V30" i="31" s="1"/>
  <c r="U33" i="21"/>
  <c r="AA31" i="21"/>
  <c r="T30" i="21"/>
  <c r="U31" i="21"/>
  <c r="I31" i="21" s="1"/>
  <c r="I30" i="21"/>
  <c r="L12" i="24"/>
  <c r="K13" i="24"/>
  <c r="K12" i="24"/>
  <c r="U24" i="33" l="1"/>
  <c r="I24" i="31"/>
  <c r="U25" i="31"/>
  <c r="I25" i="31" s="1"/>
  <c r="AA25" i="31"/>
  <c r="AB24" i="31"/>
  <c r="P25" i="33"/>
  <c r="T18" i="33"/>
  <c r="T19" i="31"/>
  <c r="Z18" i="31"/>
  <c r="Z19" i="31"/>
  <c r="AA18" i="31"/>
  <c r="J27" i="33"/>
  <c r="AB28" i="33"/>
  <c r="V28" i="33"/>
  <c r="J28" i="33" s="1"/>
  <c r="Z16" i="33"/>
  <c r="T16" i="33"/>
  <c r="AA15" i="33"/>
  <c r="Y9" i="33"/>
  <c r="S10" i="33"/>
  <c r="X13" i="33"/>
  <c r="R13" i="33"/>
  <c r="P28" i="31"/>
  <c r="S18" i="33"/>
  <c r="S19" i="31"/>
  <c r="Z15" i="29"/>
  <c r="S15" i="31"/>
  <c r="Y19" i="31" s="1"/>
  <c r="V30" i="33"/>
  <c r="V31" i="31"/>
  <c r="J31" i="31" s="1"/>
  <c r="J30" i="31"/>
  <c r="AB31" i="31"/>
  <c r="Q9" i="33"/>
  <c r="Q10" i="31"/>
  <c r="X9" i="31"/>
  <c r="O19" i="33"/>
  <c r="O18" i="33"/>
  <c r="P18" i="33"/>
  <c r="O22" i="31"/>
  <c r="O21" i="31"/>
  <c r="P21" i="31"/>
  <c r="U22" i="33"/>
  <c r="I22" i="33" s="1"/>
  <c r="AA22" i="33"/>
  <c r="I21" i="33"/>
  <c r="AB21" i="33"/>
  <c r="Z9" i="33"/>
  <c r="AA21" i="27"/>
  <c r="T21" i="29"/>
  <c r="T21" i="31" s="1"/>
  <c r="S16" i="29"/>
  <c r="Y16" i="29"/>
  <c r="U25" i="29"/>
  <c r="I25" i="29" s="1"/>
  <c r="I24" i="29"/>
  <c r="AA25" i="29"/>
  <c r="AB24" i="29"/>
  <c r="Z18" i="29"/>
  <c r="T19" i="29"/>
  <c r="Z19" i="29"/>
  <c r="AA18" i="29"/>
  <c r="O22" i="29"/>
  <c r="P21" i="29"/>
  <c r="Z15" i="27"/>
  <c r="Y19" i="29"/>
  <c r="S19" i="29"/>
  <c r="P28" i="29"/>
  <c r="AB31" i="29"/>
  <c r="V31" i="29"/>
  <c r="J31" i="29" s="1"/>
  <c r="J30" i="29"/>
  <c r="Q10" i="29"/>
  <c r="X9" i="29"/>
  <c r="Q10" i="27"/>
  <c r="X9" i="27"/>
  <c r="S19" i="27"/>
  <c r="Y19" i="27"/>
  <c r="H21" i="27"/>
  <c r="O21" i="27" s="1"/>
  <c r="T22" i="27"/>
  <c r="H22" i="27" s="1"/>
  <c r="Z22" i="27"/>
  <c r="W12" i="26"/>
  <c r="Q12" i="27"/>
  <c r="Q12" i="29" s="1"/>
  <c r="Q12" i="31" s="1"/>
  <c r="S16" i="27"/>
  <c r="Y16" i="27"/>
  <c r="P28" i="27"/>
  <c r="J30" i="27"/>
  <c r="AB31" i="27"/>
  <c r="V31" i="27"/>
  <c r="J31" i="27" s="1"/>
  <c r="X15" i="26"/>
  <c r="R15" i="27"/>
  <c r="R15" i="29" s="1"/>
  <c r="R15" i="31" s="1"/>
  <c r="U25" i="27"/>
  <c r="I25" i="27" s="1"/>
  <c r="I24" i="27"/>
  <c r="AA25" i="27"/>
  <c r="AB24" i="27"/>
  <c r="Z18" i="27"/>
  <c r="O22" i="27"/>
  <c r="P21" i="27"/>
  <c r="S22" i="26"/>
  <c r="Y22" i="26"/>
  <c r="Y21" i="24"/>
  <c r="R21" i="26"/>
  <c r="X19" i="26"/>
  <c r="R19" i="26"/>
  <c r="N21" i="26"/>
  <c r="N22" i="26"/>
  <c r="O21" i="26"/>
  <c r="Y18" i="26"/>
  <c r="O28" i="26"/>
  <c r="Q16" i="26"/>
  <c r="W16" i="26"/>
  <c r="Z21" i="26"/>
  <c r="M19" i="26"/>
  <c r="N18" i="26"/>
  <c r="AA31" i="26"/>
  <c r="U31" i="26"/>
  <c r="I31" i="26" s="1"/>
  <c r="I30" i="26"/>
  <c r="AA27" i="24"/>
  <c r="T27" i="26"/>
  <c r="U27" i="27" s="1"/>
  <c r="U27" i="29" s="1"/>
  <c r="U27" i="31" s="1"/>
  <c r="X18" i="24"/>
  <c r="Q18" i="26"/>
  <c r="Z24" i="24"/>
  <c r="S24" i="26"/>
  <c r="T24" i="27" s="1"/>
  <c r="T24" i="29" s="1"/>
  <c r="T24" i="31" s="1"/>
  <c r="W15" i="24"/>
  <c r="P15" i="26"/>
  <c r="Q15" i="27" s="1"/>
  <c r="T25" i="26"/>
  <c r="H25" i="26" s="1"/>
  <c r="Z25" i="26"/>
  <c r="H24" i="26"/>
  <c r="AA24" i="26"/>
  <c r="V13" i="26"/>
  <c r="P13" i="26"/>
  <c r="AA31" i="24"/>
  <c r="U31" i="24"/>
  <c r="I31" i="24" s="1"/>
  <c r="I30" i="24"/>
  <c r="O31" i="24" s="1"/>
  <c r="N21" i="24"/>
  <c r="M22" i="24"/>
  <c r="O27" i="21"/>
  <c r="N28" i="21"/>
  <c r="K16" i="24"/>
  <c r="E18" i="24"/>
  <c r="W19" i="24"/>
  <c r="Q19" i="24"/>
  <c r="E19" i="24" s="1"/>
  <c r="M25" i="21"/>
  <c r="Q21" i="24"/>
  <c r="W22" i="21"/>
  <c r="P21" i="21"/>
  <c r="Q22" i="21"/>
  <c r="E22" i="21" s="1"/>
  <c r="E21" i="21"/>
  <c r="F21" i="24"/>
  <c r="X22" i="24"/>
  <c r="R22" i="24"/>
  <c r="F22" i="24" s="1"/>
  <c r="AA30" i="21"/>
  <c r="T30" i="24"/>
  <c r="T30" i="26" s="1"/>
  <c r="U30" i="27" s="1"/>
  <c r="U30" i="29" s="1"/>
  <c r="U30" i="31" s="1"/>
  <c r="Z31" i="21"/>
  <c r="T31" i="21"/>
  <c r="H31" i="21" s="1"/>
  <c r="S30" i="21"/>
  <c r="Z30" i="21" s="1"/>
  <c r="H30" i="21"/>
  <c r="N31" i="21" s="1"/>
  <c r="M18" i="24"/>
  <c r="L19" i="24"/>
  <c r="O28" i="24"/>
  <c r="W18" i="21"/>
  <c r="P18" i="24"/>
  <c r="P18" i="26" s="1"/>
  <c r="Q18" i="27" s="1"/>
  <c r="Q18" i="29" s="1"/>
  <c r="Q18" i="31" s="1"/>
  <c r="V19" i="21"/>
  <c r="P19" i="21"/>
  <c r="D19" i="21" s="1"/>
  <c r="D18" i="21"/>
  <c r="J19" i="21" s="1"/>
  <c r="N25" i="24"/>
  <c r="S25" i="24"/>
  <c r="G25" i="24" s="1"/>
  <c r="G24" i="24"/>
  <c r="M25" i="24" s="1"/>
  <c r="Y25" i="24"/>
  <c r="L22" i="21"/>
  <c r="L21" i="21"/>
  <c r="L15" i="24"/>
  <c r="Z27" i="21"/>
  <c r="S27" i="24"/>
  <c r="S28" i="21"/>
  <c r="G28" i="21" s="1"/>
  <c r="Y28" i="21"/>
  <c r="R27" i="21"/>
  <c r="G27" i="21"/>
  <c r="H27" i="24"/>
  <c r="T28" i="24"/>
  <c r="H28" i="24" s="1"/>
  <c r="Z28" i="24"/>
  <c r="K19" i="21"/>
  <c r="Y24" i="21"/>
  <c r="R24" i="24"/>
  <c r="X25" i="21"/>
  <c r="Q24" i="21"/>
  <c r="R25" i="21"/>
  <c r="F25" i="21" s="1"/>
  <c r="F24" i="21"/>
  <c r="J16" i="24"/>
  <c r="P16" i="24"/>
  <c r="V16" i="24"/>
  <c r="O31" i="21"/>
  <c r="U33" i="24"/>
  <c r="U33" i="26" s="1"/>
  <c r="V33" i="27" s="1"/>
  <c r="V33" i="29" s="1"/>
  <c r="V33" i="31" s="1"/>
  <c r="U34" i="21"/>
  <c r="I34" i="21" s="1"/>
  <c r="T33" i="21"/>
  <c r="AA33" i="21" s="1"/>
  <c r="U36" i="21"/>
  <c r="AA34" i="21"/>
  <c r="I33" i="21"/>
  <c r="X21" i="21"/>
  <c r="L18" i="21"/>
  <c r="V33" i="33" l="1"/>
  <c r="J33" i="31"/>
  <c r="AB34" i="31"/>
  <c r="V34" i="31"/>
  <c r="J34" i="31" s="1"/>
  <c r="U30" i="33"/>
  <c r="AB30" i="33" s="1"/>
  <c r="AA31" i="31"/>
  <c r="U31" i="31"/>
  <c r="I31" i="31" s="1"/>
  <c r="I30" i="31"/>
  <c r="P30" i="31" s="1"/>
  <c r="T21" i="33"/>
  <c r="Z22" i="31"/>
  <c r="T22" i="31"/>
  <c r="AA21" i="31"/>
  <c r="O21" i="33"/>
  <c r="O22" i="33"/>
  <c r="P21" i="33"/>
  <c r="Q10" i="33"/>
  <c r="X9" i="33"/>
  <c r="V31" i="33"/>
  <c r="J31" i="33" s="1"/>
  <c r="AB31" i="33"/>
  <c r="J30" i="33"/>
  <c r="P28" i="33"/>
  <c r="T24" i="33"/>
  <c r="AA24" i="33" s="1"/>
  <c r="H24" i="31"/>
  <c r="O24" i="31" s="1"/>
  <c r="T25" i="31"/>
  <c r="H25" i="31" s="1"/>
  <c r="Z25" i="31"/>
  <c r="U27" i="33"/>
  <c r="AA28" i="31"/>
  <c r="U28" i="31"/>
  <c r="I28" i="31" s="1"/>
  <c r="I27" i="31"/>
  <c r="AB27" i="31"/>
  <c r="R15" i="33"/>
  <c r="X16" i="31"/>
  <c r="R16" i="31"/>
  <c r="Q12" i="33"/>
  <c r="Q13" i="31"/>
  <c r="W13" i="31"/>
  <c r="X12" i="31"/>
  <c r="AB30" i="31"/>
  <c r="S15" i="33"/>
  <c r="Y15" i="31"/>
  <c r="S16" i="31"/>
  <c r="Y16" i="31"/>
  <c r="Z15" i="31"/>
  <c r="O25" i="31"/>
  <c r="P24" i="31"/>
  <c r="Q18" i="33"/>
  <c r="Q19" i="31"/>
  <c r="P31" i="31"/>
  <c r="S19" i="33"/>
  <c r="T19" i="33"/>
  <c r="Z19" i="33"/>
  <c r="Z18" i="33"/>
  <c r="AA18" i="33"/>
  <c r="AA24" i="31"/>
  <c r="AA25" i="33"/>
  <c r="I24" i="33"/>
  <c r="U25" i="33"/>
  <c r="I25" i="33" s="1"/>
  <c r="AB24" i="33"/>
  <c r="H24" i="29"/>
  <c r="O24" i="29" s="1"/>
  <c r="Z25" i="29"/>
  <c r="T25" i="29"/>
  <c r="H25" i="29" s="1"/>
  <c r="O25" i="29"/>
  <c r="P24" i="29"/>
  <c r="R16" i="29"/>
  <c r="X16" i="29"/>
  <c r="Q13" i="29"/>
  <c r="W13" i="29"/>
  <c r="X12" i="29"/>
  <c r="AA31" i="29"/>
  <c r="I30" i="29"/>
  <c r="P30" i="29" s="1"/>
  <c r="U31" i="29"/>
  <c r="I31" i="29" s="1"/>
  <c r="I27" i="29"/>
  <c r="U28" i="29"/>
  <c r="I28" i="29" s="1"/>
  <c r="AA28" i="29"/>
  <c r="AB27" i="29"/>
  <c r="P31" i="29"/>
  <c r="Y15" i="29"/>
  <c r="J33" i="29"/>
  <c r="AB34" i="29"/>
  <c r="V34" i="29"/>
  <c r="J34" i="29" s="1"/>
  <c r="AB30" i="29"/>
  <c r="T22" i="29"/>
  <c r="Z22" i="29"/>
  <c r="AA21" i="29"/>
  <c r="Q19" i="29"/>
  <c r="Q16" i="27"/>
  <c r="Q15" i="29"/>
  <c r="Q15" i="31" s="1"/>
  <c r="X15" i="31" s="1"/>
  <c r="AA24" i="29"/>
  <c r="Q19" i="27"/>
  <c r="W19" i="27"/>
  <c r="T25" i="27"/>
  <c r="H25" i="27" s="1"/>
  <c r="H24" i="27"/>
  <c r="O24" i="27" s="1"/>
  <c r="Z25" i="27"/>
  <c r="I27" i="27"/>
  <c r="U28" i="27"/>
  <c r="I28" i="27" s="1"/>
  <c r="AA28" i="27"/>
  <c r="AB27" i="27"/>
  <c r="O25" i="27"/>
  <c r="P24" i="27"/>
  <c r="V34" i="27"/>
  <c r="J34" i="27" s="1"/>
  <c r="J33" i="27"/>
  <c r="AB34" i="27"/>
  <c r="Y21" i="26"/>
  <c r="S21" i="27"/>
  <c r="S21" i="29" s="1"/>
  <c r="W16" i="27"/>
  <c r="W13" i="27"/>
  <c r="Q13" i="27"/>
  <c r="X12" i="27"/>
  <c r="I30" i="27"/>
  <c r="P30" i="27" s="1"/>
  <c r="AA31" i="27"/>
  <c r="U31" i="27"/>
  <c r="I31" i="27" s="1"/>
  <c r="X18" i="26"/>
  <c r="R18" i="27"/>
  <c r="R18" i="29" s="1"/>
  <c r="R18" i="31" s="1"/>
  <c r="R16" i="27"/>
  <c r="X15" i="27"/>
  <c r="X16" i="27"/>
  <c r="AB30" i="27"/>
  <c r="Y15" i="27"/>
  <c r="N21" i="27"/>
  <c r="N22" i="27"/>
  <c r="AA24" i="27"/>
  <c r="P31" i="27"/>
  <c r="Y24" i="24"/>
  <c r="R24" i="26"/>
  <c r="S25" i="26"/>
  <c r="G25" i="26" s="1"/>
  <c r="G24" i="26"/>
  <c r="N24" i="26" s="1"/>
  <c r="Y25" i="26"/>
  <c r="T31" i="26"/>
  <c r="H31" i="26" s="1"/>
  <c r="H30" i="26"/>
  <c r="Z31" i="26"/>
  <c r="AA34" i="26"/>
  <c r="U34" i="26"/>
  <c r="I34" i="26" s="1"/>
  <c r="I33" i="26"/>
  <c r="X21" i="24"/>
  <c r="Q21" i="26"/>
  <c r="R21" i="27" s="1"/>
  <c r="R21" i="29" s="1"/>
  <c r="R21" i="31" s="1"/>
  <c r="N25" i="26"/>
  <c r="O24" i="26"/>
  <c r="P16" i="26"/>
  <c r="V16" i="26"/>
  <c r="Q19" i="26"/>
  <c r="W19" i="26"/>
  <c r="W18" i="26"/>
  <c r="AA30" i="26"/>
  <c r="W15" i="26"/>
  <c r="M18" i="26"/>
  <c r="L19" i="26"/>
  <c r="L18" i="26"/>
  <c r="R22" i="26"/>
  <c r="X22" i="26"/>
  <c r="H27" i="26"/>
  <c r="T28" i="26"/>
  <c r="H28" i="26" s="1"/>
  <c r="Z28" i="26"/>
  <c r="AA27" i="26"/>
  <c r="Z24" i="26"/>
  <c r="M22" i="26"/>
  <c r="O30" i="21"/>
  <c r="K18" i="21"/>
  <c r="Z27" i="24"/>
  <c r="S27" i="26"/>
  <c r="V19" i="26"/>
  <c r="P19" i="26"/>
  <c r="O31" i="26"/>
  <c r="O34" i="21"/>
  <c r="Y27" i="21"/>
  <c r="R27" i="24"/>
  <c r="R28" i="21"/>
  <c r="F28" i="21" s="1"/>
  <c r="F27" i="21"/>
  <c r="X28" i="21"/>
  <c r="Q27" i="21"/>
  <c r="N24" i="24"/>
  <c r="T31" i="24"/>
  <c r="H31" i="24" s="1"/>
  <c r="Z31" i="24"/>
  <c r="H30" i="24"/>
  <c r="W21" i="21"/>
  <c r="P21" i="24"/>
  <c r="P22" i="21"/>
  <c r="D22" i="21" s="1"/>
  <c r="V22" i="21"/>
  <c r="D21" i="21"/>
  <c r="J22" i="21" s="1"/>
  <c r="L18" i="24"/>
  <c r="K19" i="24"/>
  <c r="AA34" i="24"/>
  <c r="U34" i="24"/>
  <c r="I34" i="24" s="1"/>
  <c r="I33" i="24"/>
  <c r="X24" i="21"/>
  <c r="Q24" i="24"/>
  <c r="P24" i="21"/>
  <c r="W24" i="21" s="1"/>
  <c r="Q25" i="21"/>
  <c r="E25" i="21" s="1"/>
  <c r="W25" i="21"/>
  <c r="E24" i="21"/>
  <c r="L24" i="21" s="1"/>
  <c r="P19" i="24"/>
  <c r="J19" i="24"/>
  <c r="V19" i="24"/>
  <c r="R30" i="21"/>
  <c r="Y30" i="21" s="1"/>
  <c r="S30" i="24"/>
  <c r="S30" i="26" s="1"/>
  <c r="T30" i="27" s="1"/>
  <c r="T30" i="29" s="1"/>
  <c r="Y31" i="21"/>
  <c r="S31" i="21"/>
  <c r="G31" i="21" s="1"/>
  <c r="G30" i="21"/>
  <c r="L22" i="24"/>
  <c r="K15" i="24"/>
  <c r="M21" i="24"/>
  <c r="U36" i="24"/>
  <c r="U36" i="26" s="1"/>
  <c r="V36" i="27" s="1"/>
  <c r="V36" i="29" s="1"/>
  <c r="V36" i="31" s="1"/>
  <c r="AA37" i="21"/>
  <c r="T36" i="21"/>
  <c r="U39" i="21"/>
  <c r="U37" i="21"/>
  <c r="I37" i="21" s="1"/>
  <c r="I36" i="21"/>
  <c r="O37" i="21" s="1"/>
  <c r="N28" i="24"/>
  <c r="K22" i="21"/>
  <c r="K21" i="21"/>
  <c r="W22" i="24"/>
  <c r="Q22" i="24"/>
  <c r="E22" i="24" s="1"/>
  <c r="E21" i="24"/>
  <c r="S33" i="21"/>
  <c r="Z33" i="21" s="1"/>
  <c r="T33" i="24"/>
  <c r="T33" i="26" s="1"/>
  <c r="U33" i="27" s="1"/>
  <c r="T34" i="21"/>
  <c r="H34" i="21" s="1"/>
  <c r="Z34" i="21"/>
  <c r="H33" i="21"/>
  <c r="L25" i="21"/>
  <c r="X25" i="24"/>
  <c r="F24" i="24"/>
  <c r="R25" i="24"/>
  <c r="F25" i="24" s="1"/>
  <c r="N27" i="21"/>
  <c r="M28" i="21"/>
  <c r="G27" i="24"/>
  <c r="M28" i="24" s="1"/>
  <c r="Y28" i="24"/>
  <c r="S28" i="24"/>
  <c r="G28" i="24" s="1"/>
  <c r="O27" i="24"/>
  <c r="M24" i="21"/>
  <c r="W18" i="24"/>
  <c r="AA30" i="24"/>
  <c r="AA30" i="29" l="1"/>
  <c r="T30" i="31"/>
  <c r="W19" i="31"/>
  <c r="O28" i="31"/>
  <c r="P27" i="31"/>
  <c r="AA28" i="33"/>
  <c r="U28" i="33"/>
  <c r="I28" i="33" s="1"/>
  <c r="I27" i="33"/>
  <c r="AB27" i="33"/>
  <c r="N24" i="31"/>
  <c r="N25" i="31"/>
  <c r="P31" i="33"/>
  <c r="R18" i="33"/>
  <c r="X18" i="31"/>
  <c r="X19" i="31"/>
  <c r="R19" i="31"/>
  <c r="Y18" i="31"/>
  <c r="Q19" i="33"/>
  <c r="Y16" i="33"/>
  <c r="S16" i="33"/>
  <c r="Y15" i="33"/>
  <c r="Z15" i="33"/>
  <c r="Z25" i="33"/>
  <c r="H24" i="33"/>
  <c r="O24" i="33" s="1"/>
  <c r="T25" i="33"/>
  <c r="H25" i="33" s="1"/>
  <c r="T22" i="33"/>
  <c r="Z22" i="33"/>
  <c r="AA21" i="33"/>
  <c r="V36" i="33"/>
  <c r="J36" i="31"/>
  <c r="AB37" i="31"/>
  <c r="V37" i="31"/>
  <c r="J37" i="31" s="1"/>
  <c r="Z21" i="29"/>
  <c r="S21" i="31"/>
  <c r="O25" i="33"/>
  <c r="P24" i="33"/>
  <c r="Y19" i="33"/>
  <c r="Q13" i="33"/>
  <c r="W13" i="33"/>
  <c r="X12" i="33"/>
  <c r="X16" i="33"/>
  <c r="R16" i="33"/>
  <c r="O31" i="31"/>
  <c r="U31" i="33"/>
  <c r="I31" i="33" s="1"/>
  <c r="I30" i="33"/>
  <c r="AA31" i="33"/>
  <c r="P34" i="31"/>
  <c r="R21" i="33"/>
  <c r="R22" i="31"/>
  <c r="X22" i="31"/>
  <c r="Q15" i="33"/>
  <c r="W16" i="31"/>
  <c r="Q16" i="31"/>
  <c r="AB34" i="33"/>
  <c r="V34" i="33"/>
  <c r="J34" i="33" s="1"/>
  <c r="J33" i="33"/>
  <c r="N21" i="29"/>
  <c r="N22" i="29"/>
  <c r="O21" i="29"/>
  <c r="O31" i="29"/>
  <c r="Q16" i="29"/>
  <c r="W16" i="29"/>
  <c r="T31" i="29"/>
  <c r="H31" i="29" s="1"/>
  <c r="H30" i="29"/>
  <c r="O30" i="29" s="1"/>
  <c r="W19" i="29"/>
  <c r="J36" i="29"/>
  <c r="V37" i="29"/>
  <c r="J37" i="29" s="1"/>
  <c r="AB37" i="29"/>
  <c r="X19" i="29"/>
  <c r="R19" i="29"/>
  <c r="X18" i="29"/>
  <c r="Y18" i="29"/>
  <c r="P34" i="29"/>
  <c r="O28" i="29"/>
  <c r="P27" i="29"/>
  <c r="N24" i="29"/>
  <c r="N25" i="29"/>
  <c r="AB33" i="27"/>
  <c r="U33" i="29"/>
  <c r="U33" i="31" s="1"/>
  <c r="X22" i="29"/>
  <c r="R22" i="29"/>
  <c r="Y22" i="29"/>
  <c r="Y21" i="29"/>
  <c r="S22" i="29"/>
  <c r="X15" i="29"/>
  <c r="V37" i="27"/>
  <c r="J37" i="27" s="1"/>
  <c r="AB37" i="27"/>
  <c r="J36" i="27"/>
  <c r="Y21" i="27"/>
  <c r="S22" i="27"/>
  <c r="Y22" i="27"/>
  <c r="Z21" i="27"/>
  <c r="O28" i="27"/>
  <c r="P27" i="27"/>
  <c r="U34" i="27"/>
  <c r="I34" i="27" s="1"/>
  <c r="AA34" i="27"/>
  <c r="I33" i="27"/>
  <c r="P33" i="27" s="1"/>
  <c r="Y24" i="26"/>
  <c r="S24" i="27"/>
  <c r="S24" i="29" s="1"/>
  <c r="S24" i="31" s="1"/>
  <c r="X18" i="27"/>
  <c r="X19" i="27"/>
  <c r="R19" i="27"/>
  <c r="Y18" i="27"/>
  <c r="O31" i="27"/>
  <c r="H30" i="27"/>
  <c r="T31" i="27"/>
  <c r="H31" i="27" s="1"/>
  <c r="Z27" i="26"/>
  <c r="T27" i="27"/>
  <c r="T27" i="29" s="1"/>
  <c r="T27" i="31" s="1"/>
  <c r="R22" i="27"/>
  <c r="X22" i="27"/>
  <c r="AA30" i="27"/>
  <c r="P34" i="27"/>
  <c r="N24" i="27"/>
  <c r="N25" i="27"/>
  <c r="N31" i="26"/>
  <c r="N28" i="26"/>
  <c r="O27" i="26"/>
  <c r="H33" i="26"/>
  <c r="O33" i="26" s="1"/>
  <c r="Z34" i="26"/>
  <c r="T34" i="26"/>
  <c r="H34" i="26" s="1"/>
  <c r="Y31" i="26"/>
  <c r="S31" i="26"/>
  <c r="G31" i="26" s="1"/>
  <c r="G30" i="26"/>
  <c r="W21" i="24"/>
  <c r="P21" i="26"/>
  <c r="O34" i="26"/>
  <c r="Z30" i="26"/>
  <c r="R25" i="26"/>
  <c r="X25" i="26"/>
  <c r="X24" i="24"/>
  <c r="Q24" i="26"/>
  <c r="Y27" i="24"/>
  <c r="R27" i="26"/>
  <c r="S27" i="27" s="1"/>
  <c r="S27" i="29" s="1"/>
  <c r="S27" i="31" s="1"/>
  <c r="Q22" i="26"/>
  <c r="W22" i="26"/>
  <c r="L22" i="26"/>
  <c r="I36" i="26"/>
  <c r="U37" i="26"/>
  <c r="I37" i="26" s="1"/>
  <c r="AA37" i="26"/>
  <c r="O30" i="26"/>
  <c r="S28" i="26"/>
  <c r="G28" i="26" s="1"/>
  <c r="Y28" i="26"/>
  <c r="G27" i="26"/>
  <c r="N27" i="26" s="1"/>
  <c r="M21" i="26"/>
  <c r="X21" i="26"/>
  <c r="AA33" i="26"/>
  <c r="M25" i="26"/>
  <c r="K22" i="24"/>
  <c r="L21" i="24"/>
  <c r="K25" i="21"/>
  <c r="Q25" i="24"/>
  <c r="E25" i="24" s="1"/>
  <c r="E24" i="24"/>
  <c r="W25" i="24"/>
  <c r="V22" i="24"/>
  <c r="D21" i="24"/>
  <c r="J22" i="24" s="1"/>
  <c r="P22" i="24"/>
  <c r="D22" i="24" s="1"/>
  <c r="Q28" i="21"/>
  <c r="E28" i="21" s="1"/>
  <c r="Q27" i="24"/>
  <c r="P27" i="21"/>
  <c r="W27" i="21" s="1"/>
  <c r="E27" i="21"/>
  <c r="W28" i="21"/>
  <c r="R28" i="24"/>
  <c r="F28" i="24" s="1"/>
  <c r="X28" i="24"/>
  <c r="F27" i="24"/>
  <c r="AA37" i="24"/>
  <c r="U37" i="24"/>
  <c r="I37" i="24" s="1"/>
  <c r="I36" i="24"/>
  <c r="O37" i="24" s="1"/>
  <c r="M24" i="24"/>
  <c r="L25" i="24"/>
  <c r="N34" i="21"/>
  <c r="Z34" i="24"/>
  <c r="H33" i="24"/>
  <c r="N34" i="24" s="1"/>
  <c r="T34" i="24"/>
  <c r="H34" i="24" s="1"/>
  <c r="N27" i="24"/>
  <c r="U39" i="24"/>
  <c r="U39" i="26" s="1"/>
  <c r="V39" i="27" s="1"/>
  <c r="V39" i="29" s="1"/>
  <c r="V39" i="31" s="1"/>
  <c r="U40" i="21"/>
  <c r="I40" i="21" s="1"/>
  <c r="AA40" i="21"/>
  <c r="T39" i="21"/>
  <c r="AA39" i="21" s="1"/>
  <c r="U42" i="21"/>
  <c r="I39" i="21"/>
  <c r="N30" i="21"/>
  <c r="M31" i="21"/>
  <c r="G30" i="24"/>
  <c r="Y31" i="24"/>
  <c r="S31" i="24"/>
  <c r="G31" i="24" s="1"/>
  <c r="AA33" i="24"/>
  <c r="K18" i="24"/>
  <c r="Z30" i="24"/>
  <c r="M27" i="21"/>
  <c r="L28" i="21"/>
  <c r="O33" i="21"/>
  <c r="S33" i="24"/>
  <c r="S33" i="26" s="1"/>
  <c r="T33" i="27" s="1"/>
  <c r="T33" i="29" s="1"/>
  <c r="T33" i="31" s="1"/>
  <c r="R33" i="21"/>
  <c r="Y33" i="21" s="1"/>
  <c r="Y34" i="21"/>
  <c r="S34" i="21"/>
  <c r="G34" i="21" s="1"/>
  <c r="G33" i="21"/>
  <c r="N33" i="21" s="1"/>
  <c r="AA36" i="21"/>
  <c r="T36" i="24"/>
  <c r="T36" i="26" s="1"/>
  <c r="U36" i="27" s="1"/>
  <c r="S36" i="21"/>
  <c r="Z37" i="21"/>
  <c r="T37" i="21"/>
  <c r="H37" i="21" s="1"/>
  <c r="H36" i="21"/>
  <c r="R30" i="24"/>
  <c r="R30" i="26" s="1"/>
  <c r="S30" i="27" s="1"/>
  <c r="S30" i="29" s="1"/>
  <c r="Q30" i="21"/>
  <c r="X30" i="21" s="1"/>
  <c r="X31" i="21"/>
  <c r="R31" i="21"/>
  <c r="F31" i="21" s="1"/>
  <c r="F30" i="21"/>
  <c r="V25" i="21"/>
  <c r="P24" i="24"/>
  <c r="P25" i="21"/>
  <c r="D25" i="21" s="1"/>
  <c r="D24" i="21"/>
  <c r="J25" i="21" s="1"/>
  <c r="O34" i="24"/>
  <c r="O30" i="24"/>
  <c r="N31" i="24"/>
  <c r="X27" i="21"/>
  <c r="Q16" i="33" l="1"/>
  <c r="W16" i="33"/>
  <c r="X22" i="33"/>
  <c r="R22" i="33"/>
  <c r="O31" i="33"/>
  <c r="P37" i="31"/>
  <c r="R19" i="33"/>
  <c r="X19" i="33"/>
  <c r="X18" i="33"/>
  <c r="Y18" i="33"/>
  <c r="S27" i="33"/>
  <c r="M27" i="31"/>
  <c r="Y28" i="31"/>
  <c r="S28" i="31"/>
  <c r="V37" i="33"/>
  <c r="J37" i="33" s="1"/>
  <c r="J36" i="33"/>
  <c r="AB37" i="33"/>
  <c r="P30" i="33"/>
  <c r="T33" i="33"/>
  <c r="H33" i="31"/>
  <c r="T34" i="31"/>
  <c r="H34" i="31" s="1"/>
  <c r="Z34" i="31"/>
  <c r="T27" i="33"/>
  <c r="Z27" i="31"/>
  <c r="H27" i="31"/>
  <c r="T28" i="31"/>
  <c r="H28" i="31" s="1"/>
  <c r="Z28" i="31"/>
  <c r="AA27" i="31"/>
  <c r="P34" i="33"/>
  <c r="O28" i="33"/>
  <c r="P27" i="33"/>
  <c r="T30" i="33"/>
  <c r="Z31" i="31"/>
  <c r="T31" i="31"/>
  <c r="H31" i="31" s="1"/>
  <c r="H30" i="31"/>
  <c r="AA30" i="31"/>
  <c r="Z30" i="29"/>
  <c r="S30" i="31"/>
  <c r="Z30" i="31" s="1"/>
  <c r="V39" i="33"/>
  <c r="J39" i="31"/>
  <c r="AB40" i="31"/>
  <c r="V40" i="31"/>
  <c r="J40" i="31" s="1"/>
  <c r="S24" i="33"/>
  <c r="S25" i="31"/>
  <c r="Y25" i="31"/>
  <c r="Z24" i="31"/>
  <c r="U33" i="33"/>
  <c r="I33" i="31"/>
  <c r="AA33" i="31"/>
  <c r="AA34" i="31"/>
  <c r="U34" i="31"/>
  <c r="I34" i="31" s="1"/>
  <c r="AB33" i="31"/>
  <c r="X15" i="33"/>
  <c r="S21" i="33"/>
  <c r="Y22" i="31"/>
  <c r="Y21" i="31"/>
  <c r="S22" i="31"/>
  <c r="Z21" i="31"/>
  <c r="N25" i="33"/>
  <c r="N24" i="33"/>
  <c r="W19" i="33"/>
  <c r="V40" i="29"/>
  <c r="J40" i="29" s="1"/>
  <c r="J39" i="29"/>
  <c r="AB40" i="29"/>
  <c r="AB36" i="27"/>
  <c r="U36" i="29"/>
  <c r="U36" i="31" s="1"/>
  <c r="P37" i="29"/>
  <c r="G27" i="29"/>
  <c r="Y28" i="29"/>
  <c r="S28" i="29"/>
  <c r="G28" i="29" s="1"/>
  <c r="I33" i="29"/>
  <c r="U34" i="29"/>
  <c r="I34" i="29" s="1"/>
  <c r="AA34" i="29"/>
  <c r="AA33" i="29"/>
  <c r="AB33" i="29"/>
  <c r="Z28" i="29"/>
  <c r="H27" i="29"/>
  <c r="N31" i="29" s="1"/>
  <c r="T28" i="29"/>
  <c r="H28" i="29" s="1"/>
  <c r="Z27" i="29"/>
  <c r="AA27" i="29"/>
  <c r="Z31" i="29"/>
  <c r="T34" i="29"/>
  <c r="H34" i="29" s="1"/>
  <c r="H33" i="29"/>
  <c r="Z34" i="29"/>
  <c r="S25" i="29"/>
  <c r="Y25" i="29"/>
  <c r="Z24" i="29"/>
  <c r="G30" i="29"/>
  <c r="Y31" i="29"/>
  <c r="S31" i="29"/>
  <c r="G31" i="29" s="1"/>
  <c r="Y31" i="27"/>
  <c r="S31" i="27"/>
  <c r="G31" i="27" s="1"/>
  <c r="G30" i="27"/>
  <c r="N30" i="27" s="1"/>
  <c r="G27" i="27"/>
  <c r="Y28" i="27"/>
  <c r="S28" i="27"/>
  <c r="G28" i="27" s="1"/>
  <c r="W21" i="26"/>
  <c r="Q21" i="27"/>
  <c r="Q21" i="29" s="1"/>
  <c r="Q21" i="31" s="1"/>
  <c r="P37" i="27"/>
  <c r="T34" i="27"/>
  <c r="H34" i="27" s="1"/>
  <c r="Z34" i="27"/>
  <c r="H33" i="27"/>
  <c r="O33" i="27" s="1"/>
  <c r="Z30" i="27"/>
  <c r="O30" i="27"/>
  <c r="AA33" i="27"/>
  <c r="J39" i="27"/>
  <c r="AB40" i="27"/>
  <c r="V40" i="27"/>
  <c r="J40" i="27" s="1"/>
  <c r="X24" i="26"/>
  <c r="R24" i="27"/>
  <c r="R24" i="29" s="1"/>
  <c r="O34" i="27"/>
  <c r="U37" i="27"/>
  <c r="I37" i="27" s="1"/>
  <c r="AA37" i="27"/>
  <c r="I36" i="27"/>
  <c r="T28" i="27"/>
  <c r="H28" i="27" s="1"/>
  <c r="H27" i="27"/>
  <c r="N31" i="27" s="1"/>
  <c r="Z28" i="27"/>
  <c r="Z27" i="27"/>
  <c r="AA27" i="27"/>
  <c r="Z31" i="27"/>
  <c r="S25" i="27"/>
  <c r="Y25" i="27"/>
  <c r="Z24" i="27"/>
  <c r="K21" i="26"/>
  <c r="K22" i="26"/>
  <c r="L25" i="26"/>
  <c r="L24" i="26"/>
  <c r="G33" i="26"/>
  <c r="M34" i="26" s="1"/>
  <c r="Y34" i="26"/>
  <c r="S34" i="26"/>
  <c r="G34" i="26" s="1"/>
  <c r="L21" i="26"/>
  <c r="Z33" i="26"/>
  <c r="I39" i="26"/>
  <c r="U40" i="26"/>
  <c r="I40" i="26" s="1"/>
  <c r="AA40" i="26"/>
  <c r="O37" i="26"/>
  <c r="X28" i="26"/>
  <c r="R28" i="26"/>
  <c r="N34" i="26"/>
  <c r="W24" i="24"/>
  <c r="P24" i="26"/>
  <c r="Q24" i="27" s="1"/>
  <c r="Q24" i="29" s="1"/>
  <c r="Q24" i="31" s="1"/>
  <c r="M31" i="26"/>
  <c r="M27" i="26"/>
  <c r="M28" i="26"/>
  <c r="Q25" i="26"/>
  <c r="W25" i="26"/>
  <c r="P22" i="26"/>
  <c r="V22" i="26"/>
  <c r="F30" i="26"/>
  <c r="M30" i="26" s="1"/>
  <c r="X31" i="26"/>
  <c r="R31" i="26"/>
  <c r="F31" i="26" s="1"/>
  <c r="T37" i="26"/>
  <c r="H37" i="26" s="1"/>
  <c r="H36" i="26"/>
  <c r="O36" i="26" s="1"/>
  <c r="Z37" i="26"/>
  <c r="X27" i="24"/>
  <c r="Q27" i="26"/>
  <c r="R27" i="27" s="1"/>
  <c r="R27" i="29" s="1"/>
  <c r="R27" i="31" s="1"/>
  <c r="M24" i="26"/>
  <c r="Y27" i="26"/>
  <c r="AA36" i="26"/>
  <c r="Y30" i="26"/>
  <c r="N30" i="26"/>
  <c r="O33" i="24"/>
  <c r="X31" i="24"/>
  <c r="F30" i="24"/>
  <c r="R31" i="24"/>
  <c r="F31" i="24" s="1"/>
  <c r="Z36" i="21"/>
  <c r="S36" i="24"/>
  <c r="R36" i="21"/>
  <c r="Y36" i="21" s="1"/>
  <c r="S37" i="21"/>
  <c r="G37" i="21" s="1"/>
  <c r="Y37" i="21"/>
  <c r="G36" i="21"/>
  <c r="N36" i="21" s="1"/>
  <c r="Y34" i="24"/>
  <c r="S34" i="24"/>
  <c r="G34" i="24" s="1"/>
  <c r="G33" i="24"/>
  <c r="U42" i="24"/>
  <c r="U42" i="26" s="1"/>
  <c r="V42" i="27" s="1"/>
  <c r="V42" i="29" s="1"/>
  <c r="V42" i="31" s="1"/>
  <c r="AA43" i="21"/>
  <c r="T42" i="21"/>
  <c r="U43" i="21"/>
  <c r="I43" i="21" s="1"/>
  <c r="U45" i="21"/>
  <c r="I42" i="21"/>
  <c r="O43" i="21" s="1"/>
  <c r="AA42" i="21"/>
  <c r="AA40" i="24"/>
  <c r="U40" i="24"/>
  <c r="I40" i="24" s="1"/>
  <c r="I39" i="24"/>
  <c r="O40" i="24" s="1"/>
  <c r="L27" i="21"/>
  <c r="K28" i="21"/>
  <c r="P25" i="24"/>
  <c r="D25" i="24" s="1"/>
  <c r="V25" i="24"/>
  <c r="D24" i="24"/>
  <c r="J25" i="24" s="1"/>
  <c r="O36" i="21"/>
  <c r="N37" i="21"/>
  <c r="T37" i="24"/>
  <c r="H37" i="24" s="1"/>
  <c r="H36" i="24"/>
  <c r="Z37" i="24"/>
  <c r="N30" i="24"/>
  <c r="M31" i="24"/>
  <c r="T39" i="24"/>
  <c r="T39" i="26" s="1"/>
  <c r="U39" i="27" s="1"/>
  <c r="S39" i="21"/>
  <c r="Z39" i="21" s="1"/>
  <c r="Z40" i="21"/>
  <c r="T40" i="21"/>
  <c r="H40" i="21" s="1"/>
  <c r="H39" i="21"/>
  <c r="O39" i="21" s="1"/>
  <c r="V28" i="21"/>
  <c r="P27" i="24"/>
  <c r="P28" i="21"/>
  <c r="D28" i="21" s="1"/>
  <c r="D27" i="21"/>
  <c r="J28" i="21" s="1"/>
  <c r="L24" i="24"/>
  <c r="K25" i="24"/>
  <c r="Y30" i="24"/>
  <c r="O40" i="21"/>
  <c r="Z33" i="24"/>
  <c r="AA36" i="24"/>
  <c r="M27" i="24"/>
  <c r="L28" i="24"/>
  <c r="Q28" i="24"/>
  <c r="E28" i="24" s="1"/>
  <c r="E27" i="24"/>
  <c r="W28" i="24"/>
  <c r="K21" i="24"/>
  <c r="L31" i="21"/>
  <c r="Q30" i="24"/>
  <c r="P30" i="21"/>
  <c r="W30" i="21" s="1"/>
  <c r="W31" i="21"/>
  <c r="Q31" i="21"/>
  <c r="E31" i="21" s="1"/>
  <c r="E30" i="21"/>
  <c r="L30" i="21" s="1"/>
  <c r="M34" i="21"/>
  <c r="R33" i="24"/>
  <c r="Q33" i="21"/>
  <c r="X34" i="21"/>
  <c r="R34" i="21"/>
  <c r="F34" i="21" s="1"/>
  <c r="F33" i="21"/>
  <c r="M33" i="21" s="1"/>
  <c r="M30" i="21"/>
  <c r="K24" i="21"/>
  <c r="Q24" i="33" l="1"/>
  <c r="Q25" i="31"/>
  <c r="W25" i="31"/>
  <c r="AB40" i="33"/>
  <c r="V40" i="33"/>
  <c r="J40" i="33" s="1"/>
  <c r="J39" i="33"/>
  <c r="H30" i="33"/>
  <c r="T31" i="33"/>
  <c r="H31" i="33" s="1"/>
  <c r="Z31" i="33"/>
  <c r="AA30" i="33"/>
  <c r="H33" i="33"/>
  <c r="T34" i="33"/>
  <c r="H34" i="33" s="1"/>
  <c r="Z34" i="33"/>
  <c r="P37" i="33"/>
  <c r="M28" i="31"/>
  <c r="R27" i="33"/>
  <c r="Y27" i="33" s="1"/>
  <c r="R28" i="31"/>
  <c r="O34" i="31"/>
  <c r="O33" i="31"/>
  <c r="P33" i="31"/>
  <c r="S30" i="33"/>
  <c r="G30" i="31"/>
  <c r="N30" i="31" s="1"/>
  <c r="Y31" i="31"/>
  <c r="S31" i="31"/>
  <c r="G31" i="31" s="1"/>
  <c r="N31" i="31"/>
  <c r="O30" i="31"/>
  <c r="N27" i="31"/>
  <c r="N28" i="31"/>
  <c r="O27" i="31"/>
  <c r="Y27" i="31"/>
  <c r="V42" i="33"/>
  <c r="V43" i="31"/>
  <c r="J43" i="31" s="1"/>
  <c r="J42" i="31"/>
  <c r="AB43" i="31"/>
  <c r="I33" i="33"/>
  <c r="AA33" i="33"/>
  <c r="U34" i="33"/>
  <c r="I34" i="33" s="1"/>
  <c r="AA34" i="33"/>
  <c r="AB33" i="33"/>
  <c r="N34" i="31"/>
  <c r="G27" i="33"/>
  <c r="Y28" i="33"/>
  <c r="S28" i="33"/>
  <c r="G28" i="33" s="1"/>
  <c r="Y24" i="29"/>
  <c r="R24" i="31"/>
  <c r="X28" i="31" s="1"/>
  <c r="Q21" i="33"/>
  <c r="Q22" i="31"/>
  <c r="W22" i="31"/>
  <c r="X21" i="31"/>
  <c r="U36" i="33"/>
  <c r="I36" i="31"/>
  <c r="U37" i="31"/>
  <c r="I37" i="31" s="1"/>
  <c r="AA37" i="31"/>
  <c r="AB36" i="31"/>
  <c r="Y22" i="33"/>
  <c r="Y21" i="33"/>
  <c r="S22" i="33"/>
  <c r="Z21" i="33"/>
  <c r="Y25" i="33"/>
  <c r="S25" i="33"/>
  <c r="Z24" i="33"/>
  <c r="P40" i="31"/>
  <c r="Z28" i="33"/>
  <c r="T28" i="33"/>
  <c r="H28" i="33" s="1"/>
  <c r="Z27" i="33"/>
  <c r="H27" i="33"/>
  <c r="AA27" i="33"/>
  <c r="Y24" i="27"/>
  <c r="I36" i="29"/>
  <c r="AA37" i="29"/>
  <c r="U37" i="29"/>
  <c r="I37" i="29" s="1"/>
  <c r="AB36" i="29"/>
  <c r="Q22" i="29"/>
  <c r="W22" i="29"/>
  <c r="X21" i="29"/>
  <c r="O34" i="29"/>
  <c r="O33" i="29"/>
  <c r="P33" i="29"/>
  <c r="V43" i="29"/>
  <c r="J43" i="29" s="1"/>
  <c r="AB43" i="29"/>
  <c r="J42" i="29"/>
  <c r="N28" i="29"/>
  <c r="N27" i="29"/>
  <c r="O27" i="29"/>
  <c r="P40" i="29"/>
  <c r="AB39" i="27"/>
  <c r="U39" i="29"/>
  <c r="U39" i="31" s="1"/>
  <c r="Q25" i="29"/>
  <c r="W25" i="29"/>
  <c r="X25" i="29"/>
  <c r="X24" i="29"/>
  <c r="R25" i="29"/>
  <c r="M31" i="29"/>
  <c r="M27" i="29"/>
  <c r="M28" i="29"/>
  <c r="X28" i="29"/>
  <c r="R28" i="29"/>
  <c r="N30" i="29"/>
  <c r="N34" i="29"/>
  <c r="Y27" i="29"/>
  <c r="R28" i="27"/>
  <c r="X28" i="27"/>
  <c r="Y27" i="27"/>
  <c r="M31" i="27"/>
  <c r="AB43" i="27"/>
  <c r="V43" i="27"/>
  <c r="J43" i="27" s="1"/>
  <c r="J42" i="27"/>
  <c r="N27" i="27"/>
  <c r="N28" i="27"/>
  <c r="O27" i="27"/>
  <c r="X24" i="27"/>
  <c r="R25" i="27"/>
  <c r="X25" i="27"/>
  <c r="P40" i="27"/>
  <c r="N34" i="27"/>
  <c r="W22" i="27"/>
  <c r="Q22" i="27"/>
  <c r="X21" i="27"/>
  <c r="I39" i="27"/>
  <c r="U40" i="27"/>
  <c r="I40" i="27" s="1"/>
  <c r="AA40" i="27"/>
  <c r="Q25" i="27"/>
  <c r="W25" i="27"/>
  <c r="O37" i="27"/>
  <c r="P36" i="27"/>
  <c r="M27" i="27"/>
  <c r="M28" i="27"/>
  <c r="N33" i="26"/>
  <c r="U43" i="26"/>
  <c r="I43" i="26" s="1"/>
  <c r="I42" i="26"/>
  <c r="AA43" i="26"/>
  <c r="V25" i="26"/>
  <c r="J25" i="26"/>
  <c r="P25" i="26"/>
  <c r="Y33" i="24"/>
  <c r="R33" i="26"/>
  <c r="S33" i="27" s="1"/>
  <c r="S33" i="29" s="1"/>
  <c r="S33" i="31" s="1"/>
  <c r="Z40" i="26"/>
  <c r="T40" i="26"/>
  <c r="H40" i="26" s="1"/>
  <c r="H39" i="26"/>
  <c r="Z36" i="24"/>
  <c r="S36" i="26"/>
  <c r="T36" i="27" s="1"/>
  <c r="T36" i="29" s="1"/>
  <c r="T36" i="31" s="1"/>
  <c r="L31" i="26"/>
  <c r="O40" i="26"/>
  <c r="L28" i="26"/>
  <c r="AA39" i="26"/>
  <c r="W28" i="26"/>
  <c r="L27" i="26"/>
  <c r="Q28" i="26"/>
  <c r="W24" i="26"/>
  <c r="X30" i="24"/>
  <c r="Q30" i="26"/>
  <c r="R30" i="27" s="1"/>
  <c r="R30" i="29" s="1"/>
  <c r="R30" i="31" s="1"/>
  <c r="Y30" i="31" s="1"/>
  <c r="W27" i="24"/>
  <c r="P27" i="26"/>
  <c r="N37" i="26"/>
  <c r="K25" i="26"/>
  <c r="K24" i="26"/>
  <c r="X27" i="26"/>
  <c r="K24" i="24"/>
  <c r="L27" i="24"/>
  <c r="K28" i="24"/>
  <c r="U45" i="24"/>
  <c r="U45" i="26" s="1"/>
  <c r="V45" i="27" s="1"/>
  <c r="V45" i="29" s="1"/>
  <c r="V45" i="31" s="1"/>
  <c r="T45" i="21"/>
  <c r="AA45" i="21" s="1"/>
  <c r="AA46" i="21"/>
  <c r="U46" i="21"/>
  <c r="I46" i="21" s="1"/>
  <c r="U48" i="21"/>
  <c r="I45" i="21"/>
  <c r="U43" i="24"/>
  <c r="I43" i="24" s="1"/>
  <c r="I42" i="24"/>
  <c r="AA43" i="24"/>
  <c r="N40" i="21"/>
  <c r="R39" i="21"/>
  <c r="Y39" i="21" s="1"/>
  <c r="S39" i="24"/>
  <c r="Y40" i="21"/>
  <c r="S40" i="21"/>
  <c r="G40" i="21" s="1"/>
  <c r="G39" i="21"/>
  <c r="N39" i="21" s="1"/>
  <c r="N33" i="24"/>
  <c r="M34" i="24"/>
  <c r="M37" i="21"/>
  <c r="R36" i="24"/>
  <c r="Q36" i="21"/>
  <c r="X37" i="21"/>
  <c r="R37" i="21"/>
  <c r="F37" i="21" s="1"/>
  <c r="F36" i="21"/>
  <c r="L34" i="21"/>
  <c r="Q33" i="24"/>
  <c r="P33" i="21"/>
  <c r="W34" i="21"/>
  <c r="Q34" i="21"/>
  <c r="E34" i="21" s="1"/>
  <c r="E33" i="21"/>
  <c r="K31" i="21"/>
  <c r="P30" i="24"/>
  <c r="P31" i="21"/>
  <c r="D31" i="21" s="1"/>
  <c r="V31" i="21"/>
  <c r="D30" i="21"/>
  <c r="J31" i="21" s="1"/>
  <c r="Z40" i="24"/>
  <c r="H39" i="24"/>
  <c r="T40" i="24"/>
  <c r="H40" i="24" s="1"/>
  <c r="O36" i="24"/>
  <c r="N37" i="24"/>
  <c r="T42" i="24"/>
  <c r="Z43" i="21"/>
  <c r="S42" i="21"/>
  <c r="T43" i="21"/>
  <c r="H43" i="21" s="1"/>
  <c r="H42" i="21"/>
  <c r="G36" i="24"/>
  <c r="M37" i="24" s="1"/>
  <c r="Y37" i="24"/>
  <c r="S37" i="24"/>
  <c r="G37" i="24" s="1"/>
  <c r="M30" i="24"/>
  <c r="L31" i="24"/>
  <c r="X33" i="21"/>
  <c r="R34" i="24"/>
  <c r="F34" i="24" s="1"/>
  <c r="F33" i="24"/>
  <c r="L34" i="24" s="1"/>
  <c r="X34" i="24"/>
  <c r="W31" i="24"/>
  <c r="Q31" i="24"/>
  <c r="E31" i="24" s="1"/>
  <c r="E30" i="24"/>
  <c r="D27" i="24"/>
  <c r="J28" i="24" s="1"/>
  <c r="P28" i="24"/>
  <c r="D28" i="24" s="1"/>
  <c r="V28" i="24"/>
  <c r="K27" i="21"/>
  <c r="AA39" i="24"/>
  <c r="V45" i="33" l="1"/>
  <c r="J45" i="31"/>
  <c r="V46" i="31"/>
  <c r="J46" i="31" s="1"/>
  <c r="AB46" i="31"/>
  <c r="T36" i="33"/>
  <c r="AA36" i="33" s="1"/>
  <c r="T37" i="31"/>
  <c r="H37" i="31" s="1"/>
  <c r="H36" i="31"/>
  <c r="O36" i="31" s="1"/>
  <c r="Z37" i="31"/>
  <c r="M27" i="33"/>
  <c r="M28" i="33"/>
  <c r="AB43" i="33"/>
  <c r="V43" i="33"/>
  <c r="J43" i="33" s="1"/>
  <c r="J42" i="33"/>
  <c r="S31" i="33"/>
  <c r="G31" i="33" s="1"/>
  <c r="G30" i="33"/>
  <c r="N30" i="33" s="1"/>
  <c r="Y31" i="33"/>
  <c r="Z30" i="33"/>
  <c r="S33" i="33"/>
  <c r="S34" i="31"/>
  <c r="G34" i="31" s="1"/>
  <c r="G33" i="31"/>
  <c r="Y34" i="31"/>
  <c r="Z33" i="31"/>
  <c r="O37" i="31"/>
  <c r="P36" i="31"/>
  <c r="P43" i="31"/>
  <c r="R30" i="33"/>
  <c r="R31" i="31"/>
  <c r="X31" i="31"/>
  <c r="U39" i="33"/>
  <c r="I39" i="31"/>
  <c r="U40" i="31"/>
  <c r="I40" i="31" s="1"/>
  <c r="AA40" i="31"/>
  <c r="AB39" i="31"/>
  <c r="AA36" i="31"/>
  <c r="AA37" i="33"/>
  <c r="U37" i="33"/>
  <c r="I37" i="33" s="1"/>
  <c r="I36" i="33"/>
  <c r="AB36" i="33"/>
  <c r="W22" i="33"/>
  <c r="Q22" i="33"/>
  <c r="X21" i="33"/>
  <c r="P40" i="33"/>
  <c r="N28" i="33"/>
  <c r="N27" i="33"/>
  <c r="O27" i="33"/>
  <c r="R24" i="33"/>
  <c r="X28" i="33" s="1"/>
  <c r="X25" i="31"/>
  <c r="X24" i="31"/>
  <c r="R25" i="31"/>
  <c r="Y24" i="31"/>
  <c r="O34" i="33"/>
  <c r="O33" i="33"/>
  <c r="P33" i="33"/>
  <c r="M31" i="31"/>
  <c r="M30" i="31"/>
  <c r="R28" i="33"/>
  <c r="N34" i="33"/>
  <c r="N31" i="33"/>
  <c r="O30" i="33"/>
  <c r="Q25" i="33"/>
  <c r="W25" i="33"/>
  <c r="O37" i="29"/>
  <c r="P36" i="29"/>
  <c r="T37" i="29"/>
  <c r="H37" i="29" s="1"/>
  <c r="H36" i="29"/>
  <c r="Z37" i="29"/>
  <c r="P43" i="29"/>
  <c r="R31" i="29"/>
  <c r="X31" i="29"/>
  <c r="Y30" i="29"/>
  <c r="AA40" i="29"/>
  <c r="U40" i="29"/>
  <c r="I40" i="29" s="1"/>
  <c r="I39" i="29"/>
  <c r="AB39" i="29"/>
  <c r="S34" i="29"/>
  <c r="G34" i="29" s="1"/>
  <c r="G33" i="29"/>
  <c r="Y34" i="29"/>
  <c r="Z33" i="29"/>
  <c r="J45" i="29"/>
  <c r="V46" i="29"/>
  <c r="J46" i="29" s="1"/>
  <c r="AB46" i="29"/>
  <c r="AA36" i="29"/>
  <c r="J45" i="27"/>
  <c r="AB46" i="27"/>
  <c r="V46" i="27"/>
  <c r="J46" i="27" s="1"/>
  <c r="W27" i="26"/>
  <c r="Q27" i="27"/>
  <c r="Q27" i="29" s="1"/>
  <c r="Q27" i="31" s="1"/>
  <c r="Z37" i="27"/>
  <c r="T37" i="27"/>
  <c r="H37" i="27" s="1"/>
  <c r="H36" i="27"/>
  <c r="AA36" i="27"/>
  <c r="G33" i="27"/>
  <c r="S34" i="27"/>
  <c r="G34" i="27" s="1"/>
  <c r="Y34" i="27"/>
  <c r="Z33" i="27"/>
  <c r="F30" i="27"/>
  <c r="X31" i="27"/>
  <c r="R31" i="27"/>
  <c r="F31" i="27" s="1"/>
  <c r="Y30" i="27"/>
  <c r="P43" i="27"/>
  <c r="O40" i="27"/>
  <c r="P39" i="27"/>
  <c r="N40" i="26"/>
  <c r="AA42" i="24"/>
  <c r="T42" i="26"/>
  <c r="U42" i="27" s="1"/>
  <c r="U42" i="29" s="1"/>
  <c r="U42" i="31" s="1"/>
  <c r="W30" i="24"/>
  <c r="P30" i="26"/>
  <c r="Q30" i="27" s="1"/>
  <c r="Y36" i="24"/>
  <c r="R36" i="26"/>
  <c r="O39" i="26"/>
  <c r="O43" i="26"/>
  <c r="X33" i="24"/>
  <c r="Q33" i="26"/>
  <c r="U46" i="26"/>
  <c r="I46" i="26" s="1"/>
  <c r="I45" i="26"/>
  <c r="AA46" i="26"/>
  <c r="K28" i="26"/>
  <c r="Z39" i="24"/>
  <c r="S39" i="26"/>
  <c r="T39" i="27" s="1"/>
  <c r="T39" i="29" s="1"/>
  <c r="P28" i="26"/>
  <c r="J28" i="26"/>
  <c r="V28" i="26"/>
  <c r="G36" i="26"/>
  <c r="Y37" i="26"/>
  <c r="S37" i="26"/>
  <c r="G37" i="26" s="1"/>
  <c r="Z36" i="26"/>
  <c r="W30" i="26"/>
  <c r="W31" i="26"/>
  <c r="Q31" i="26"/>
  <c r="X30" i="26"/>
  <c r="R34" i="26"/>
  <c r="F34" i="26" s="1"/>
  <c r="F33" i="26"/>
  <c r="X34" i="26"/>
  <c r="Y33" i="26"/>
  <c r="Z42" i="21"/>
  <c r="S42" i="24"/>
  <c r="R42" i="21"/>
  <c r="Y42" i="21" s="1"/>
  <c r="Y43" i="21"/>
  <c r="S43" i="21"/>
  <c r="G43" i="21" s="1"/>
  <c r="G42" i="21"/>
  <c r="K34" i="21"/>
  <c r="V34" i="21"/>
  <c r="P33" i="24"/>
  <c r="P33" i="26" s="1"/>
  <c r="Q33" i="27" s="1"/>
  <c r="Q33" i="29" s="1"/>
  <c r="Q33" i="31" s="1"/>
  <c r="P34" i="21"/>
  <c r="D34" i="21" s="1"/>
  <c r="D33" i="21"/>
  <c r="J34" i="21" s="1"/>
  <c r="L37" i="21"/>
  <c r="F36" i="24"/>
  <c r="R37" i="24"/>
  <c r="F37" i="24" s="1"/>
  <c r="X37" i="24"/>
  <c r="U48" i="24"/>
  <c r="U48" i="26" s="1"/>
  <c r="V48" i="27" s="1"/>
  <c r="V48" i="29" s="1"/>
  <c r="V48" i="31" s="1"/>
  <c r="AA49" i="21"/>
  <c r="U49" i="21"/>
  <c r="I49" i="21" s="1"/>
  <c r="T48" i="21"/>
  <c r="U51" i="21"/>
  <c r="I48" i="21"/>
  <c r="O49" i="21" s="1"/>
  <c r="AA46" i="24"/>
  <c r="I45" i="24"/>
  <c r="U46" i="24"/>
  <c r="I46" i="24" s="1"/>
  <c r="D30" i="24"/>
  <c r="J31" i="24" s="1"/>
  <c r="V31" i="24"/>
  <c r="P31" i="24"/>
  <c r="D31" i="24" s="1"/>
  <c r="E33" i="24"/>
  <c r="Q34" i="24"/>
  <c r="E34" i="24" s="1"/>
  <c r="W34" i="24"/>
  <c r="M36" i="21"/>
  <c r="K27" i="24"/>
  <c r="O42" i="21"/>
  <c r="N43" i="21"/>
  <c r="N42" i="21"/>
  <c r="H42" i="24"/>
  <c r="N43" i="24" s="1"/>
  <c r="T43" i="24"/>
  <c r="H43" i="24" s="1"/>
  <c r="Z43" i="24"/>
  <c r="K30" i="21"/>
  <c r="W33" i="21"/>
  <c r="L33" i="21"/>
  <c r="M40" i="21"/>
  <c r="S40" i="24"/>
  <c r="G40" i="24" s="1"/>
  <c r="G39" i="24"/>
  <c r="Y40" i="24"/>
  <c r="K31" i="24"/>
  <c r="L30" i="24"/>
  <c r="N36" i="24"/>
  <c r="O39" i="24"/>
  <c r="N40" i="24"/>
  <c r="X36" i="21"/>
  <c r="Q36" i="24"/>
  <c r="Q36" i="26" s="1"/>
  <c r="R36" i="27" s="1"/>
  <c r="R36" i="29" s="1"/>
  <c r="R36" i="31" s="1"/>
  <c r="P36" i="21"/>
  <c r="W37" i="21"/>
  <c r="Q37" i="21"/>
  <c r="E37" i="21" s="1"/>
  <c r="E36" i="21"/>
  <c r="K37" i="21" s="1"/>
  <c r="M33" i="24"/>
  <c r="R39" i="24"/>
  <c r="X40" i="21"/>
  <c r="Q39" i="21"/>
  <c r="R40" i="21"/>
  <c r="F40" i="21" s="1"/>
  <c r="F39" i="21"/>
  <c r="O43" i="24"/>
  <c r="O42" i="24"/>
  <c r="O46" i="21"/>
  <c r="T45" i="24"/>
  <c r="T45" i="26" s="1"/>
  <c r="U45" i="27" s="1"/>
  <c r="Z46" i="21"/>
  <c r="S45" i="21"/>
  <c r="Z45" i="21" s="1"/>
  <c r="T46" i="21"/>
  <c r="H46" i="21" s="1"/>
  <c r="H45" i="21"/>
  <c r="O45" i="21" s="1"/>
  <c r="R36" i="33" l="1"/>
  <c r="R37" i="31"/>
  <c r="F37" i="31" s="1"/>
  <c r="F36" i="31"/>
  <c r="U42" i="33"/>
  <c r="I42" i="31"/>
  <c r="U43" i="31"/>
  <c r="I43" i="31" s="1"/>
  <c r="AA43" i="31"/>
  <c r="AB42" i="31"/>
  <c r="V48" i="33"/>
  <c r="V49" i="31"/>
  <c r="J49" i="31" s="1"/>
  <c r="AB49" i="31"/>
  <c r="J48" i="31"/>
  <c r="O37" i="33"/>
  <c r="P36" i="33"/>
  <c r="M31" i="33"/>
  <c r="M30" i="33"/>
  <c r="P43" i="33"/>
  <c r="P46" i="31"/>
  <c r="Q33" i="33"/>
  <c r="Q34" i="31"/>
  <c r="AA39" i="29"/>
  <c r="T39" i="31"/>
  <c r="Q27" i="33"/>
  <c r="W28" i="31"/>
  <c r="Q28" i="31"/>
  <c r="X27" i="31"/>
  <c r="O40" i="31"/>
  <c r="P39" i="31"/>
  <c r="S34" i="33"/>
  <c r="G34" i="33" s="1"/>
  <c r="G33" i="33"/>
  <c r="Y34" i="33"/>
  <c r="Z33" i="33"/>
  <c r="T37" i="33"/>
  <c r="H37" i="33" s="1"/>
  <c r="Z37" i="33"/>
  <c r="H36" i="33"/>
  <c r="X25" i="33"/>
  <c r="X24" i="33"/>
  <c r="R25" i="33"/>
  <c r="Y24" i="33"/>
  <c r="U40" i="33"/>
  <c r="I40" i="33" s="1"/>
  <c r="I39" i="33"/>
  <c r="AA40" i="33"/>
  <c r="AB39" i="33"/>
  <c r="X31" i="33"/>
  <c r="R31" i="33"/>
  <c r="M34" i="31"/>
  <c r="N33" i="31"/>
  <c r="Y30" i="33"/>
  <c r="N37" i="31"/>
  <c r="V46" i="33"/>
  <c r="J46" i="33" s="1"/>
  <c r="AB46" i="33"/>
  <c r="J45" i="33"/>
  <c r="W33" i="24"/>
  <c r="X30" i="27"/>
  <c r="Q30" i="29"/>
  <c r="M34" i="29"/>
  <c r="N33" i="29"/>
  <c r="N37" i="29"/>
  <c r="F36" i="29"/>
  <c r="R37" i="29"/>
  <c r="F37" i="29" s="1"/>
  <c r="U43" i="29"/>
  <c r="I43" i="29" s="1"/>
  <c r="AA43" i="29"/>
  <c r="I42" i="29"/>
  <c r="AB42" i="29"/>
  <c r="L30" i="29"/>
  <c r="L31" i="29"/>
  <c r="M30" i="29"/>
  <c r="AB45" i="27"/>
  <c r="U45" i="29"/>
  <c r="U45" i="31" s="1"/>
  <c r="Q34" i="29"/>
  <c r="Z40" i="29"/>
  <c r="H39" i="29"/>
  <c r="T40" i="29"/>
  <c r="H40" i="29" s="1"/>
  <c r="Q28" i="29"/>
  <c r="W28" i="29"/>
  <c r="X27" i="29"/>
  <c r="P46" i="29"/>
  <c r="O40" i="29"/>
  <c r="P39" i="29"/>
  <c r="V49" i="29"/>
  <c r="J49" i="29" s="1"/>
  <c r="J48" i="29"/>
  <c r="AB49" i="29"/>
  <c r="O36" i="29"/>
  <c r="R37" i="27"/>
  <c r="F37" i="27" s="1"/>
  <c r="F36" i="27"/>
  <c r="M34" i="27"/>
  <c r="N33" i="27"/>
  <c r="Q34" i="27"/>
  <c r="W34" i="27"/>
  <c r="H39" i="27"/>
  <c r="T40" i="27"/>
  <c r="H40" i="27" s="1"/>
  <c r="Z40" i="27"/>
  <c r="AA39" i="27"/>
  <c r="Q31" i="27"/>
  <c r="W31" i="27"/>
  <c r="J48" i="27"/>
  <c r="AB49" i="27"/>
  <c r="V49" i="27"/>
  <c r="J49" i="27" s="1"/>
  <c r="N37" i="27"/>
  <c r="O36" i="27"/>
  <c r="Q28" i="27"/>
  <c r="W28" i="27"/>
  <c r="X27" i="27"/>
  <c r="U46" i="27"/>
  <c r="I46" i="27" s="1"/>
  <c r="AA46" i="27"/>
  <c r="I45" i="27"/>
  <c r="P45" i="27" s="1"/>
  <c r="X33" i="26"/>
  <c r="R33" i="27"/>
  <c r="R33" i="29" s="1"/>
  <c r="Y36" i="26"/>
  <c r="S36" i="27"/>
  <c r="S36" i="29" s="1"/>
  <c r="S36" i="31" s="1"/>
  <c r="U43" i="27"/>
  <c r="I43" i="27" s="1"/>
  <c r="I42" i="27"/>
  <c r="AA43" i="27"/>
  <c r="AB42" i="27"/>
  <c r="L30" i="27"/>
  <c r="L31" i="27"/>
  <c r="M30" i="27"/>
  <c r="P46" i="27"/>
  <c r="U49" i="26"/>
  <c r="I49" i="26" s="1"/>
  <c r="AA49" i="26"/>
  <c r="I48" i="26"/>
  <c r="O46" i="26"/>
  <c r="Y39" i="24"/>
  <c r="R39" i="26"/>
  <c r="K27" i="26"/>
  <c r="P31" i="26"/>
  <c r="J31" i="26"/>
  <c r="V31" i="26"/>
  <c r="Q37" i="26"/>
  <c r="E37" i="26" s="1"/>
  <c r="E36" i="26"/>
  <c r="W37" i="26"/>
  <c r="P34" i="26"/>
  <c r="V34" i="26"/>
  <c r="J34" i="26"/>
  <c r="M33" i="26"/>
  <c r="L34" i="26"/>
  <c r="X37" i="26"/>
  <c r="X36" i="26"/>
  <c r="F36" i="26"/>
  <c r="M36" i="26" s="1"/>
  <c r="R37" i="26"/>
  <c r="F37" i="26" s="1"/>
  <c r="T43" i="26"/>
  <c r="H43" i="26" s="1"/>
  <c r="H42" i="26"/>
  <c r="Z43" i="26"/>
  <c r="AA42" i="26"/>
  <c r="H45" i="26"/>
  <c r="O45" i="26" s="1"/>
  <c r="T46" i="26"/>
  <c r="H46" i="26" s="1"/>
  <c r="Z46" i="26"/>
  <c r="K31" i="26"/>
  <c r="L30" i="26"/>
  <c r="Z42" i="24"/>
  <c r="S42" i="26"/>
  <c r="M37" i="26"/>
  <c r="N36" i="26"/>
  <c r="G39" i="26"/>
  <c r="Y40" i="26"/>
  <c r="S40" i="26"/>
  <c r="G40" i="26" s="1"/>
  <c r="Z39" i="26"/>
  <c r="AA45" i="26"/>
  <c r="W33" i="26"/>
  <c r="Q34" i="26"/>
  <c r="E34" i="26" s="1"/>
  <c r="W34" i="26"/>
  <c r="E33" i="26"/>
  <c r="L33" i="26" s="1"/>
  <c r="K30" i="24"/>
  <c r="T46" i="24"/>
  <c r="H46" i="24" s="1"/>
  <c r="Z46" i="24"/>
  <c r="H45" i="24"/>
  <c r="O45" i="24" s="1"/>
  <c r="Q39" i="24"/>
  <c r="W40" i="21"/>
  <c r="P39" i="21"/>
  <c r="W39" i="21" s="1"/>
  <c r="Q40" i="21"/>
  <c r="E40" i="21" s="1"/>
  <c r="E39" i="21"/>
  <c r="L39" i="21" s="1"/>
  <c r="V37" i="21"/>
  <c r="P36" i="24"/>
  <c r="P36" i="26" s="1"/>
  <c r="P37" i="21"/>
  <c r="D37" i="21" s="1"/>
  <c r="D36" i="21"/>
  <c r="O46" i="24"/>
  <c r="U51" i="24"/>
  <c r="U51" i="26" s="1"/>
  <c r="V51" i="27" s="1"/>
  <c r="V51" i="29" s="1"/>
  <c r="V51" i="31" s="1"/>
  <c r="AA52" i="21"/>
  <c r="U52" i="21"/>
  <c r="I52" i="21" s="1"/>
  <c r="T51" i="21"/>
  <c r="U54" i="21"/>
  <c r="I51" i="21"/>
  <c r="AA49" i="24"/>
  <c r="I48" i="24"/>
  <c r="U49" i="24"/>
  <c r="I49" i="24" s="1"/>
  <c r="M36" i="24"/>
  <c r="L37" i="24"/>
  <c r="L40" i="21"/>
  <c r="Q37" i="24"/>
  <c r="E37" i="24" s="1"/>
  <c r="E36" i="24"/>
  <c r="W37" i="24"/>
  <c r="M39" i="21"/>
  <c r="S48" i="21"/>
  <c r="Z48" i="21" s="1"/>
  <c r="T48" i="24"/>
  <c r="T48" i="26" s="1"/>
  <c r="U48" i="27" s="1"/>
  <c r="U48" i="29" s="1"/>
  <c r="Z49" i="21"/>
  <c r="T49" i="21"/>
  <c r="H49" i="21" s="1"/>
  <c r="H48" i="21"/>
  <c r="D33" i="24"/>
  <c r="J34" i="24" s="1"/>
  <c r="P34" i="24"/>
  <c r="D34" i="24" s="1"/>
  <c r="V34" i="24"/>
  <c r="M43" i="21"/>
  <c r="X43" i="21"/>
  <c r="R42" i="24"/>
  <c r="R43" i="21"/>
  <c r="F43" i="21" s="1"/>
  <c r="Q42" i="21"/>
  <c r="F42" i="21"/>
  <c r="M42" i="21" s="1"/>
  <c r="S45" i="24"/>
  <c r="R45" i="21"/>
  <c r="Y45" i="21" s="1"/>
  <c r="Y46" i="21"/>
  <c r="S46" i="21"/>
  <c r="G46" i="21" s="1"/>
  <c r="G45" i="21"/>
  <c r="N45" i="21" s="1"/>
  <c r="X39" i="21"/>
  <c r="X40" i="24"/>
  <c r="F39" i="24"/>
  <c r="R40" i="24"/>
  <c r="F40" i="24" s="1"/>
  <c r="W36" i="21"/>
  <c r="L33" i="24"/>
  <c r="K34" i="24"/>
  <c r="AA45" i="24"/>
  <c r="AA48" i="21"/>
  <c r="X36" i="24"/>
  <c r="L36" i="21"/>
  <c r="S43" i="24"/>
  <c r="G43" i="24" s="1"/>
  <c r="G42" i="24"/>
  <c r="Y43" i="24"/>
  <c r="N46" i="21"/>
  <c r="N39" i="24"/>
  <c r="M40" i="24"/>
  <c r="K33" i="21"/>
  <c r="X37" i="29" l="1"/>
  <c r="R33" i="31"/>
  <c r="P46" i="33"/>
  <c r="O40" i="33"/>
  <c r="P39" i="33"/>
  <c r="M34" i="33"/>
  <c r="N33" i="33"/>
  <c r="P49" i="31"/>
  <c r="AB49" i="33"/>
  <c r="V49" i="33"/>
  <c r="J49" i="33" s="1"/>
  <c r="J48" i="33"/>
  <c r="W34" i="29"/>
  <c r="Q30" i="31"/>
  <c r="W28" i="33"/>
  <c r="Q28" i="33"/>
  <c r="X27" i="33"/>
  <c r="O43" i="31"/>
  <c r="P42" i="31"/>
  <c r="AB48" i="29"/>
  <c r="U48" i="31"/>
  <c r="S36" i="33"/>
  <c r="Y36" i="31"/>
  <c r="G36" i="31"/>
  <c r="S37" i="31"/>
  <c r="G37" i="31" s="1"/>
  <c r="Y37" i="31"/>
  <c r="Z36" i="31"/>
  <c r="N37" i="33"/>
  <c r="T39" i="33"/>
  <c r="H39" i="31"/>
  <c r="Z40" i="31"/>
  <c r="T40" i="31"/>
  <c r="H40" i="31" s="1"/>
  <c r="AA39" i="31"/>
  <c r="Q34" i="33"/>
  <c r="U43" i="33"/>
  <c r="I43" i="33" s="1"/>
  <c r="AA43" i="33"/>
  <c r="I42" i="33"/>
  <c r="AB42" i="33"/>
  <c r="V51" i="33"/>
  <c r="AB52" i="31"/>
  <c r="V52" i="31"/>
  <c r="J52" i="31" s="1"/>
  <c r="J51" i="31"/>
  <c r="U45" i="33"/>
  <c r="I45" i="31"/>
  <c r="U46" i="31"/>
  <c r="I46" i="31" s="1"/>
  <c r="AA46" i="31"/>
  <c r="AB45" i="31"/>
  <c r="O36" i="33"/>
  <c r="L36" i="31"/>
  <c r="F36" i="33"/>
  <c r="R37" i="33"/>
  <c r="F37" i="33" s="1"/>
  <c r="O43" i="29"/>
  <c r="P42" i="29"/>
  <c r="W36" i="24"/>
  <c r="P49" i="29"/>
  <c r="U46" i="29"/>
  <c r="I46" i="29" s="1"/>
  <c r="AA46" i="29"/>
  <c r="I45" i="29"/>
  <c r="AB45" i="29"/>
  <c r="Y37" i="29"/>
  <c r="Y36" i="29"/>
  <c r="G36" i="29"/>
  <c r="S37" i="29"/>
  <c r="G37" i="29" s="1"/>
  <c r="Z36" i="29"/>
  <c r="N40" i="29"/>
  <c r="Q31" i="29"/>
  <c r="W31" i="29"/>
  <c r="X30" i="29"/>
  <c r="V52" i="29"/>
  <c r="J52" i="29" s="1"/>
  <c r="AB52" i="29"/>
  <c r="J51" i="29"/>
  <c r="U49" i="29"/>
  <c r="I49" i="29" s="1"/>
  <c r="AA49" i="29"/>
  <c r="I48" i="29"/>
  <c r="P48" i="29" s="1"/>
  <c r="R34" i="29"/>
  <c r="F34" i="29" s="1"/>
  <c r="X33" i="29"/>
  <c r="X34" i="29"/>
  <c r="F33" i="29"/>
  <c r="Y33" i="29"/>
  <c r="O39" i="29"/>
  <c r="X34" i="27"/>
  <c r="X33" i="27"/>
  <c r="F33" i="27"/>
  <c r="L37" i="27" s="1"/>
  <c r="R34" i="27"/>
  <c r="F34" i="27" s="1"/>
  <c r="Y33" i="27"/>
  <c r="AB52" i="27"/>
  <c r="V52" i="27"/>
  <c r="J52" i="27" s="1"/>
  <c r="J51" i="27"/>
  <c r="W36" i="26"/>
  <c r="Q36" i="27"/>
  <c r="Q36" i="29" s="1"/>
  <c r="Q36" i="31" s="1"/>
  <c r="N40" i="27"/>
  <c r="O39" i="27"/>
  <c r="Y39" i="26"/>
  <c r="S39" i="27"/>
  <c r="S39" i="29" s="1"/>
  <c r="S39" i="31" s="1"/>
  <c r="S37" i="27"/>
  <c r="G37" i="27" s="1"/>
  <c r="Y36" i="27"/>
  <c r="Y37" i="27"/>
  <c r="G36" i="27"/>
  <c r="Z36" i="27"/>
  <c r="O46" i="27"/>
  <c r="P49" i="27"/>
  <c r="U49" i="27"/>
  <c r="I49" i="27" s="1"/>
  <c r="I48" i="27"/>
  <c r="AA49" i="27"/>
  <c r="Z42" i="26"/>
  <c r="T42" i="27"/>
  <c r="T42" i="29" s="1"/>
  <c r="T42" i="31" s="1"/>
  <c r="O43" i="27"/>
  <c r="P42" i="27"/>
  <c r="AB48" i="27"/>
  <c r="X37" i="27"/>
  <c r="T49" i="26"/>
  <c r="H49" i="26" s="1"/>
  <c r="H48" i="26"/>
  <c r="O48" i="26" s="1"/>
  <c r="Z49" i="26"/>
  <c r="K37" i="26"/>
  <c r="U52" i="26"/>
  <c r="I52" i="26" s="1"/>
  <c r="I51" i="26"/>
  <c r="AA52" i="26"/>
  <c r="J37" i="26"/>
  <c r="P37" i="26"/>
  <c r="V37" i="26"/>
  <c r="G42" i="26"/>
  <c r="N42" i="26" s="1"/>
  <c r="Y43" i="26"/>
  <c r="S43" i="26"/>
  <c r="G43" i="26" s="1"/>
  <c r="N46" i="26"/>
  <c r="N43" i="26"/>
  <c r="O42" i="26"/>
  <c r="F39" i="26"/>
  <c r="M39" i="26" s="1"/>
  <c r="X40" i="26"/>
  <c r="R40" i="26"/>
  <c r="F40" i="26" s="1"/>
  <c r="O49" i="26"/>
  <c r="X39" i="24"/>
  <c r="Q39" i="26"/>
  <c r="AA48" i="26"/>
  <c r="Z45" i="24"/>
  <c r="S45" i="26"/>
  <c r="T45" i="27" s="1"/>
  <c r="T45" i="29" s="1"/>
  <c r="T45" i="31" s="1"/>
  <c r="Y42" i="24"/>
  <c r="R42" i="26"/>
  <c r="S42" i="27" s="1"/>
  <c r="S42" i="29" s="1"/>
  <c r="S42" i="31" s="1"/>
  <c r="K33" i="26"/>
  <c r="K34" i="26"/>
  <c r="M40" i="26"/>
  <c r="N39" i="26"/>
  <c r="K30" i="26"/>
  <c r="L37" i="26"/>
  <c r="L36" i="26"/>
  <c r="K33" i="24"/>
  <c r="X42" i="21"/>
  <c r="Q42" i="24"/>
  <c r="W43" i="21"/>
  <c r="P42" i="21"/>
  <c r="Q43" i="21"/>
  <c r="E43" i="21" s="1"/>
  <c r="E42" i="21"/>
  <c r="L42" i="21" s="1"/>
  <c r="S51" i="21"/>
  <c r="Z51" i="21" s="1"/>
  <c r="T51" i="24"/>
  <c r="T51" i="26" s="1"/>
  <c r="T52" i="21"/>
  <c r="H52" i="21" s="1"/>
  <c r="Z52" i="21"/>
  <c r="H51" i="21"/>
  <c r="O51" i="21" s="1"/>
  <c r="D36" i="24"/>
  <c r="J37" i="24" s="1"/>
  <c r="P37" i="24"/>
  <c r="D37" i="24" s="1"/>
  <c r="V37" i="24"/>
  <c r="N42" i="24"/>
  <c r="M43" i="24"/>
  <c r="R45" i="24"/>
  <c r="X46" i="21"/>
  <c r="R46" i="21"/>
  <c r="F46" i="21" s="1"/>
  <c r="Q45" i="21"/>
  <c r="X45" i="21" s="1"/>
  <c r="F45" i="21"/>
  <c r="M45" i="21" s="1"/>
  <c r="O48" i="21"/>
  <c r="N49" i="21"/>
  <c r="Z49" i="24"/>
  <c r="H48" i="24"/>
  <c r="N49" i="24" s="1"/>
  <c r="T49" i="24"/>
  <c r="H49" i="24" s="1"/>
  <c r="AA48" i="24"/>
  <c r="O52" i="21"/>
  <c r="V40" i="21"/>
  <c r="P39" i="24"/>
  <c r="P40" i="21"/>
  <c r="D40" i="21" s="1"/>
  <c r="D39" i="21"/>
  <c r="J40" i="21" s="1"/>
  <c r="N46" i="24"/>
  <c r="M39" i="24"/>
  <c r="L40" i="24"/>
  <c r="M46" i="21"/>
  <c r="S46" i="24"/>
  <c r="G46" i="24" s="1"/>
  <c r="Y46" i="24"/>
  <c r="G45" i="24"/>
  <c r="R43" i="24"/>
  <c r="F43" i="24" s="1"/>
  <c r="X43" i="24"/>
  <c r="F42" i="24"/>
  <c r="S48" i="24"/>
  <c r="R48" i="21"/>
  <c r="Y48" i="21" s="1"/>
  <c r="Y49" i="21"/>
  <c r="S49" i="21"/>
  <c r="G49" i="21" s="1"/>
  <c r="G48" i="21"/>
  <c r="N48" i="21" s="1"/>
  <c r="K37" i="24"/>
  <c r="L36" i="24"/>
  <c r="AA51" i="21"/>
  <c r="K36" i="21"/>
  <c r="J37" i="21"/>
  <c r="K40" i="21"/>
  <c r="K39" i="21"/>
  <c r="L43" i="21"/>
  <c r="O49" i="24"/>
  <c r="U54" i="24"/>
  <c r="U54" i="26" s="1"/>
  <c r="V54" i="27" s="1"/>
  <c r="V54" i="29" s="1"/>
  <c r="V54" i="31" s="1"/>
  <c r="AA55" i="21"/>
  <c r="T54" i="21"/>
  <c r="U55" i="21"/>
  <c r="I55" i="21" s="1"/>
  <c r="U57" i="21"/>
  <c r="I54" i="21"/>
  <c r="O55" i="21" s="1"/>
  <c r="I51" i="24"/>
  <c r="O52" i="24" s="1"/>
  <c r="AA52" i="24"/>
  <c r="U52" i="24"/>
  <c r="I52" i="24" s="1"/>
  <c r="AA51" i="24"/>
  <c r="W40" i="24"/>
  <c r="Q40" i="24"/>
  <c r="E40" i="24" s="1"/>
  <c r="E39" i="24"/>
  <c r="T42" i="33" l="1"/>
  <c r="T43" i="31"/>
  <c r="H43" i="31" s="1"/>
  <c r="Z42" i="31"/>
  <c r="H42" i="31"/>
  <c r="Z43" i="31"/>
  <c r="AA42" i="31"/>
  <c r="S39" i="33"/>
  <c r="Z39" i="33" s="1"/>
  <c r="G39" i="31"/>
  <c r="N39" i="31" s="1"/>
  <c r="S40" i="31"/>
  <c r="G40" i="31" s="1"/>
  <c r="Y40" i="31"/>
  <c r="Q36" i="33"/>
  <c r="Q37" i="31"/>
  <c r="W37" i="31"/>
  <c r="X36" i="31"/>
  <c r="V52" i="33"/>
  <c r="J52" i="33" s="1"/>
  <c r="AB52" i="33"/>
  <c r="J51" i="33"/>
  <c r="Z39" i="31"/>
  <c r="P49" i="33"/>
  <c r="V54" i="33"/>
  <c r="V55" i="31"/>
  <c r="J55" i="31" s="1"/>
  <c r="AB55" i="31"/>
  <c r="J54" i="31"/>
  <c r="S42" i="33"/>
  <c r="S43" i="31"/>
  <c r="G43" i="31" s="1"/>
  <c r="Y43" i="31"/>
  <c r="G42" i="31"/>
  <c r="L36" i="33"/>
  <c r="P52" i="31"/>
  <c r="T40" i="33"/>
  <c r="H40" i="33" s="1"/>
  <c r="Z40" i="33"/>
  <c r="H39" i="33"/>
  <c r="AA39" i="33"/>
  <c r="G36" i="33"/>
  <c r="Y37" i="33"/>
  <c r="Y36" i="33"/>
  <c r="S37" i="33"/>
  <c r="G37" i="33" s="1"/>
  <c r="Z36" i="33"/>
  <c r="O46" i="31"/>
  <c r="P45" i="31"/>
  <c r="O43" i="33"/>
  <c r="P42" i="33"/>
  <c r="U48" i="33"/>
  <c r="U49" i="31"/>
  <c r="I49" i="31" s="1"/>
  <c r="I48" i="31"/>
  <c r="AA49" i="31"/>
  <c r="AB48" i="31"/>
  <c r="Q30" i="33"/>
  <c r="Q31" i="31"/>
  <c r="W31" i="31"/>
  <c r="X30" i="31"/>
  <c r="W34" i="31"/>
  <c r="R33" i="33"/>
  <c r="X34" i="31"/>
  <c r="X33" i="31"/>
  <c r="R34" i="31"/>
  <c r="F34" i="31" s="1"/>
  <c r="F33" i="31"/>
  <c r="Y33" i="31"/>
  <c r="X37" i="31"/>
  <c r="T45" i="33"/>
  <c r="H45" i="31"/>
  <c r="O45" i="31" s="1"/>
  <c r="T46" i="31"/>
  <c r="H46" i="31" s="1"/>
  <c r="Z46" i="31"/>
  <c r="AA45" i="31"/>
  <c r="AA46" i="33"/>
  <c r="I45" i="33"/>
  <c r="U46" i="33"/>
  <c r="I46" i="33" s="1"/>
  <c r="AB45" i="33"/>
  <c r="N40" i="31"/>
  <c r="O39" i="31"/>
  <c r="M37" i="31"/>
  <c r="M36" i="31"/>
  <c r="N36" i="31"/>
  <c r="M37" i="29"/>
  <c r="M36" i="29"/>
  <c r="N36" i="29"/>
  <c r="Y43" i="29"/>
  <c r="S43" i="29"/>
  <c r="G43" i="29" s="1"/>
  <c r="G42" i="29"/>
  <c r="O49" i="29"/>
  <c r="Z43" i="29"/>
  <c r="H42" i="29"/>
  <c r="Z42" i="29"/>
  <c r="T43" i="29"/>
  <c r="H43" i="29" s="1"/>
  <c r="AA42" i="29"/>
  <c r="Q37" i="29"/>
  <c r="W37" i="29"/>
  <c r="X36" i="29"/>
  <c r="Z46" i="29"/>
  <c r="H45" i="29"/>
  <c r="T46" i="29"/>
  <c r="H46" i="29" s="1"/>
  <c r="S40" i="29"/>
  <c r="G40" i="29" s="1"/>
  <c r="Y40" i="29"/>
  <c r="G39" i="29"/>
  <c r="Z39" i="29"/>
  <c r="O46" i="29"/>
  <c r="P45" i="29"/>
  <c r="L33" i="29"/>
  <c r="L34" i="29"/>
  <c r="M33" i="29"/>
  <c r="P52" i="29"/>
  <c r="AA45" i="29"/>
  <c r="J54" i="29"/>
  <c r="V55" i="29"/>
  <c r="J55" i="29" s="1"/>
  <c r="AB55" i="29"/>
  <c r="L37" i="29"/>
  <c r="X39" i="26"/>
  <c r="R39" i="27"/>
  <c r="R39" i="29" s="1"/>
  <c r="R39" i="31" s="1"/>
  <c r="Y39" i="31" s="1"/>
  <c r="H45" i="27"/>
  <c r="O45" i="27" s="1"/>
  <c r="T46" i="27"/>
  <c r="H46" i="27" s="1"/>
  <c r="Z46" i="27"/>
  <c r="AA45" i="27"/>
  <c r="P52" i="27"/>
  <c r="L33" i="27"/>
  <c r="L34" i="27"/>
  <c r="M33" i="27"/>
  <c r="V55" i="27"/>
  <c r="J55" i="27" s="1"/>
  <c r="J54" i="27"/>
  <c r="AB55" i="27"/>
  <c r="O49" i="27"/>
  <c r="P48" i="27"/>
  <c r="M37" i="27"/>
  <c r="M36" i="27"/>
  <c r="N36" i="27"/>
  <c r="G39" i="27"/>
  <c r="Y40" i="27"/>
  <c r="S40" i="27"/>
  <c r="G40" i="27" s="1"/>
  <c r="Z39" i="27"/>
  <c r="AA51" i="26"/>
  <c r="U51" i="27"/>
  <c r="U51" i="29" s="1"/>
  <c r="U51" i="31" s="1"/>
  <c r="S43" i="27"/>
  <c r="G43" i="27" s="1"/>
  <c r="Y43" i="27"/>
  <c r="G42" i="27"/>
  <c r="H42" i="27"/>
  <c r="Z42" i="27"/>
  <c r="Z43" i="27"/>
  <c r="T43" i="27"/>
  <c r="H43" i="27" s="1"/>
  <c r="AA42" i="27"/>
  <c r="E36" i="27"/>
  <c r="Q37" i="27"/>
  <c r="E37" i="27" s="1"/>
  <c r="W37" i="27"/>
  <c r="X36" i="27"/>
  <c r="W39" i="24"/>
  <c r="P39" i="26"/>
  <c r="I54" i="26"/>
  <c r="AA55" i="26"/>
  <c r="U55" i="26"/>
  <c r="I55" i="26" s="1"/>
  <c r="Z48" i="24"/>
  <c r="S48" i="26"/>
  <c r="T48" i="27" s="1"/>
  <c r="T48" i="29" s="1"/>
  <c r="T48" i="31" s="1"/>
  <c r="H51" i="26"/>
  <c r="O51" i="26" s="1"/>
  <c r="Z52" i="26"/>
  <c r="T52" i="26"/>
  <c r="H52" i="26" s="1"/>
  <c r="F42" i="26"/>
  <c r="M42" i="26" s="1"/>
  <c r="X43" i="26"/>
  <c r="R43" i="26"/>
  <c r="F43" i="26" s="1"/>
  <c r="L40" i="26"/>
  <c r="Y42" i="26"/>
  <c r="N49" i="26"/>
  <c r="X42" i="24"/>
  <c r="Q42" i="26"/>
  <c r="R42" i="27" s="1"/>
  <c r="R42" i="29" s="1"/>
  <c r="Q40" i="26"/>
  <c r="E40" i="26" s="1"/>
  <c r="E39" i="26"/>
  <c r="W40" i="26"/>
  <c r="M43" i="26"/>
  <c r="Y45" i="24"/>
  <c r="R45" i="26"/>
  <c r="S45" i="27" s="1"/>
  <c r="S45" i="29" s="1"/>
  <c r="S45" i="31" s="1"/>
  <c r="S46" i="26"/>
  <c r="G46" i="26" s="1"/>
  <c r="Y46" i="26"/>
  <c r="G45" i="26"/>
  <c r="Z45" i="26"/>
  <c r="O52" i="26"/>
  <c r="K36" i="26"/>
  <c r="K36" i="24"/>
  <c r="O48" i="24"/>
  <c r="M42" i="24"/>
  <c r="L43" i="24"/>
  <c r="M46" i="24"/>
  <c r="N45" i="24"/>
  <c r="V40" i="24"/>
  <c r="D39" i="24"/>
  <c r="J40" i="24" s="1"/>
  <c r="P40" i="24"/>
  <c r="D40" i="24" s="1"/>
  <c r="L46" i="21"/>
  <c r="S51" i="24"/>
  <c r="Y52" i="21"/>
  <c r="R51" i="21"/>
  <c r="Y51" i="21" s="1"/>
  <c r="S52" i="21"/>
  <c r="G52" i="21" s="1"/>
  <c r="G51" i="21"/>
  <c r="M52" i="21" s="1"/>
  <c r="V43" i="21"/>
  <c r="P42" i="24"/>
  <c r="P43" i="21"/>
  <c r="D43" i="21" s="1"/>
  <c r="D42" i="21"/>
  <c r="J43" i="21" s="1"/>
  <c r="L39" i="24"/>
  <c r="K40" i="24"/>
  <c r="U57" i="24"/>
  <c r="U57" i="26" s="1"/>
  <c r="V57" i="27" s="1"/>
  <c r="V57" i="29" s="1"/>
  <c r="V57" i="31" s="1"/>
  <c r="AA58" i="21"/>
  <c r="T57" i="21"/>
  <c r="U58" i="21"/>
  <c r="I58" i="21" s="1"/>
  <c r="U60" i="21"/>
  <c r="I57" i="21"/>
  <c r="O58" i="21" s="1"/>
  <c r="I54" i="24"/>
  <c r="O55" i="24" s="1"/>
  <c r="U55" i="24"/>
  <c r="I55" i="24" s="1"/>
  <c r="AA55" i="24"/>
  <c r="X46" i="24"/>
  <c r="R46" i="24"/>
  <c r="F46" i="24" s="1"/>
  <c r="F45" i="24"/>
  <c r="K43" i="21"/>
  <c r="K42" i="21"/>
  <c r="M49" i="21"/>
  <c r="R48" i="24"/>
  <c r="X49" i="21"/>
  <c r="Q48" i="21"/>
  <c r="X48" i="21" s="1"/>
  <c r="R49" i="21"/>
  <c r="F49" i="21" s="1"/>
  <c r="F48" i="21"/>
  <c r="M48" i="21" s="1"/>
  <c r="Q45" i="24"/>
  <c r="W46" i="21"/>
  <c r="P45" i="21"/>
  <c r="Q46" i="21"/>
  <c r="E46" i="21" s="1"/>
  <c r="E45" i="21"/>
  <c r="W43" i="24"/>
  <c r="E42" i="24"/>
  <c r="L42" i="24" s="1"/>
  <c r="Q43" i="24"/>
  <c r="E43" i="24" s="1"/>
  <c r="AA54" i="21"/>
  <c r="T54" i="24"/>
  <c r="S54" i="21"/>
  <c r="T55" i="21"/>
  <c r="H55" i="21" s="1"/>
  <c r="Z55" i="21"/>
  <c r="H54" i="21"/>
  <c r="Y49" i="24"/>
  <c r="S49" i="24"/>
  <c r="G49" i="24" s="1"/>
  <c r="G48" i="24"/>
  <c r="N51" i="21"/>
  <c r="N52" i="21"/>
  <c r="T52" i="24"/>
  <c r="H52" i="24" s="1"/>
  <c r="Z52" i="24"/>
  <c r="H51" i="24"/>
  <c r="W42" i="21"/>
  <c r="S45" i="33" l="1"/>
  <c r="Z45" i="33" s="1"/>
  <c r="S46" i="31"/>
  <c r="G46" i="31" s="1"/>
  <c r="G45" i="31"/>
  <c r="N45" i="31" s="1"/>
  <c r="Y46" i="31"/>
  <c r="U51" i="33"/>
  <c r="I51" i="31"/>
  <c r="AA52" i="31"/>
  <c r="U52" i="31"/>
  <c r="I52" i="31" s="1"/>
  <c r="AB51" i="31"/>
  <c r="Z45" i="31"/>
  <c r="L34" i="31"/>
  <c r="L33" i="31"/>
  <c r="M33" i="31"/>
  <c r="L37" i="31"/>
  <c r="F33" i="33"/>
  <c r="X34" i="33"/>
  <c r="R34" i="33"/>
  <c r="F34" i="33" s="1"/>
  <c r="X33" i="33"/>
  <c r="Y33" i="33"/>
  <c r="X37" i="33"/>
  <c r="O49" i="31"/>
  <c r="P48" i="31"/>
  <c r="N40" i="33"/>
  <c r="O39" i="33"/>
  <c r="M43" i="31"/>
  <c r="G42" i="33"/>
  <c r="S43" i="33"/>
  <c r="G43" i="33" s="1"/>
  <c r="Y43" i="33"/>
  <c r="Q37" i="33"/>
  <c r="W37" i="33"/>
  <c r="X36" i="33"/>
  <c r="N43" i="31"/>
  <c r="N42" i="31"/>
  <c r="O42" i="31"/>
  <c r="V57" i="33"/>
  <c r="AB58" i="31"/>
  <c r="V58" i="31"/>
  <c r="J58" i="31" s="1"/>
  <c r="J57" i="31"/>
  <c r="T48" i="33"/>
  <c r="AA48" i="33" s="1"/>
  <c r="Z49" i="31"/>
  <c r="H48" i="31"/>
  <c r="T49" i="31"/>
  <c r="H49" i="31" s="1"/>
  <c r="O46" i="33"/>
  <c r="P45" i="33"/>
  <c r="T46" i="33"/>
  <c r="H46" i="33" s="1"/>
  <c r="Z46" i="33"/>
  <c r="H45" i="33"/>
  <c r="O45" i="33" s="1"/>
  <c r="Q31" i="33"/>
  <c r="W31" i="33"/>
  <c r="X30" i="33"/>
  <c r="W34" i="33"/>
  <c r="AB55" i="33"/>
  <c r="J54" i="33"/>
  <c r="V55" i="33"/>
  <c r="J55" i="33" s="1"/>
  <c r="P52" i="33"/>
  <c r="G39" i="33"/>
  <c r="S40" i="33"/>
  <c r="G40" i="33" s="1"/>
  <c r="Y40" i="33"/>
  <c r="Y42" i="29"/>
  <c r="R42" i="31"/>
  <c r="R39" i="33"/>
  <c r="Y39" i="33" s="1"/>
  <c r="R40" i="31"/>
  <c r="F40" i="31" s="1"/>
  <c r="F39" i="31"/>
  <c r="M39" i="31" s="1"/>
  <c r="X40" i="31"/>
  <c r="AA45" i="33"/>
  <c r="AA48" i="31"/>
  <c r="M36" i="33"/>
  <c r="M37" i="33"/>
  <c r="N36" i="33"/>
  <c r="P55" i="31"/>
  <c r="N46" i="31"/>
  <c r="U49" i="33"/>
  <c r="I49" i="33" s="1"/>
  <c r="AA49" i="33"/>
  <c r="I48" i="33"/>
  <c r="AB48" i="33"/>
  <c r="M40" i="31"/>
  <c r="Z42" i="33"/>
  <c r="T43" i="33"/>
  <c r="H43" i="33" s="1"/>
  <c r="H42" i="33"/>
  <c r="Z43" i="33"/>
  <c r="AA42" i="33"/>
  <c r="M43" i="29"/>
  <c r="R43" i="29"/>
  <c r="F43" i="29" s="1"/>
  <c r="X43" i="29"/>
  <c r="F42" i="29"/>
  <c r="Y46" i="29"/>
  <c r="G45" i="29"/>
  <c r="S46" i="29"/>
  <c r="G46" i="29" s="1"/>
  <c r="H48" i="29"/>
  <c r="T49" i="29"/>
  <c r="H49" i="29" s="1"/>
  <c r="Z49" i="29"/>
  <c r="AA48" i="29"/>
  <c r="P55" i="29"/>
  <c r="N46" i="29"/>
  <c r="Y39" i="27"/>
  <c r="O45" i="29"/>
  <c r="Z45" i="29"/>
  <c r="X40" i="29"/>
  <c r="R40" i="29"/>
  <c r="F40" i="29" s="1"/>
  <c r="F39" i="29"/>
  <c r="M39" i="29" s="1"/>
  <c r="N42" i="29"/>
  <c r="N43" i="29"/>
  <c r="O42" i="29"/>
  <c r="J57" i="29"/>
  <c r="V58" i="29"/>
  <c r="J58" i="29" s="1"/>
  <c r="AB58" i="29"/>
  <c r="M40" i="29"/>
  <c r="N39" i="29"/>
  <c r="AA52" i="29"/>
  <c r="I51" i="29"/>
  <c r="U52" i="29"/>
  <c r="I52" i="29" s="1"/>
  <c r="AB51" i="29"/>
  <c r="Y39" i="29"/>
  <c r="K37" i="29"/>
  <c r="L36" i="29"/>
  <c r="X43" i="27"/>
  <c r="R43" i="27"/>
  <c r="F43" i="27" s="1"/>
  <c r="F42" i="27"/>
  <c r="W39" i="26"/>
  <c r="Q39" i="27"/>
  <c r="Q39" i="29" s="1"/>
  <c r="Y42" i="27"/>
  <c r="M40" i="27"/>
  <c r="N39" i="27"/>
  <c r="K37" i="27"/>
  <c r="L36" i="27"/>
  <c r="P55" i="27"/>
  <c r="AB58" i="27"/>
  <c r="V58" i="27"/>
  <c r="J58" i="27" s="1"/>
  <c r="J57" i="27"/>
  <c r="G45" i="27"/>
  <c r="Y46" i="27"/>
  <c r="S46" i="27"/>
  <c r="G46" i="27" s="1"/>
  <c r="N46" i="27"/>
  <c r="N43" i="27"/>
  <c r="N42" i="27"/>
  <c r="O42" i="27"/>
  <c r="Z45" i="27"/>
  <c r="X40" i="27"/>
  <c r="R40" i="27"/>
  <c r="F40" i="27" s="1"/>
  <c r="F39" i="27"/>
  <c r="M39" i="27" s="1"/>
  <c r="T49" i="27"/>
  <c r="H49" i="27" s="1"/>
  <c r="Z49" i="27"/>
  <c r="H48" i="27"/>
  <c r="AA48" i="27"/>
  <c r="M43" i="27"/>
  <c r="M42" i="27"/>
  <c r="I51" i="27"/>
  <c r="U52" i="27"/>
  <c r="I52" i="27" s="1"/>
  <c r="AA52" i="27"/>
  <c r="AB51" i="27"/>
  <c r="F45" i="26"/>
  <c r="M45" i="26" s="1"/>
  <c r="X46" i="26"/>
  <c r="R46" i="26"/>
  <c r="F46" i="26" s="1"/>
  <c r="Y48" i="24"/>
  <c r="R48" i="26"/>
  <c r="S48" i="27" s="1"/>
  <c r="S48" i="29" s="1"/>
  <c r="S48" i="31" s="1"/>
  <c r="W42" i="24"/>
  <c r="P42" i="26"/>
  <c r="Q42" i="27" s="1"/>
  <c r="Q42" i="29" s="1"/>
  <c r="Q42" i="31" s="1"/>
  <c r="Y49" i="26"/>
  <c r="G48" i="26"/>
  <c r="S49" i="26"/>
  <c r="G49" i="26" s="1"/>
  <c r="Z48" i="26"/>
  <c r="Q43" i="26"/>
  <c r="E43" i="26" s="1"/>
  <c r="W43" i="26"/>
  <c r="E42" i="26"/>
  <c r="L42" i="26" s="1"/>
  <c r="O55" i="26"/>
  <c r="Z51" i="24"/>
  <c r="S51" i="26"/>
  <c r="T51" i="27" s="1"/>
  <c r="T51" i="29" s="1"/>
  <c r="X42" i="26"/>
  <c r="V40" i="26"/>
  <c r="D39" i="26"/>
  <c r="J40" i="26" s="1"/>
  <c r="P40" i="26"/>
  <c r="D40" i="26" s="1"/>
  <c r="AA54" i="24"/>
  <c r="T54" i="26"/>
  <c r="U54" i="27" s="1"/>
  <c r="U54" i="29" s="1"/>
  <c r="U54" i="31" s="1"/>
  <c r="M46" i="26"/>
  <c r="N45" i="26"/>
  <c r="X45" i="24"/>
  <c r="Q45" i="26"/>
  <c r="R45" i="27" s="1"/>
  <c r="R45" i="29" s="1"/>
  <c r="R45" i="31" s="1"/>
  <c r="Y45" i="31" s="1"/>
  <c r="I57" i="26"/>
  <c r="AA58" i="26"/>
  <c r="U58" i="26"/>
  <c r="I58" i="26" s="1"/>
  <c r="Y45" i="26"/>
  <c r="K40" i="26"/>
  <c r="L39" i="26"/>
  <c r="L43" i="26"/>
  <c r="N52" i="26"/>
  <c r="K39" i="24"/>
  <c r="V46" i="21"/>
  <c r="P45" i="24"/>
  <c r="P46" i="21"/>
  <c r="D46" i="21" s="1"/>
  <c r="D45" i="21"/>
  <c r="J46" i="21" s="1"/>
  <c r="R49" i="24"/>
  <c r="F49" i="24" s="1"/>
  <c r="X49" i="24"/>
  <c r="F48" i="24"/>
  <c r="G51" i="24"/>
  <c r="S52" i="24"/>
  <c r="G52" i="24" s="1"/>
  <c r="Y52" i="24"/>
  <c r="W45" i="21"/>
  <c r="S57" i="21"/>
  <c r="Z57" i="21" s="1"/>
  <c r="T57" i="24"/>
  <c r="Z58" i="21"/>
  <c r="T58" i="21"/>
  <c r="H58" i="21" s="1"/>
  <c r="H57" i="21"/>
  <c r="P43" i="24"/>
  <c r="D43" i="24" s="1"/>
  <c r="D42" i="24"/>
  <c r="J43" i="24" s="1"/>
  <c r="V43" i="24"/>
  <c r="O51" i="24"/>
  <c r="N52" i="24"/>
  <c r="Z54" i="21"/>
  <c r="S54" i="24"/>
  <c r="Y55" i="21"/>
  <c r="R54" i="21"/>
  <c r="S55" i="21"/>
  <c r="G55" i="21" s="1"/>
  <c r="G54" i="21"/>
  <c r="N54" i="21" s="1"/>
  <c r="K46" i="21"/>
  <c r="K45" i="21"/>
  <c r="Q46" i="24"/>
  <c r="E46" i="24" s="1"/>
  <c r="W46" i="24"/>
  <c r="E45" i="24"/>
  <c r="L45" i="24" s="1"/>
  <c r="Q48" i="24"/>
  <c r="W49" i="21"/>
  <c r="P48" i="21"/>
  <c r="W48" i="21" s="1"/>
  <c r="Q49" i="21"/>
  <c r="E49" i="21" s="1"/>
  <c r="E48" i="21"/>
  <c r="L48" i="21" s="1"/>
  <c r="L46" i="24"/>
  <c r="AA57" i="21"/>
  <c r="R51" i="24"/>
  <c r="X52" i="21"/>
  <c r="Q51" i="21"/>
  <c r="X51" i="21" s="1"/>
  <c r="R52" i="21"/>
  <c r="F52" i="21" s="1"/>
  <c r="F51" i="21"/>
  <c r="L45" i="21"/>
  <c r="N48" i="24"/>
  <c r="M49" i="24"/>
  <c r="O54" i="21"/>
  <c r="N55" i="21"/>
  <c r="H54" i="24"/>
  <c r="T55" i="24"/>
  <c r="H55" i="24" s="1"/>
  <c r="Z55" i="24"/>
  <c r="K43" i="24"/>
  <c r="L49" i="21"/>
  <c r="U60" i="24"/>
  <c r="U60" i="26" s="1"/>
  <c r="V60" i="27" s="1"/>
  <c r="V60" i="29" s="1"/>
  <c r="V60" i="31" s="1"/>
  <c r="AA61" i="21"/>
  <c r="T60" i="21"/>
  <c r="U63" i="21"/>
  <c r="U61" i="21"/>
  <c r="I61" i="21" s="1"/>
  <c r="I60" i="21"/>
  <c r="O61" i="21" s="1"/>
  <c r="U58" i="24"/>
  <c r="I58" i="24" s="1"/>
  <c r="AA58" i="24"/>
  <c r="I57" i="24"/>
  <c r="M45" i="24"/>
  <c r="AA51" i="29" l="1"/>
  <c r="T51" i="31"/>
  <c r="M40" i="33"/>
  <c r="P55" i="33"/>
  <c r="N49" i="31"/>
  <c r="O48" i="31"/>
  <c r="V60" i="33"/>
  <c r="V61" i="31"/>
  <c r="J61" i="31" s="1"/>
  <c r="AB61" i="31"/>
  <c r="J60" i="31"/>
  <c r="R45" i="33"/>
  <c r="Y45" i="33" s="1"/>
  <c r="F45" i="31"/>
  <c r="X46" i="31"/>
  <c r="R46" i="31"/>
  <c r="F46" i="31" s="1"/>
  <c r="U54" i="33"/>
  <c r="AA55" i="31"/>
  <c r="U55" i="31"/>
  <c r="I55" i="31" s="1"/>
  <c r="I54" i="31"/>
  <c r="AB54" i="31"/>
  <c r="Q42" i="33"/>
  <c r="D42" i="31"/>
  <c r="E42" i="31"/>
  <c r="Q43" i="31"/>
  <c r="M43" i="33"/>
  <c r="N39" i="33"/>
  <c r="O52" i="31"/>
  <c r="P51" i="31"/>
  <c r="M46" i="31"/>
  <c r="X39" i="29"/>
  <c r="Q39" i="31"/>
  <c r="O49" i="33"/>
  <c r="P48" i="33"/>
  <c r="R40" i="33"/>
  <c r="F40" i="33" s="1"/>
  <c r="X40" i="33"/>
  <c r="F39" i="33"/>
  <c r="M39" i="33" s="1"/>
  <c r="Z49" i="33"/>
  <c r="H48" i="33"/>
  <c r="O48" i="33" s="1"/>
  <c r="T49" i="33"/>
  <c r="H49" i="33" s="1"/>
  <c r="AA52" i="33"/>
  <c r="I51" i="33"/>
  <c r="U52" i="33"/>
  <c r="I52" i="33" s="1"/>
  <c r="AB51" i="33"/>
  <c r="S48" i="33"/>
  <c r="Z48" i="33" s="1"/>
  <c r="S49" i="31"/>
  <c r="G49" i="31" s="1"/>
  <c r="G48" i="31"/>
  <c r="Y49" i="31"/>
  <c r="N43" i="33"/>
  <c r="N42" i="33"/>
  <c r="O42" i="33"/>
  <c r="L40" i="31"/>
  <c r="R42" i="33"/>
  <c r="R43" i="31"/>
  <c r="F43" i="31" s="1"/>
  <c r="X42" i="31"/>
  <c r="X43" i="31"/>
  <c r="F42" i="31"/>
  <c r="Y42" i="31"/>
  <c r="N46" i="33"/>
  <c r="Z48" i="31"/>
  <c r="P58" i="31"/>
  <c r="V58" i="33"/>
  <c r="J58" i="33" s="1"/>
  <c r="AB58" i="33"/>
  <c r="J57" i="33"/>
  <c r="L33" i="33"/>
  <c r="L34" i="33"/>
  <c r="M33" i="33"/>
  <c r="L37" i="33"/>
  <c r="G45" i="33"/>
  <c r="S46" i="33"/>
  <c r="G46" i="33" s="1"/>
  <c r="Y46" i="33"/>
  <c r="M46" i="29"/>
  <c r="I54" i="29"/>
  <c r="U55" i="29"/>
  <c r="I55" i="29" s="1"/>
  <c r="AA55" i="29"/>
  <c r="AB54" i="29"/>
  <c r="E42" i="29"/>
  <c r="D42" i="29"/>
  <c r="Q43" i="29"/>
  <c r="W43" i="29"/>
  <c r="O52" i="29"/>
  <c r="P51" i="29"/>
  <c r="P58" i="29"/>
  <c r="X42" i="29"/>
  <c r="Y49" i="29"/>
  <c r="G48" i="29"/>
  <c r="N48" i="29" s="1"/>
  <c r="S49" i="29"/>
  <c r="G49" i="29" s="1"/>
  <c r="X39" i="27"/>
  <c r="Z48" i="29"/>
  <c r="L43" i="29"/>
  <c r="V61" i="29"/>
  <c r="J61" i="29" s="1"/>
  <c r="J60" i="29"/>
  <c r="AB61" i="29"/>
  <c r="X46" i="29"/>
  <c r="F45" i="29"/>
  <c r="R46" i="29"/>
  <c r="F46" i="29" s="1"/>
  <c r="N45" i="29"/>
  <c r="N49" i="29"/>
  <c r="O48" i="29"/>
  <c r="L40" i="29"/>
  <c r="Y45" i="29"/>
  <c r="M42" i="29"/>
  <c r="H51" i="29"/>
  <c r="O51" i="29" s="1"/>
  <c r="T52" i="29"/>
  <c r="H52" i="29" s="1"/>
  <c r="Z52" i="29"/>
  <c r="Q40" i="29"/>
  <c r="E40" i="29" s="1"/>
  <c r="W40" i="29"/>
  <c r="E39" i="29"/>
  <c r="K40" i="29" s="1"/>
  <c r="H51" i="27"/>
  <c r="O51" i="27" s="1"/>
  <c r="Z52" i="27"/>
  <c r="T52" i="27"/>
  <c r="H52" i="27" s="1"/>
  <c r="Y49" i="27"/>
  <c r="G48" i="27"/>
  <c r="N48" i="27" s="1"/>
  <c r="S49" i="27"/>
  <c r="G49" i="27" s="1"/>
  <c r="O52" i="27"/>
  <c r="P51" i="27"/>
  <c r="L43" i="27"/>
  <c r="J60" i="27"/>
  <c r="AB61" i="27"/>
  <c r="V61" i="27"/>
  <c r="J61" i="27" s="1"/>
  <c r="AA51" i="27"/>
  <c r="N49" i="27"/>
  <c r="O48" i="27"/>
  <c r="L40" i="27"/>
  <c r="N45" i="27"/>
  <c r="M46" i="27"/>
  <c r="R46" i="27"/>
  <c r="F46" i="27" s="1"/>
  <c r="X46" i="27"/>
  <c r="F45" i="27"/>
  <c r="U55" i="27"/>
  <c r="I55" i="27" s="1"/>
  <c r="I54" i="27"/>
  <c r="AA55" i="27"/>
  <c r="AB54" i="27"/>
  <c r="D42" i="27"/>
  <c r="W43" i="27"/>
  <c r="Q43" i="27"/>
  <c r="E42" i="27"/>
  <c r="Z48" i="27"/>
  <c r="Y45" i="27"/>
  <c r="P58" i="27"/>
  <c r="Q40" i="27"/>
  <c r="E40" i="27" s="1"/>
  <c r="E39" i="27"/>
  <c r="K40" i="27" s="1"/>
  <c r="W40" i="27"/>
  <c r="X42" i="27"/>
  <c r="K39" i="26"/>
  <c r="T55" i="26"/>
  <c r="H55" i="26" s="1"/>
  <c r="H54" i="26"/>
  <c r="Z55" i="26"/>
  <c r="AA54" i="26"/>
  <c r="Z54" i="24"/>
  <c r="S54" i="26"/>
  <c r="T54" i="27" s="1"/>
  <c r="T54" i="29" s="1"/>
  <c r="T54" i="31" s="1"/>
  <c r="AA54" i="31" s="1"/>
  <c r="E45" i="26"/>
  <c r="L45" i="26" s="1"/>
  <c r="W46" i="26"/>
  <c r="Q46" i="26"/>
  <c r="E46" i="26" s="1"/>
  <c r="K43" i="26"/>
  <c r="D42" i="26"/>
  <c r="J43" i="26" s="1"/>
  <c r="V43" i="26"/>
  <c r="P43" i="26"/>
  <c r="D43" i="26" s="1"/>
  <c r="M49" i="26"/>
  <c r="N48" i="26"/>
  <c r="AA61" i="26"/>
  <c r="U61" i="26"/>
  <c r="I61" i="26" s="1"/>
  <c r="I60" i="26"/>
  <c r="X48" i="24"/>
  <c r="Q48" i="26"/>
  <c r="AA57" i="24"/>
  <c r="T57" i="26"/>
  <c r="U57" i="27" s="1"/>
  <c r="U57" i="29" s="1"/>
  <c r="U57" i="31" s="1"/>
  <c r="F48" i="26"/>
  <c r="R49" i="26"/>
  <c r="F49" i="26" s="1"/>
  <c r="X49" i="26"/>
  <c r="X45" i="26"/>
  <c r="W45" i="24"/>
  <c r="P45" i="26"/>
  <c r="Y51" i="24"/>
  <c r="R51" i="26"/>
  <c r="O58" i="26"/>
  <c r="G51" i="26"/>
  <c r="S52" i="26"/>
  <c r="G52" i="26" s="1"/>
  <c r="Y52" i="26"/>
  <c r="Z51" i="26"/>
  <c r="W42" i="26"/>
  <c r="Y48" i="26"/>
  <c r="L46" i="26"/>
  <c r="K42" i="24"/>
  <c r="AA60" i="21"/>
  <c r="T60" i="24"/>
  <c r="Z61" i="21"/>
  <c r="S60" i="21"/>
  <c r="T61" i="21"/>
  <c r="H61" i="21" s="1"/>
  <c r="H60" i="21"/>
  <c r="Q51" i="24"/>
  <c r="P51" i="21"/>
  <c r="W52" i="21"/>
  <c r="W51" i="21"/>
  <c r="Q52" i="21"/>
  <c r="E52" i="21" s="1"/>
  <c r="E51" i="21"/>
  <c r="K46" i="24"/>
  <c r="Y54" i="21"/>
  <c r="R54" i="24"/>
  <c r="Q54" i="21"/>
  <c r="R55" i="21"/>
  <c r="F55" i="21" s="1"/>
  <c r="X54" i="21"/>
  <c r="X55" i="21"/>
  <c r="F54" i="21"/>
  <c r="O58" i="24"/>
  <c r="M51" i="21"/>
  <c r="L52" i="21"/>
  <c r="L51" i="21"/>
  <c r="P48" i="24"/>
  <c r="P49" i="21"/>
  <c r="D49" i="21" s="1"/>
  <c r="V49" i="21"/>
  <c r="D48" i="21"/>
  <c r="J49" i="21" s="1"/>
  <c r="O57" i="21"/>
  <c r="N58" i="21"/>
  <c r="H57" i="24"/>
  <c r="N58" i="24" s="1"/>
  <c r="T58" i="24"/>
  <c r="H58" i="24" s="1"/>
  <c r="Z58" i="24"/>
  <c r="M48" i="24"/>
  <c r="L49" i="24"/>
  <c r="U61" i="24"/>
  <c r="I61" i="24" s="1"/>
  <c r="I60" i="24"/>
  <c r="O61" i="24" s="1"/>
  <c r="AA61" i="24"/>
  <c r="O54" i="24"/>
  <c r="N55" i="24"/>
  <c r="X52" i="24"/>
  <c r="F51" i="24"/>
  <c r="M51" i="24" s="1"/>
  <c r="R52" i="24"/>
  <c r="F52" i="24" s="1"/>
  <c r="K49" i="21"/>
  <c r="K48" i="21"/>
  <c r="M55" i="21"/>
  <c r="M54" i="21"/>
  <c r="G54" i="24"/>
  <c r="S55" i="24"/>
  <c r="G55" i="24" s="1"/>
  <c r="Y55" i="24"/>
  <c r="S57" i="24"/>
  <c r="S57" i="26" s="1"/>
  <c r="T57" i="27" s="1"/>
  <c r="T57" i="29" s="1"/>
  <c r="T57" i="31" s="1"/>
  <c r="Y58" i="21"/>
  <c r="R57" i="21"/>
  <c r="Y57" i="21" s="1"/>
  <c r="S58" i="21"/>
  <c r="G58" i="21" s="1"/>
  <c r="G57" i="21"/>
  <c r="D45" i="24"/>
  <c r="J46" i="24" s="1"/>
  <c r="P46" i="24"/>
  <c r="D46" i="24" s="1"/>
  <c r="V46" i="24"/>
  <c r="U63" i="24"/>
  <c r="U63" i="26" s="1"/>
  <c r="V63" i="27" s="1"/>
  <c r="V63" i="29" s="1"/>
  <c r="V63" i="31" s="1"/>
  <c r="AA64" i="21"/>
  <c r="T63" i="21"/>
  <c r="U66" i="21"/>
  <c r="U64" i="21"/>
  <c r="I64" i="21" s="1"/>
  <c r="I63" i="21"/>
  <c r="Q49" i="24"/>
  <c r="E49" i="24" s="1"/>
  <c r="W49" i="24"/>
  <c r="E48" i="24"/>
  <c r="N51" i="24"/>
  <c r="M52" i="24"/>
  <c r="V63" i="33" l="1"/>
  <c r="AB64" i="31"/>
  <c r="V64" i="31"/>
  <c r="J64" i="31" s="1"/>
  <c r="J63" i="31"/>
  <c r="M49" i="31"/>
  <c r="Q39" i="33"/>
  <c r="W43" i="33" s="1"/>
  <c r="W40" i="31"/>
  <c r="Q40" i="31"/>
  <c r="E40" i="31" s="1"/>
  <c r="E39" i="31"/>
  <c r="K43" i="31" s="1"/>
  <c r="X39" i="31"/>
  <c r="O55" i="31"/>
  <c r="P54" i="31"/>
  <c r="U55" i="33"/>
  <c r="I55" i="33" s="1"/>
  <c r="AA55" i="33"/>
  <c r="I54" i="33"/>
  <c r="AB54" i="33"/>
  <c r="L46" i="31"/>
  <c r="N48" i="31"/>
  <c r="M46" i="33"/>
  <c r="L42" i="31"/>
  <c r="L43" i="31"/>
  <c r="M42" i="31"/>
  <c r="X42" i="33"/>
  <c r="F42" i="33"/>
  <c r="X43" i="33"/>
  <c r="R43" i="33"/>
  <c r="F43" i="33" s="1"/>
  <c r="Y42" i="33"/>
  <c r="L40" i="33"/>
  <c r="R46" i="33"/>
  <c r="F46" i="33" s="1"/>
  <c r="X46" i="33"/>
  <c r="F45" i="33"/>
  <c r="N45" i="33"/>
  <c r="O52" i="33"/>
  <c r="P51" i="33"/>
  <c r="W43" i="31"/>
  <c r="E42" i="33"/>
  <c r="D42" i="33"/>
  <c r="Q43" i="33"/>
  <c r="P61" i="31"/>
  <c r="AB61" i="33"/>
  <c r="J60" i="33"/>
  <c r="V61" i="33"/>
  <c r="J61" i="33" s="1"/>
  <c r="T51" i="33"/>
  <c r="H51" i="31"/>
  <c r="Z52" i="31"/>
  <c r="T52" i="31"/>
  <c r="H52" i="31" s="1"/>
  <c r="AA51" i="31"/>
  <c r="T57" i="33"/>
  <c r="T58" i="31"/>
  <c r="H58" i="31" s="1"/>
  <c r="Z58" i="31"/>
  <c r="H57" i="31"/>
  <c r="U57" i="33"/>
  <c r="AA57" i="31"/>
  <c r="U58" i="31"/>
  <c r="I58" i="31" s="1"/>
  <c r="I57" i="31"/>
  <c r="AA58" i="31"/>
  <c r="AB57" i="31"/>
  <c r="T54" i="33"/>
  <c r="AA54" i="33" s="1"/>
  <c r="Z55" i="31"/>
  <c r="H54" i="31"/>
  <c r="T55" i="31"/>
  <c r="H55" i="31" s="1"/>
  <c r="P58" i="33"/>
  <c r="S49" i="33"/>
  <c r="G49" i="33" s="1"/>
  <c r="Y49" i="33"/>
  <c r="G48" i="33"/>
  <c r="N48" i="33" s="1"/>
  <c r="N49" i="33"/>
  <c r="M45" i="31"/>
  <c r="D43" i="31"/>
  <c r="E43" i="31"/>
  <c r="K43" i="29"/>
  <c r="K43" i="27"/>
  <c r="L46" i="29"/>
  <c r="V64" i="29"/>
  <c r="J64" i="29" s="1"/>
  <c r="AB64" i="29"/>
  <c r="J63" i="29"/>
  <c r="L39" i="29"/>
  <c r="U58" i="29"/>
  <c r="I58" i="29" s="1"/>
  <c r="AA58" i="29"/>
  <c r="AA57" i="29"/>
  <c r="I57" i="29"/>
  <c r="AB57" i="29"/>
  <c r="T55" i="29"/>
  <c r="H55" i="29" s="1"/>
  <c r="Z55" i="29"/>
  <c r="H54" i="29"/>
  <c r="O54" i="29" s="1"/>
  <c r="M49" i="29"/>
  <c r="O55" i="29"/>
  <c r="P54" i="29"/>
  <c r="P61" i="29"/>
  <c r="AA54" i="29"/>
  <c r="N52" i="29"/>
  <c r="E43" i="29"/>
  <c r="D43" i="29"/>
  <c r="M45" i="29"/>
  <c r="H57" i="29"/>
  <c r="T58" i="29"/>
  <c r="H58" i="29" s="1"/>
  <c r="Z58" i="29"/>
  <c r="L42" i="29"/>
  <c r="W45" i="26"/>
  <c r="Q45" i="27"/>
  <c r="Q45" i="29" s="1"/>
  <c r="Q45" i="31" s="1"/>
  <c r="X48" i="26"/>
  <c r="R48" i="27"/>
  <c r="R48" i="29" s="1"/>
  <c r="R48" i="31" s="1"/>
  <c r="O55" i="27"/>
  <c r="P54" i="27"/>
  <c r="L42" i="27"/>
  <c r="M49" i="27"/>
  <c r="J63" i="27"/>
  <c r="AB64" i="27"/>
  <c r="V64" i="27"/>
  <c r="J64" i="27" s="1"/>
  <c r="Y51" i="26"/>
  <c r="S51" i="27"/>
  <c r="S51" i="29" s="1"/>
  <c r="S51" i="31" s="1"/>
  <c r="I57" i="27"/>
  <c r="U58" i="27"/>
  <c r="I58" i="27" s="1"/>
  <c r="AA58" i="27"/>
  <c r="AA57" i="27"/>
  <c r="AB57" i="27"/>
  <c r="T55" i="27"/>
  <c r="H55" i="27" s="1"/>
  <c r="H54" i="27"/>
  <c r="Z55" i="27"/>
  <c r="E43" i="27"/>
  <c r="D43" i="27"/>
  <c r="AA54" i="27"/>
  <c r="L46" i="27"/>
  <c r="L39" i="27"/>
  <c r="P61" i="27"/>
  <c r="T58" i="27"/>
  <c r="H58" i="27" s="1"/>
  <c r="H57" i="27"/>
  <c r="Z58" i="27"/>
  <c r="M45" i="27"/>
  <c r="N52" i="27"/>
  <c r="Y54" i="24"/>
  <c r="R54" i="26"/>
  <c r="S54" i="27" s="1"/>
  <c r="R52" i="26"/>
  <c r="F52" i="26" s="1"/>
  <c r="F51" i="26"/>
  <c r="X52" i="26"/>
  <c r="L49" i="26"/>
  <c r="K42" i="26"/>
  <c r="K46" i="26"/>
  <c r="U64" i="26"/>
  <c r="I64" i="26" s="1"/>
  <c r="I63" i="26"/>
  <c r="AA64" i="26"/>
  <c r="H57" i="26"/>
  <c r="Z57" i="26"/>
  <c r="Z58" i="26"/>
  <c r="T58" i="26"/>
  <c r="H58" i="26" s="1"/>
  <c r="AA57" i="26"/>
  <c r="S55" i="26"/>
  <c r="G55" i="26" s="1"/>
  <c r="Y54" i="26"/>
  <c r="G54" i="26"/>
  <c r="Y55" i="26"/>
  <c r="N55" i="26"/>
  <c r="O54" i="26"/>
  <c r="AA60" i="24"/>
  <c r="T60" i="26"/>
  <c r="U60" i="27" s="1"/>
  <c r="U60" i="29" s="1"/>
  <c r="U60" i="31" s="1"/>
  <c r="V46" i="26"/>
  <c r="D45" i="26"/>
  <c r="J46" i="26" s="1"/>
  <c r="P46" i="26"/>
  <c r="D46" i="26" s="1"/>
  <c r="O61" i="26"/>
  <c r="Z54" i="26"/>
  <c r="S58" i="26"/>
  <c r="G58" i="26" s="1"/>
  <c r="Y58" i="26"/>
  <c r="G57" i="26"/>
  <c r="X51" i="24"/>
  <c r="Q51" i="26"/>
  <c r="M52" i="26"/>
  <c r="N51" i="26"/>
  <c r="W48" i="24"/>
  <c r="P48" i="26"/>
  <c r="E48" i="26"/>
  <c r="L48" i="26" s="1"/>
  <c r="W49" i="26"/>
  <c r="Q49" i="26"/>
  <c r="E49" i="26" s="1"/>
  <c r="M48" i="26"/>
  <c r="I63" i="24"/>
  <c r="O64" i="24" s="1"/>
  <c r="AA64" i="24"/>
  <c r="U64" i="24"/>
  <c r="I64" i="24" s="1"/>
  <c r="M58" i="21"/>
  <c r="V49" i="24"/>
  <c r="D48" i="24"/>
  <c r="J49" i="24" s="1"/>
  <c r="P49" i="24"/>
  <c r="D49" i="24" s="1"/>
  <c r="O57" i="24"/>
  <c r="W52" i="24"/>
  <c r="E51" i="24"/>
  <c r="L51" i="24" s="1"/>
  <c r="Q52" i="24"/>
  <c r="E52" i="24" s="1"/>
  <c r="S60" i="24"/>
  <c r="Y61" i="21"/>
  <c r="R60" i="21"/>
  <c r="Y60" i="21" s="1"/>
  <c r="S61" i="21"/>
  <c r="G61" i="21" s="1"/>
  <c r="G60" i="21"/>
  <c r="N60" i="21" s="1"/>
  <c r="U66" i="24"/>
  <c r="U66" i="26" s="1"/>
  <c r="V66" i="27" s="1"/>
  <c r="V66" i="29" s="1"/>
  <c r="V66" i="31" s="1"/>
  <c r="T66" i="21"/>
  <c r="AA66" i="21" s="1"/>
  <c r="U67" i="21"/>
  <c r="I67" i="21" s="1"/>
  <c r="AA67" i="21"/>
  <c r="U69" i="21"/>
  <c r="I66" i="21"/>
  <c r="Y58" i="24"/>
  <c r="G57" i="24"/>
  <c r="S58" i="24"/>
  <c r="G58" i="24" s="1"/>
  <c r="N54" i="24"/>
  <c r="M55" i="24"/>
  <c r="K45" i="24"/>
  <c r="O60" i="21"/>
  <c r="N61" i="21"/>
  <c r="AA63" i="21"/>
  <c r="T63" i="24"/>
  <c r="S63" i="21"/>
  <c r="T64" i="21"/>
  <c r="H64" i="21" s="1"/>
  <c r="Z64" i="21"/>
  <c r="H63" i="21"/>
  <c r="O63" i="21" s="1"/>
  <c r="N57" i="21"/>
  <c r="L55" i="21"/>
  <c r="Q54" i="24"/>
  <c r="P54" i="21"/>
  <c r="W55" i="21"/>
  <c r="Q55" i="21"/>
  <c r="E55" i="21" s="1"/>
  <c r="E54" i="21"/>
  <c r="L54" i="21" s="1"/>
  <c r="T61" i="24"/>
  <c r="H61" i="24" s="1"/>
  <c r="Z61" i="24"/>
  <c r="H60" i="24"/>
  <c r="L48" i="24"/>
  <c r="K49" i="24"/>
  <c r="O64" i="21"/>
  <c r="R57" i="24"/>
  <c r="X58" i="21"/>
  <c r="Q57" i="21"/>
  <c r="R58" i="21"/>
  <c r="F58" i="21" s="1"/>
  <c r="F57" i="21"/>
  <c r="L58" i="21" s="1"/>
  <c r="L52" i="24"/>
  <c r="Z57" i="24"/>
  <c r="X55" i="24"/>
  <c r="F54" i="24"/>
  <c r="R55" i="24"/>
  <c r="F55" i="24" s="1"/>
  <c r="K52" i="21"/>
  <c r="V52" i="21"/>
  <c r="P51" i="24"/>
  <c r="P52" i="21"/>
  <c r="D52" i="21" s="1"/>
  <c r="D51" i="21"/>
  <c r="J52" i="21" s="1"/>
  <c r="Z60" i="21"/>
  <c r="U60" i="33" l="1"/>
  <c r="U61" i="31"/>
  <c r="I61" i="31" s="1"/>
  <c r="I60" i="31"/>
  <c r="AA61" i="31"/>
  <c r="AB60" i="31"/>
  <c r="R48" i="33"/>
  <c r="R49" i="31"/>
  <c r="F49" i="31" s="1"/>
  <c r="F48" i="31"/>
  <c r="X49" i="31"/>
  <c r="Y48" i="31"/>
  <c r="N55" i="31"/>
  <c r="H51" i="33"/>
  <c r="T52" i="33"/>
  <c r="H52" i="33" s="1"/>
  <c r="Z52" i="33"/>
  <c r="AA51" i="33"/>
  <c r="E43" i="33"/>
  <c r="D43" i="33"/>
  <c r="L46" i="33"/>
  <c r="O55" i="33"/>
  <c r="P54" i="33"/>
  <c r="Q40" i="33"/>
  <c r="E40" i="33" s="1"/>
  <c r="W40" i="33"/>
  <c r="E39" i="33"/>
  <c r="K43" i="33" s="1"/>
  <c r="X39" i="33"/>
  <c r="V66" i="33"/>
  <c r="AB67" i="31"/>
  <c r="J66" i="31"/>
  <c r="V67" i="31"/>
  <c r="J67" i="31" s="1"/>
  <c r="M49" i="33"/>
  <c r="AA58" i="33"/>
  <c r="AA57" i="33"/>
  <c r="I57" i="33"/>
  <c r="U58" i="33"/>
  <c r="I58" i="33" s="1"/>
  <c r="AB57" i="33"/>
  <c r="L43" i="33"/>
  <c r="L42" i="33"/>
  <c r="M42" i="33"/>
  <c r="O54" i="31"/>
  <c r="K40" i="31"/>
  <c r="L39" i="31"/>
  <c r="Q45" i="33"/>
  <c r="D45" i="31"/>
  <c r="E45" i="31"/>
  <c r="W46" i="31"/>
  <c r="Q46" i="31"/>
  <c r="X45" i="31"/>
  <c r="O58" i="31"/>
  <c r="O57" i="31"/>
  <c r="P57" i="31"/>
  <c r="N58" i="31"/>
  <c r="T58" i="33"/>
  <c r="H58" i="33" s="1"/>
  <c r="Z58" i="33"/>
  <c r="H57" i="33"/>
  <c r="N52" i="31"/>
  <c r="O51" i="31"/>
  <c r="M45" i="33"/>
  <c r="S51" i="33"/>
  <c r="S52" i="31"/>
  <c r="G52" i="31" s="1"/>
  <c r="Y52" i="31"/>
  <c r="G51" i="31"/>
  <c r="Z55" i="33"/>
  <c r="H54" i="33"/>
  <c r="T55" i="33"/>
  <c r="H55" i="33" s="1"/>
  <c r="Z51" i="31"/>
  <c r="P61" i="33"/>
  <c r="P64" i="31"/>
  <c r="V64" i="33"/>
  <c r="J64" i="33" s="1"/>
  <c r="AB64" i="33"/>
  <c r="J63" i="33"/>
  <c r="P64" i="29"/>
  <c r="J66" i="29"/>
  <c r="V67" i="29"/>
  <c r="J67" i="29" s="1"/>
  <c r="AB67" i="29"/>
  <c r="X49" i="29"/>
  <c r="F48" i="29"/>
  <c r="R49" i="29"/>
  <c r="F49" i="29" s="1"/>
  <c r="Y48" i="29"/>
  <c r="Z54" i="27"/>
  <c r="S54" i="29"/>
  <c r="S54" i="31" s="1"/>
  <c r="D45" i="29"/>
  <c r="W46" i="29"/>
  <c r="E45" i="29"/>
  <c r="Q46" i="29"/>
  <c r="X45" i="29"/>
  <c r="N58" i="29"/>
  <c r="O57" i="29"/>
  <c r="O58" i="29"/>
  <c r="P57" i="29"/>
  <c r="U61" i="29"/>
  <c r="I61" i="29" s="1"/>
  <c r="AA61" i="29"/>
  <c r="I60" i="29"/>
  <c r="AB60" i="29"/>
  <c r="N55" i="29"/>
  <c r="G51" i="29"/>
  <c r="S52" i="29"/>
  <c r="G52" i="29" s="1"/>
  <c r="Y52" i="29"/>
  <c r="Z51" i="29"/>
  <c r="I60" i="27"/>
  <c r="U61" i="27"/>
  <c r="I61" i="27" s="1"/>
  <c r="AA61" i="27"/>
  <c r="AB60" i="27"/>
  <c r="N58" i="27"/>
  <c r="N55" i="27"/>
  <c r="G51" i="27"/>
  <c r="S52" i="27"/>
  <c r="G52" i="27" s="1"/>
  <c r="Y52" i="27"/>
  <c r="Z51" i="27"/>
  <c r="F48" i="27"/>
  <c r="X49" i="27"/>
  <c r="R49" i="27"/>
  <c r="F49" i="27" s="1"/>
  <c r="Y48" i="27"/>
  <c r="AB67" i="27"/>
  <c r="V67" i="27"/>
  <c r="J67" i="27" s="1"/>
  <c r="J66" i="27"/>
  <c r="P64" i="27"/>
  <c r="W48" i="26"/>
  <c r="Q48" i="27"/>
  <c r="Q48" i="29" s="1"/>
  <c r="X51" i="26"/>
  <c r="R51" i="27"/>
  <c r="G54" i="27"/>
  <c r="S55" i="27"/>
  <c r="G55" i="27" s="1"/>
  <c r="Y55" i="27"/>
  <c r="D45" i="27"/>
  <c r="W46" i="27"/>
  <c r="E45" i="27"/>
  <c r="Q46" i="27"/>
  <c r="X45" i="27"/>
  <c r="O58" i="27"/>
  <c r="O57" i="27"/>
  <c r="P57" i="27"/>
  <c r="O54" i="27"/>
  <c r="W51" i="24"/>
  <c r="P51" i="26"/>
  <c r="X54" i="24"/>
  <c r="Q54" i="26"/>
  <c r="AA63" i="24"/>
  <c r="T63" i="26"/>
  <c r="U63" i="27" s="1"/>
  <c r="U63" i="29" s="1"/>
  <c r="U63" i="31" s="1"/>
  <c r="N58" i="26"/>
  <c r="N57" i="26"/>
  <c r="O57" i="26"/>
  <c r="I66" i="26"/>
  <c r="U67" i="26"/>
  <c r="I67" i="26" s="1"/>
  <c r="AA67" i="26"/>
  <c r="M58" i="26"/>
  <c r="M55" i="26"/>
  <c r="Z60" i="24"/>
  <c r="S60" i="26"/>
  <c r="K49" i="26"/>
  <c r="N54" i="26"/>
  <c r="O64" i="26"/>
  <c r="K45" i="26"/>
  <c r="F54" i="26"/>
  <c r="X55" i="26"/>
  <c r="R55" i="26"/>
  <c r="F55" i="26" s="1"/>
  <c r="Y57" i="24"/>
  <c r="R57" i="26"/>
  <c r="S57" i="27" s="1"/>
  <c r="S57" i="29" s="1"/>
  <c r="S57" i="31" s="1"/>
  <c r="V49" i="26"/>
  <c r="D48" i="26"/>
  <c r="J49" i="26" s="1"/>
  <c r="P49" i="26"/>
  <c r="D49" i="26" s="1"/>
  <c r="Q52" i="26"/>
  <c r="E52" i="26" s="1"/>
  <c r="W52" i="26"/>
  <c r="E51" i="26"/>
  <c r="L51" i="26" s="1"/>
  <c r="H60" i="26"/>
  <c r="Z61" i="26"/>
  <c r="T61" i="26"/>
  <c r="H61" i="26" s="1"/>
  <c r="AA60" i="26"/>
  <c r="M51" i="26"/>
  <c r="L52" i="26"/>
  <c r="K48" i="24"/>
  <c r="X57" i="21"/>
  <c r="Q57" i="24"/>
  <c r="P57" i="21"/>
  <c r="W58" i="21"/>
  <c r="Q58" i="21"/>
  <c r="E58" i="21" s="1"/>
  <c r="E57" i="21"/>
  <c r="O60" i="24"/>
  <c r="N61" i="24"/>
  <c r="K55" i="21"/>
  <c r="V55" i="21"/>
  <c r="P54" i="24"/>
  <c r="P55" i="21"/>
  <c r="D55" i="21" s="1"/>
  <c r="D54" i="21"/>
  <c r="J55" i="21" s="1"/>
  <c r="Z63" i="21"/>
  <c r="S63" i="24"/>
  <c r="Y64" i="21"/>
  <c r="R63" i="21"/>
  <c r="S64" i="21"/>
  <c r="G64" i="21" s="1"/>
  <c r="Y63" i="21"/>
  <c r="G63" i="21"/>
  <c r="N63" i="21" s="1"/>
  <c r="M61" i="21"/>
  <c r="K52" i="24"/>
  <c r="K51" i="21"/>
  <c r="E54" i="24"/>
  <c r="Q55" i="24"/>
  <c r="E55" i="24" s="1"/>
  <c r="W55" i="24"/>
  <c r="N64" i="21"/>
  <c r="T64" i="24"/>
  <c r="H64" i="24" s="1"/>
  <c r="H63" i="24"/>
  <c r="Z64" i="24"/>
  <c r="O67" i="21"/>
  <c r="G60" i="24"/>
  <c r="N60" i="24" s="1"/>
  <c r="S61" i="24"/>
  <c r="G61" i="24" s="1"/>
  <c r="Y61" i="24"/>
  <c r="M54" i="24"/>
  <c r="L55" i="24"/>
  <c r="F57" i="24"/>
  <c r="R58" i="24"/>
  <c r="F58" i="24" s="1"/>
  <c r="X58" i="24"/>
  <c r="W54" i="21"/>
  <c r="N57" i="24"/>
  <c r="M58" i="24"/>
  <c r="S66" i="21"/>
  <c r="T66" i="24"/>
  <c r="T66" i="26" s="1"/>
  <c r="U66" i="27" s="1"/>
  <c r="U66" i="29" s="1"/>
  <c r="U66" i="31" s="1"/>
  <c r="T67" i="21"/>
  <c r="H67" i="21" s="1"/>
  <c r="Z67" i="21"/>
  <c r="H66" i="21"/>
  <c r="N67" i="21" s="1"/>
  <c r="P52" i="24"/>
  <c r="D52" i="24" s="1"/>
  <c r="V52" i="24"/>
  <c r="D51" i="24"/>
  <c r="J52" i="24" s="1"/>
  <c r="U69" i="24"/>
  <c r="U69" i="26" s="1"/>
  <c r="V69" i="27" s="1"/>
  <c r="V69" i="29" s="1"/>
  <c r="V69" i="31" s="1"/>
  <c r="T69" i="21"/>
  <c r="U70" i="21"/>
  <c r="I70" i="21" s="1"/>
  <c r="AA70" i="21"/>
  <c r="U72" i="21"/>
  <c r="I69" i="21"/>
  <c r="U67" i="24"/>
  <c r="I67" i="24" s="1"/>
  <c r="I66" i="24"/>
  <c r="AA67" i="24"/>
  <c r="R60" i="24"/>
  <c r="X61" i="21"/>
  <c r="Q60" i="21"/>
  <c r="R61" i="21"/>
  <c r="F61" i="21" s="1"/>
  <c r="F60" i="21"/>
  <c r="L61" i="21" s="1"/>
  <c r="M57" i="21"/>
  <c r="U66" i="33" l="1"/>
  <c r="AB66" i="33" s="1"/>
  <c r="I66" i="31"/>
  <c r="P66" i="31" s="1"/>
  <c r="U67" i="31"/>
  <c r="I67" i="31" s="1"/>
  <c r="AA67" i="31"/>
  <c r="S54" i="33"/>
  <c r="Y55" i="31"/>
  <c r="S55" i="31"/>
  <c r="G55" i="31" s="1"/>
  <c r="G54" i="31"/>
  <c r="Z54" i="31"/>
  <c r="N55" i="33"/>
  <c r="O58" i="33"/>
  <c r="O57" i="33"/>
  <c r="P57" i="33"/>
  <c r="O61" i="31"/>
  <c r="P60" i="31"/>
  <c r="N58" i="33"/>
  <c r="K46" i="31"/>
  <c r="L45" i="31"/>
  <c r="AB67" i="33"/>
  <c r="V67" i="33"/>
  <c r="J67" i="33" s="1"/>
  <c r="J66" i="33"/>
  <c r="N52" i="33"/>
  <c r="O51" i="33"/>
  <c r="F48" i="33"/>
  <c r="R49" i="33"/>
  <c r="F49" i="33" s="1"/>
  <c r="X49" i="33"/>
  <c r="Y48" i="33"/>
  <c r="U63" i="33"/>
  <c r="I63" i="31"/>
  <c r="U64" i="31"/>
  <c r="I64" i="31" s="1"/>
  <c r="AA64" i="31"/>
  <c r="AB63" i="31"/>
  <c r="X48" i="29"/>
  <c r="Q48" i="31"/>
  <c r="P64" i="33"/>
  <c r="P67" i="31"/>
  <c r="L49" i="31"/>
  <c r="M48" i="31"/>
  <c r="V69" i="33"/>
  <c r="V70" i="31"/>
  <c r="J70" i="31" s="1"/>
  <c r="AB70" i="31"/>
  <c r="J69" i="31"/>
  <c r="S57" i="33"/>
  <c r="G57" i="31"/>
  <c r="Y58" i="31"/>
  <c r="S58" i="31"/>
  <c r="G58" i="31" s="1"/>
  <c r="Z57" i="31"/>
  <c r="M52" i="31"/>
  <c r="Y52" i="33"/>
  <c r="G51" i="33"/>
  <c r="S52" i="33"/>
  <c r="G52" i="33" s="1"/>
  <c r="N51" i="31"/>
  <c r="E46" i="31"/>
  <c r="D46" i="31"/>
  <c r="Q46" i="33"/>
  <c r="W46" i="33"/>
  <c r="D45" i="33"/>
  <c r="E45" i="33"/>
  <c r="X45" i="33"/>
  <c r="AB66" i="31"/>
  <c r="K40" i="33"/>
  <c r="L39" i="33"/>
  <c r="O54" i="33"/>
  <c r="Z51" i="33"/>
  <c r="U61" i="33"/>
  <c r="I61" i="33" s="1"/>
  <c r="AA61" i="33"/>
  <c r="I60" i="33"/>
  <c r="AB60" i="33"/>
  <c r="K46" i="29"/>
  <c r="L45" i="29"/>
  <c r="I66" i="29"/>
  <c r="P66" i="29" s="1"/>
  <c r="U67" i="29"/>
  <c r="I67" i="29" s="1"/>
  <c r="AA67" i="29"/>
  <c r="Q49" i="29"/>
  <c r="W49" i="29"/>
  <c r="E48" i="29"/>
  <c r="K49" i="29" s="1"/>
  <c r="D48" i="29"/>
  <c r="M52" i="29"/>
  <c r="N51" i="29"/>
  <c r="G57" i="29"/>
  <c r="S58" i="29"/>
  <c r="G58" i="29" s="1"/>
  <c r="Y58" i="29"/>
  <c r="Z57" i="29"/>
  <c r="AB66" i="29"/>
  <c r="G54" i="29"/>
  <c r="S55" i="29"/>
  <c r="G55" i="29" s="1"/>
  <c r="Y55" i="29"/>
  <c r="Z54" i="29"/>
  <c r="AA64" i="29"/>
  <c r="I63" i="29"/>
  <c r="U64" i="29"/>
  <c r="I64" i="29" s="1"/>
  <c r="AB63" i="29"/>
  <c r="O61" i="29"/>
  <c r="P60" i="29"/>
  <c r="P67" i="29"/>
  <c r="J69" i="29"/>
  <c r="V70" i="29"/>
  <c r="J70" i="29" s="1"/>
  <c r="AB70" i="29"/>
  <c r="Y51" i="27"/>
  <c r="R51" i="29"/>
  <c r="R51" i="31" s="1"/>
  <c r="E46" i="29"/>
  <c r="D46" i="29"/>
  <c r="L49" i="29"/>
  <c r="M48" i="29"/>
  <c r="U67" i="27"/>
  <c r="I67" i="27" s="1"/>
  <c r="I66" i="27"/>
  <c r="P66" i="27" s="1"/>
  <c r="AA67" i="27"/>
  <c r="I63" i="27"/>
  <c r="P63" i="27" s="1"/>
  <c r="U64" i="27"/>
  <c r="I64" i="27" s="1"/>
  <c r="AA64" i="27"/>
  <c r="AB63" i="27"/>
  <c r="W51" i="26"/>
  <c r="Q51" i="27"/>
  <c r="Q51" i="29" s="1"/>
  <c r="Q51" i="31" s="1"/>
  <c r="K46" i="27"/>
  <c r="L45" i="27"/>
  <c r="AB70" i="27"/>
  <c r="V70" i="27"/>
  <c r="J70" i="27" s="1"/>
  <c r="J69" i="27"/>
  <c r="G57" i="27"/>
  <c r="S58" i="27"/>
  <c r="G58" i="27" s="1"/>
  <c r="Y58" i="27"/>
  <c r="Z57" i="27"/>
  <c r="Q49" i="27"/>
  <c r="D48" i="27"/>
  <c r="W49" i="27"/>
  <c r="E48" i="27"/>
  <c r="P67" i="27"/>
  <c r="L49" i="27"/>
  <c r="M48" i="27"/>
  <c r="Z60" i="26"/>
  <c r="T60" i="27"/>
  <c r="T60" i="29" s="1"/>
  <c r="T60" i="31" s="1"/>
  <c r="X54" i="26"/>
  <c r="R54" i="27"/>
  <c r="R54" i="29" s="1"/>
  <c r="M55" i="27"/>
  <c r="AB66" i="27"/>
  <c r="X48" i="27"/>
  <c r="M52" i="27"/>
  <c r="N51" i="27"/>
  <c r="E46" i="27"/>
  <c r="D46" i="27"/>
  <c r="R52" i="27"/>
  <c r="F52" i="27" s="1"/>
  <c r="X52" i="27"/>
  <c r="F51" i="27"/>
  <c r="M51" i="27" s="1"/>
  <c r="N54" i="27"/>
  <c r="O61" i="27"/>
  <c r="P60" i="27"/>
  <c r="K48" i="26"/>
  <c r="Y60" i="24"/>
  <c r="R60" i="26"/>
  <c r="F57" i="26"/>
  <c r="R58" i="26"/>
  <c r="F58" i="26" s="1"/>
  <c r="X58" i="26"/>
  <c r="Y57" i="26"/>
  <c r="N61" i="26"/>
  <c r="O60" i="26"/>
  <c r="Q55" i="26"/>
  <c r="E55" i="26" s="1"/>
  <c r="W55" i="26"/>
  <c r="E54" i="26"/>
  <c r="L54" i="26" s="1"/>
  <c r="T67" i="26"/>
  <c r="H67" i="26" s="1"/>
  <c r="H66" i="26"/>
  <c r="O66" i="26" s="1"/>
  <c r="Z67" i="26"/>
  <c r="G60" i="26"/>
  <c r="N60" i="26" s="1"/>
  <c r="S61" i="26"/>
  <c r="G61" i="26" s="1"/>
  <c r="Y61" i="26"/>
  <c r="AA66" i="26"/>
  <c r="Z63" i="24"/>
  <c r="S63" i="26"/>
  <c r="W54" i="24"/>
  <c r="P54" i="26"/>
  <c r="K52" i="26"/>
  <c r="L55" i="26"/>
  <c r="O67" i="26"/>
  <c r="Z64" i="26"/>
  <c r="H63" i="26"/>
  <c r="T64" i="26"/>
  <c r="H64" i="26" s="1"/>
  <c r="AA63" i="26"/>
  <c r="P52" i="26"/>
  <c r="D52" i="26" s="1"/>
  <c r="V52" i="26"/>
  <c r="D51" i="26"/>
  <c r="J52" i="26" s="1"/>
  <c r="I69" i="26"/>
  <c r="AA70" i="26"/>
  <c r="U70" i="26"/>
  <c r="I70" i="26" s="1"/>
  <c r="X57" i="24"/>
  <c r="Q57" i="26"/>
  <c r="M54" i="26"/>
  <c r="K51" i="24"/>
  <c r="O67" i="24"/>
  <c r="U72" i="24"/>
  <c r="U72" i="26" s="1"/>
  <c r="V72" i="27" s="1"/>
  <c r="V72" i="29" s="1"/>
  <c r="V72" i="31" s="1"/>
  <c r="U75" i="21"/>
  <c r="AA73" i="21"/>
  <c r="T72" i="21"/>
  <c r="U73" i="21"/>
  <c r="I73" i="21" s="1"/>
  <c r="I72" i="21"/>
  <c r="O73" i="21" s="1"/>
  <c r="M57" i="24"/>
  <c r="L58" i="24"/>
  <c r="V58" i="21"/>
  <c r="P57" i="24"/>
  <c r="P58" i="21"/>
  <c r="D58" i="21" s="1"/>
  <c r="D57" i="21"/>
  <c r="J58" i="21" s="1"/>
  <c r="Q60" i="24"/>
  <c r="P60" i="21"/>
  <c r="W60" i="21" s="1"/>
  <c r="W61" i="21"/>
  <c r="Q61" i="21"/>
  <c r="E61" i="21" s="1"/>
  <c r="E60" i="21"/>
  <c r="O70" i="21"/>
  <c r="S69" i="21"/>
  <c r="T69" i="24"/>
  <c r="Z70" i="21"/>
  <c r="T70" i="21"/>
  <c r="H70" i="21" s="1"/>
  <c r="H69" i="21"/>
  <c r="N70" i="21" s="1"/>
  <c r="O66" i="21"/>
  <c r="X64" i="21"/>
  <c r="R63" i="24"/>
  <c r="Q63" i="21"/>
  <c r="X63" i="21" s="1"/>
  <c r="R64" i="21"/>
  <c r="F64" i="21" s="1"/>
  <c r="F63" i="21"/>
  <c r="L64" i="21" s="1"/>
  <c r="K54" i="21"/>
  <c r="H66" i="24"/>
  <c r="T67" i="24"/>
  <c r="H67" i="24" s="1"/>
  <c r="Z67" i="24"/>
  <c r="S66" i="24"/>
  <c r="Y67" i="21"/>
  <c r="R66" i="21"/>
  <c r="S67" i="21"/>
  <c r="G67" i="21" s="1"/>
  <c r="G66" i="21"/>
  <c r="G63" i="24"/>
  <c r="Y64" i="24"/>
  <c r="S64" i="24"/>
  <c r="G64" i="24" s="1"/>
  <c r="D54" i="24"/>
  <c r="J55" i="24" s="1"/>
  <c r="P55" i="24"/>
  <c r="D55" i="24" s="1"/>
  <c r="V55" i="24"/>
  <c r="W57" i="21"/>
  <c r="E57" i="24"/>
  <c r="Q58" i="24"/>
  <c r="E58" i="24" s="1"/>
  <c r="W58" i="24"/>
  <c r="I69" i="24"/>
  <c r="O70" i="24" s="1"/>
  <c r="AA70" i="24"/>
  <c r="U70" i="24"/>
  <c r="I70" i="24" s="1"/>
  <c r="M64" i="21"/>
  <c r="L57" i="21"/>
  <c r="K58" i="21"/>
  <c r="R61" i="24"/>
  <c r="F61" i="24" s="1"/>
  <c r="X61" i="24"/>
  <c r="F60" i="24"/>
  <c r="X60" i="21"/>
  <c r="AA66" i="24"/>
  <c r="AA69" i="21"/>
  <c r="Z66" i="21"/>
  <c r="M61" i="24"/>
  <c r="O63" i="24"/>
  <c r="N64" i="24"/>
  <c r="L54" i="24"/>
  <c r="K55" i="24"/>
  <c r="M60" i="21"/>
  <c r="X51" i="27" l="1"/>
  <c r="T60" i="33"/>
  <c r="Z61" i="31"/>
  <c r="T61" i="31"/>
  <c r="H61" i="31" s="1"/>
  <c r="H60" i="31"/>
  <c r="AA60" i="31"/>
  <c r="S58" i="33"/>
  <c r="G58" i="33" s="1"/>
  <c r="G57" i="33"/>
  <c r="Y58" i="33"/>
  <c r="Z57" i="33"/>
  <c r="AA64" i="33"/>
  <c r="I63" i="33"/>
  <c r="U64" i="33"/>
  <c r="I64" i="33" s="1"/>
  <c r="AB63" i="33"/>
  <c r="L49" i="33"/>
  <c r="M48" i="33"/>
  <c r="V72" i="33"/>
  <c r="J72" i="31"/>
  <c r="AB73" i="31"/>
  <c r="V73" i="31"/>
  <c r="J73" i="31" s="1"/>
  <c r="O64" i="27"/>
  <c r="O61" i="33"/>
  <c r="P60" i="33"/>
  <c r="E46" i="33"/>
  <c r="D46" i="33"/>
  <c r="P70" i="31"/>
  <c r="V70" i="33"/>
  <c r="J70" i="33" s="1"/>
  <c r="AB70" i="33"/>
  <c r="J69" i="33"/>
  <c r="Q48" i="33"/>
  <c r="D48" i="31"/>
  <c r="W49" i="31"/>
  <c r="Q49" i="31"/>
  <c r="E48" i="31"/>
  <c r="X48" i="31"/>
  <c r="P67" i="33"/>
  <c r="Y54" i="29"/>
  <c r="R54" i="31"/>
  <c r="Q51" i="33"/>
  <c r="D51" i="31"/>
  <c r="W52" i="31"/>
  <c r="E51" i="31"/>
  <c r="Q52" i="31"/>
  <c r="K46" i="33"/>
  <c r="L45" i="33"/>
  <c r="G54" i="33"/>
  <c r="S55" i="33"/>
  <c r="G55" i="33" s="1"/>
  <c r="Y55" i="33"/>
  <c r="Z54" i="33"/>
  <c r="O67" i="31"/>
  <c r="R51" i="33"/>
  <c r="F51" i="31"/>
  <c r="X52" i="31"/>
  <c r="X51" i="31"/>
  <c r="R52" i="31"/>
  <c r="F52" i="31" s="1"/>
  <c r="Y51" i="31"/>
  <c r="M52" i="33"/>
  <c r="M58" i="31"/>
  <c r="N57" i="31"/>
  <c r="O64" i="31"/>
  <c r="P63" i="31"/>
  <c r="N51" i="33"/>
  <c r="M55" i="31"/>
  <c r="N54" i="31"/>
  <c r="U67" i="33"/>
  <c r="I67" i="33" s="1"/>
  <c r="AA67" i="33"/>
  <c r="I66" i="33"/>
  <c r="P66" i="33" s="1"/>
  <c r="L48" i="29"/>
  <c r="M58" i="29"/>
  <c r="N57" i="29"/>
  <c r="D49" i="29"/>
  <c r="E49" i="29"/>
  <c r="Q52" i="29"/>
  <c r="D51" i="29"/>
  <c r="W52" i="29"/>
  <c r="E51" i="29"/>
  <c r="K52" i="29" s="1"/>
  <c r="V73" i="29"/>
  <c r="J73" i="29" s="1"/>
  <c r="J72" i="29"/>
  <c r="AB73" i="29"/>
  <c r="P70" i="29"/>
  <c r="M55" i="29"/>
  <c r="N54" i="29"/>
  <c r="O67" i="29"/>
  <c r="X51" i="29"/>
  <c r="F51" i="29"/>
  <c r="R52" i="29"/>
  <c r="F52" i="29" s="1"/>
  <c r="X52" i="29"/>
  <c r="Y51" i="29"/>
  <c r="K57" i="21"/>
  <c r="F54" i="29"/>
  <c r="R55" i="29"/>
  <c r="F55" i="29" s="1"/>
  <c r="X55" i="29"/>
  <c r="O64" i="29"/>
  <c r="P63" i="29"/>
  <c r="H60" i="29"/>
  <c r="T61" i="29"/>
  <c r="H61" i="29" s="1"/>
  <c r="Z61" i="29"/>
  <c r="AA60" i="29"/>
  <c r="H60" i="27"/>
  <c r="Z61" i="27"/>
  <c r="T61" i="27"/>
  <c r="H61" i="27" s="1"/>
  <c r="AA60" i="27"/>
  <c r="V73" i="27"/>
  <c r="J73" i="27" s="1"/>
  <c r="AB73" i="27"/>
  <c r="J72" i="27"/>
  <c r="X57" i="26"/>
  <c r="R57" i="27"/>
  <c r="R57" i="29" s="1"/>
  <c r="R57" i="31" s="1"/>
  <c r="W54" i="26"/>
  <c r="Q54" i="27"/>
  <c r="Q54" i="29" s="1"/>
  <c r="Q54" i="31" s="1"/>
  <c r="Y60" i="26"/>
  <c r="S60" i="27"/>
  <c r="S60" i="29" s="1"/>
  <c r="L52" i="27"/>
  <c r="E49" i="27"/>
  <c r="D49" i="27"/>
  <c r="D51" i="27"/>
  <c r="Q52" i="27"/>
  <c r="W52" i="27"/>
  <c r="E51" i="27"/>
  <c r="K52" i="27" s="1"/>
  <c r="O67" i="27"/>
  <c r="R55" i="27"/>
  <c r="F55" i="27" s="1"/>
  <c r="F54" i="27"/>
  <c r="X55" i="27"/>
  <c r="Y54" i="27"/>
  <c r="L48" i="27"/>
  <c r="K49" i="27"/>
  <c r="M58" i="27"/>
  <c r="N57" i="27"/>
  <c r="Z63" i="26"/>
  <c r="T63" i="27"/>
  <c r="T63" i="29" s="1"/>
  <c r="T63" i="31" s="1"/>
  <c r="P70" i="27"/>
  <c r="K51" i="26"/>
  <c r="Z66" i="24"/>
  <c r="S66" i="26"/>
  <c r="T66" i="27" s="1"/>
  <c r="T66" i="29" s="1"/>
  <c r="T66" i="31" s="1"/>
  <c r="W57" i="24"/>
  <c r="P57" i="26"/>
  <c r="Q57" i="27" s="1"/>
  <c r="Q57" i="29" s="1"/>
  <c r="Q57" i="31" s="1"/>
  <c r="X60" i="24"/>
  <c r="Q60" i="26"/>
  <c r="Q58" i="26"/>
  <c r="E58" i="26" s="1"/>
  <c r="W58" i="26"/>
  <c r="E57" i="26"/>
  <c r="L57" i="26" s="1"/>
  <c r="L58" i="26"/>
  <c r="M57" i="26"/>
  <c r="AA69" i="24"/>
  <c r="T69" i="26"/>
  <c r="U69" i="27" s="1"/>
  <c r="U69" i="29" s="1"/>
  <c r="U69" i="31" s="1"/>
  <c r="O70" i="26"/>
  <c r="K55" i="26"/>
  <c r="F60" i="26"/>
  <c r="M60" i="26" s="1"/>
  <c r="R61" i="26"/>
  <c r="F61" i="26" s="1"/>
  <c r="X61" i="26"/>
  <c r="Y63" i="24"/>
  <c r="R63" i="26"/>
  <c r="S63" i="27" s="1"/>
  <c r="S63" i="29" s="1"/>
  <c r="S63" i="31" s="1"/>
  <c r="N64" i="26"/>
  <c r="O63" i="26"/>
  <c r="M61" i="26"/>
  <c r="U73" i="26"/>
  <c r="I73" i="26" s="1"/>
  <c r="I72" i="26"/>
  <c r="O73" i="26" s="1"/>
  <c r="AA73" i="26"/>
  <c r="P55" i="26"/>
  <c r="D55" i="26" s="1"/>
  <c r="D54" i="26"/>
  <c r="J55" i="26" s="1"/>
  <c r="V55" i="26"/>
  <c r="S64" i="26"/>
  <c r="G64" i="26" s="1"/>
  <c r="Y64" i="26"/>
  <c r="G63" i="26"/>
  <c r="N63" i="26" s="1"/>
  <c r="N67" i="26"/>
  <c r="K54" i="24"/>
  <c r="M63" i="21"/>
  <c r="K58" i="24"/>
  <c r="N63" i="24"/>
  <c r="M64" i="24"/>
  <c r="R66" i="24"/>
  <c r="X67" i="21"/>
  <c r="Q66" i="21"/>
  <c r="R67" i="21"/>
  <c r="F67" i="21" s="1"/>
  <c r="F66" i="21"/>
  <c r="M66" i="21" s="1"/>
  <c r="R64" i="24"/>
  <c r="F64" i="24" s="1"/>
  <c r="X64" i="24"/>
  <c r="F63" i="24"/>
  <c r="S69" i="24"/>
  <c r="R69" i="21"/>
  <c r="Y69" i="21" s="1"/>
  <c r="Y70" i="21"/>
  <c r="S70" i="21"/>
  <c r="G70" i="21" s="1"/>
  <c r="G69" i="21"/>
  <c r="W61" i="24"/>
  <c r="Q61" i="24"/>
  <c r="E61" i="24" s="1"/>
  <c r="E60" i="24"/>
  <c r="L60" i="24" s="1"/>
  <c r="U75" i="24"/>
  <c r="U75" i="26" s="1"/>
  <c r="V75" i="27" s="1"/>
  <c r="V75" i="29" s="1"/>
  <c r="V75" i="31" s="1"/>
  <c r="AA76" i="21"/>
  <c r="T75" i="21"/>
  <c r="U78" i="21"/>
  <c r="U76" i="21"/>
  <c r="I76" i="21" s="1"/>
  <c r="I75" i="21"/>
  <c r="O76" i="21" s="1"/>
  <c r="L61" i="24"/>
  <c r="N66" i="21"/>
  <c r="M67" i="21"/>
  <c r="O69" i="21"/>
  <c r="L57" i="24"/>
  <c r="U73" i="24"/>
  <c r="I73" i="24" s="1"/>
  <c r="I72" i="24"/>
  <c r="AA73" i="24"/>
  <c r="M60" i="24"/>
  <c r="Y66" i="21"/>
  <c r="Y67" i="24"/>
  <c r="S67" i="24"/>
  <c r="G67" i="24" s="1"/>
  <c r="G66" i="24"/>
  <c r="M67" i="24" s="1"/>
  <c r="N67" i="24"/>
  <c r="Z69" i="21"/>
  <c r="AA72" i="21"/>
  <c r="T72" i="24"/>
  <c r="T73" i="21"/>
  <c r="H73" i="21" s="1"/>
  <c r="S72" i="21"/>
  <c r="Z73" i="21"/>
  <c r="H72" i="21"/>
  <c r="O66" i="24"/>
  <c r="Q63" i="24"/>
  <c r="Q63" i="26" s="1"/>
  <c r="R63" i="27" s="1"/>
  <c r="R63" i="29" s="1"/>
  <c r="R63" i="31" s="1"/>
  <c r="W64" i="21"/>
  <c r="P63" i="21"/>
  <c r="W63" i="21" s="1"/>
  <c r="Q64" i="21"/>
  <c r="E64" i="21" s="1"/>
  <c r="E63" i="21"/>
  <c r="Z70" i="24"/>
  <c r="T70" i="24"/>
  <c r="H70" i="24" s="1"/>
  <c r="H69" i="24"/>
  <c r="L60" i="21"/>
  <c r="K61" i="21"/>
  <c r="V61" i="21"/>
  <c r="P60" i="24"/>
  <c r="P60" i="26" s="1"/>
  <c r="Q60" i="27" s="1"/>
  <c r="Q60" i="29" s="1"/>
  <c r="Q60" i="31" s="1"/>
  <c r="P61" i="21"/>
  <c r="D61" i="21" s="1"/>
  <c r="D60" i="21"/>
  <c r="J61" i="21" s="1"/>
  <c r="V58" i="24"/>
  <c r="D57" i="24"/>
  <c r="J58" i="24" s="1"/>
  <c r="P58" i="24"/>
  <c r="D58" i="24" s="1"/>
  <c r="X54" i="27" l="1"/>
  <c r="U69" i="33"/>
  <c r="U70" i="31"/>
  <c r="I70" i="31" s="1"/>
  <c r="AA70" i="31"/>
  <c r="I69" i="31"/>
  <c r="AB69" i="31"/>
  <c r="Q54" i="33"/>
  <c r="D54" i="31"/>
  <c r="E54" i="31"/>
  <c r="K55" i="31" s="1"/>
  <c r="Q55" i="31"/>
  <c r="W55" i="31"/>
  <c r="D49" i="31"/>
  <c r="E49" i="31"/>
  <c r="P70" i="33"/>
  <c r="AB73" i="33"/>
  <c r="V73" i="33"/>
  <c r="J73" i="33" s="1"/>
  <c r="J72" i="33"/>
  <c r="R63" i="33"/>
  <c r="F63" i="31"/>
  <c r="R64" i="31"/>
  <c r="F64" i="31" s="1"/>
  <c r="S63" i="33"/>
  <c r="Y63" i="31"/>
  <c r="S64" i="31"/>
  <c r="G64" i="31" s="1"/>
  <c r="G63" i="31"/>
  <c r="Q57" i="33"/>
  <c r="D57" i="31"/>
  <c r="E57" i="31"/>
  <c r="Q58" i="31"/>
  <c r="W58" i="31"/>
  <c r="E52" i="31"/>
  <c r="D52" i="31"/>
  <c r="Q52" i="33"/>
  <c r="E51" i="33"/>
  <c r="D51" i="33"/>
  <c r="W52" i="33"/>
  <c r="V75" i="33"/>
  <c r="J75" i="31"/>
  <c r="V76" i="31"/>
  <c r="J76" i="31" s="1"/>
  <c r="AB76" i="31"/>
  <c r="Z60" i="29"/>
  <c r="S60" i="31"/>
  <c r="R57" i="33"/>
  <c r="F57" i="31"/>
  <c r="X58" i="31"/>
  <c r="X57" i="31"/>
  <c r="R58" i="31"/>
  <c r="F58" i="31" s="1"/>
  <c r="Y57" i="31"/>
  <c r="O67" i="33"/>
  <c r="L51" i="31"/>
  <c r="L52" i="31"/>
  <c r="M51" i="31"/>
  <c r="M55" i="33"/>
  <c r="N54" i="33"/>
  <c r="K52" i="31"/>
  <c r="R54" i="33"/>
  <c r="X55" i="31"/>
  <c r="X54" i="31"/>
  <c r="R55" i="31"/>
  <c r="F55" i="31" s="1"/>
  <c r="F54" i="31"/>
  <c r="Y54" i="31"/>
  <c r="P73" i="31"/>
  <c r="O64" i="33"/>
  <c r="P63" i="33"/>
  <c r="Q60" i="33"/>
  <c r="D60" i="31"/>
  <c r="W61" i="31"/>
  <c r="E60" i="31"/>
  <c r="K61" i="31" s="1"/>
  <c r="Q61" i="31"/>
  <c r="T66" i="33"/>
  <c r="H66" i="31"/>
  <c r="Z67" i="31"/>
  <c r="T67" i="31"/>
  <c r="H67" i="31" s="1"/>
  <c r="AA66" i="31"/>
  <c r="T63" i="33"/>
  <c r="T64" i="31"/>
  <c r="H64" i="31" s="1"/>
  <c r="Z63" i="31"/>
  <c r="Z64" i="31"/>
  <c r="H63" i="31"/>
  <c r="AA63" i="31"/>
  <c r="R52" i="33"/>
  <c r="F52" i="33" s="1"/>
  <c r="X52" i="33"/>
  <c r="X51" i="33"/>
  <c r="F51" i="33"/>
  <c r="Y51" i="33"/>
  <c r="K49" i="31"/>
  <c r="L48" i="31"/>
  <c r="E48" i="33"/>
  <c r="D48" i="33"/>
  <c r="Q49" i="33"/>
  <c r="W49" i="33"/>
  <c r="X48" i="33"/>
  <c r="M58" i="33"/>
  <c r="N57" i="33"/>
  <c r="N61" i="31"/>
  <c r="O60" i="31"/>
  <c r="Z61" i="33"/>
  <c r="H60" i="33"/>
  <c r="T61" i="33"/>
  <c r="H61" i="33" s="1"/>
  <c r="AA60" i="33"/>
  <c r="W55" i="29"/>
  <c r="E54" i="29"/>
  <c r="K55" i="29" s="1"/>
  <c r="Q55" i="29"/>
  <c r="D54" i="29"/>
  <c r="U70" i="29"/>
  <c r="I70" i="29" s="1"/>
  <c r="AA70" i="29"/>
  <c r="I69" i="29"/>
  <c r="AB69" i="29"/>
  <c r="V76" i="29"/>
  <c r="J76" i="29" s="1"/>
  <c r="AB76" i="29"/>
  <c r="J75" i="29"/>
  <c r="F57" i="29"/>
  <c r="X57" i="29"/>
  <c r="X58" i="29"/>
  <c r="R58" i="29"/>
  <c r="F58" i="29" s="1"/>
  <c r="Y57" i="29"/>
  <c r="H66" i="29"/>
  <c r="T67" i="29"/>
  <c r="H67" i="29" s="1"/>
  <c r="Z67" i="29"/>
  <c r="AA66" i="29"/>
  <c r="D60" i="29"/>
  <c r="W61" i="29"/>
  <c r="E60" i="29"/>
  <c r="Q61" i="29"/>
  <c r="Z64" i="29"/>
  <c r="T64" i="29"/>
  <c r="H64" i="29" s="1"/>
  <c r="Z63" i="29"/>
  <c r="H63" i="29"/>
  <c r="AA63" i="29"/>
  <c r="L52" i="29"/>
  <c r="L51" i="29"/>
  <c r="M51" i="29"/>
  <c r="E52" i="29"/>
  <c r="D52" i="29"/>
  <c r="D57" i="29"/>
  <c r="W58" i="29"/>
  <c r="E57" i="29"/>
  <c r="Q58" i="29"/>
  <c r="L55" i="29"/>
  <c r="F63" i="29"/>
  <c r="R64" i="29"/>
  <c r="F64" i="29" s="1"/>
  <c r="Y63" i="29"/>
  <c r="G63" i="29"/>
  <c r="S64" i="29"/>
  <c r="G64" i="29" s="1"/>
  <c r="Y64" i="29"/>
  <c r="G60" i="29"/>
  <c r="S61" i="29"/>
  <c r="G61" i="29" s="1"/>
  <c r="Y61" i="29"/>
  <c r="N61" i="29"/>
  <c r="O60" i="29"/>
  <c r="X54" i="29"/>
  <c r="P73" i="29"/>
  <c r="M54" i="29"/>
  <c r="R64" i="27"/>
  <c r="F64" i="27" s="1"/>
  <c r="F63" i="27"/>
  <c r="S64" i="27"/>
  <c r="G64" i="27" s="1"/>
  <c r="Y63" i="27"/>
  <c r="G63" i="27"/>
  <c r="Y64" i="27"/>
  <c r="Q58" i="27"/>
  <c r="E57" i="27"/>
  <c r="D57" i="27"/>
  <c r="W58" i="27"/>
  <c r="L55" i="27"/>
  <c r="M54" i="27"/>
  <c r="L51" i="27"/>
  <c r="V76" i="27"/>
  <c r="J76" i="27" s="1"/>
  <c r="AB76" i="27"/>
  <c r="J75" i="27"/>
  <c r="G60" i="27"/>
  <c r="N60" i="27" s="1"/>
  <c r="S61" i="27"/>
  <c r="G61" i="27" s="1"/>
  <c r="Y61" i="27"/>
  <c r="X57" i="27"/>
  <c r="F57" i="27"/>
  <c r="X58" i="27"/>
  <c r="R58" i="27"/>
  <c r="F58" i="27" s="1"/>
  <c r="Y57" i="27"/>
  <c r="X60" i="26"/>
  <c r="R60" i="27"/>
  <c r="H66" i="27"/>
  <c r="Z67" i="27"/>
  <c r="T67" i="27"/>
  <c r="H67" i="27" s="1"/>
  <c r="AA66" i="27"/>
  <c r="N61" i="27"/>
  <c r="O60" i="27"/>
  <c r="D60" i="27"/>
  <c r="Q61" i="27"/>
  <c r="E60" i="27"/>
  <c r="W61" i="27"/>
  <c r="AA70" i="27"/>
  <c r="I69" i="27"/>
  <c r="U70" i="27"/>
  <c r="I70" i="27" s="1"/>
  <c r="AB69" i="27"/>
  <c r="Z63" i="27"/>
  <c r="H63" i="27"/>
  <c r="Z64" i="27"/>
  <c r="T64" i="27"/>
  <c r="H64" i="27" s="1"/>
  <c r="AA63" i="27"/>
  <c r="E52" i="27"/>
  <c r="D52" i="27"/>
  <c r="D54" i="27"/>
  <c r="W55" i="27"/>
  <c r="E54" i="27"/>
  <c r="K55" i="27" s="1"/>
  <c r="Q55" i="27"/>
  <c r="P73" i="27"/>
  <c r="Z60" i="27"/>
  <c r="K54" i="26"/>
  <c r="V58" i="26"/>
  <c r="D57" i="26"/>
  <c r="J58" i="26" s="1"/>
  <c r="P58" i="26"/>
  <c r="D58" i="26" s="1"/>
  <c r="H69" i="26"/>
  <c r="T70" i="26"/>
  <c r="H70" i="26" s="1"/>
  <c r="Z70" i="26"/>
  <c r="AA69" i="26"/>
  <c r="V61" i="26"/>
  <c r="D60" i="26"/>
  <c r="P61" i="26"/>
  <c r="D61" i="26" s="1"/>
  <c r="I75" i="26"/>
  <c r="AA76" i="26"/>
  <c r="U76" i="26"/>
  <c r="I76" i="26" s="1"/>
  <c r="Z69" i="24"/>
  <c r="S69" i="26"/>
  <c r="T69" i="27" s="1"/>
  <c r="T69" i="29" s="1"/>
  <c r="Y66" i="24"/>
  <c r="R66" i="26"/>
  <c r="S66" i="27" s="1"/>
  <c r="S66" i="29" s="1"/>
  <c r="S66" i="31" s="1"/>
  <c r="Z66" i="31" s="1"/>
  <c r="M64" i="26"/>
  <c r="X63" i="26"/>
  <c r="R64" i="26"/>
  <c r="F64" i="26" s="1"/>
  <c r="X64" i="26"/>
  <c r="F63" i="26"/>
  <c r="M63" i="26" s="1"/>
  <c r="K58" i="26"/>
  <c r="W61" i="26"/>
  <c r="W60" i="26"/>
  <c r="Q61" i="26"/>
  <c r="E61" i="26" s="1"/>
  <c r="E60" i="26"/>
  <c r="L60" i="26" s="1"/>
  <c r="S67" i="26"/>
  <c r="G67" i="26" s="1"/>
  <c r="Y67" i="26"/>
  <c r="G66" i="26"/>
  <c r="Z66" i="26"/>
  <c r="W57" i="26"/>
  <c r="E63" i="26"/>
  <c r="W64" i="26"/>
  <c r="Q64" i="26"/>
  <c r="E64" i="26" s="1"/>
  <c r="AA72" i="24"/>
  <c r="T72" i="26"/>
  <c r="U72" i="27" s="1"/>
  <c r="U72" i="29" s="1"/>
  <c r="U72" i="31" s="1"/>
  <c r="Y63" i="26"/>
  <c r="L61" i="26"/>
  <c r="N66" i="24"/>
  <c r="U76" i="24"/>
  <c r="I76" i="24" s="1"/>
  <c r="I75" i="24"/>
  <c r="O76" i="24" s="1"/>
  <c r="AA76" i="24"/>
  <c r="M63" i="24"/>
  <c r="L64" i="24"/>
  <c r="V61" i="24"/>
  <c r="P61" i="24"/>
  <c r="D61" i="24" s="1"/>
  <c r="D60" i="24"/>
  <c r="J61" i="24" s="1"/>
  <c r="V64" i="21"/>
  <c r="P63" i="24"/>
  <c r="P64" i="21"/>
  <c r="D64" i="21" s="1"/>
  <c r="D63" i="21"/>
  <c r="J64" i="21" s="1"/>
  <c r="O72" i="21"/>
  <c r="N73" i="21"/>
  <c r="Z73" i="24"/>
  <c r="H72" i="24"/>
  <c r="N73" i="24" s="1"/>
  <c r="T73" i="24"/>
  <c r="H73" i="24" s="1"/>
  <c r="U78" i="24"/>
  <c r="U78" i="26" s="1"/>
  <c r="V78" i="27" s="1"/>
  <c r="V78" i="29" s="1"/>
  <c r="V78" i="31" s="1"/>
  <c r="U79" i="21"/>
  <c r="I79" i="21" s="1"/>
  <c r="U81" i="21"/>
  <c r="AA79" i="21"/>
  <c r="T78" i="21"/>
  <c r="AA78" i="21" s="1"/>
  <c r="I78" i="21"/>
  <c r="W60" i="24"/>
  <c r="N69" i="21"/>
  <c r="M70" i="21"/>
  <c r="R69" i="24"/>
  <c r="X70" i="21"/>
  <c r="Q69" i="21"/>
  <c r="R70" i="21"/>
  <c r="F70" i="21" s="1"/>
  <c r="F69" i="21"/>
  <c r="X66" i="21"/>
  <c r="Q66" i="24"/>
  <c r="Q66" i="26" s="1"/>
  <c r="R66" i="27" s="1"/>
  <c r="R66" i="29" s="1"/>
  <c r="R66" i="31" s="1"/>
  <c r="P66" i="21"/>
  <c r="W66" i="21" s="1"/>
  <c r="W67" i="21"/>
  <c r="Q67" i="21"/>
  <c r="E67" i="21" s="1"/>
  <c r="E66" i="21"/>
  <c r="L66" i="21" s="1"/>
  <c r="O69" i="24"/>
  <c r="N70" i="24"/>
  <c r="L63" i="21"/>
  <c r="K64" i="21"/>
  <c r="O73" i="24"/>
  <c r="O72" i="24"/>
  <c r="AA75" i="21"/>
  <c r="T75" i="24"/>
  <c r="T75" i="26" s="1"/>
  <c r="U75" i="27" s="1"/>
  <c r="U75" i="29" s="1"/>
  <c r="Z76" i="21"/>
  <c r="S75" i="21"/>
  <c r="T76" i="21"/>
  <c r="H76" i="21" s="1"/>
  <c r="H75" i="21"/>
  <c r="K61" i="24"/>
  <c r="K60" i="24"/>
  <c r="G69" i="24"/>
  <c r="M70" i="24" s="1"/>
  <c r="Y70" i="24"/>
  <c r="S70" i="24"/>
  <c r="G70" i="24" s="1"/>
  <c r="K57" i="24"/>
  <c r="K60" i="21"/>
  <c r="W64" i="24"/>
  <c r="Q64" i="24"/>
  <c r="E64" i="24" s="1"/>
  <c r="E63" i="24"/>
  <c r="Z72" i="21"/>
  <c r="S72" i="24"/>
  <c r="S72" i="26" s="1"/>
  <c r="T72" i="27" s="1"/>
  <c r="T72" i="29" s="1"/>
  <c r="T72" i="31" s="1"/>
  <c r="R72" i="21"/>
  <c r="Y73" i="21"/>
  <c r="S73" i="21"/>
  <c r="G73" i="21" s="1"/>
  <c r="G72" i="21"/>
  <c r="X63" i="24"/>
  <c r="L67" i="21"/>
  <c r="F66" i="24"/>
  <c r="X67" i="24"/>
  <c r="R67" i="24"/>
  <c r="F67" i="24" s="1"/>
  <c r="K58" i="31" l="1"/>
  <c r="R66" i="33"/>
  <c r="R67" i="31"/>
  <c r="F67" i="31" s="1"/>
  <c r="F66" i="31"/>
  <c r="X67" i="31"/>
  <c r="E49" i="33"/>
  <c r="D49" i="33"/>
  <c r="N67" i="31"/>
  <c r="O66" i="31"/>
  <c r="R58" i="33"/>
  <c r="F58" i="33" s="1"/>
  <c r="X58" i="33"/>
  <c r="X57" i="33"/>
  <c r="F57" i="33"/>
  <c r="Y57" i="33"/>
  <c r="R64" i="33"/>
  <c r="F64" i="33" s="1"/>
  <c r="F63" i="33"/>
  <c r="AB75" i="29"/>
  <c r="U75" i="31"/>
  <c r="AA69" i="29"/>
  <c r="T69" i="31"/>
  <c r="Z73" i="31" s="1"/>
  <c r="Z67" i="33"/>
  <c r="H66" i="33"/>
  <c r="T67" i="33"/>
  <c r="H67" i="33" s="1"/>
  <c r="AA66" i="33"/>
  <c r="L55" i="31"/>
  <c r="L54" i="31"/>
  <c r="M54" i="31"/>
  <c r="X54" i="33"/>
  <c r="F54" i="33"/>
  <c r="X55" i="33"/>
  <c r="R55" i="33"/>
  <c r="F55" i="33" s="1"/>
  <c r="Y54" i="33"/>
  <c r="S60" i="33"/>
  <c r="Y64" i="33" s="1"/>
  <c r="S61" i="31"/>
  <c r="G61" i="31" s="1"/>
  <c r="G60" i="31"/>
  <c r="M64" i="31" s="1"/>
  <c r="Y61" i="31"/>
  <c r="Z60" i="31"/>
  <c r="P73" i="33"/>
  <c r="E54" i="33"/>
  <c r="K55" i="33" s="1"/>
  <c r="D54" i="33"/>
  <c r="Q55" i="33"/>
  <c r="W55" i="33"/>
  <c r="V78" i="33"/>
  <c r="V79" i="31"/>
  <c r="J79" i="31" s="1"/>
  <c r="AB79" i="31"/>
  <c r="J78" i="31"/>
  <c r="N61" i="33"/>
  <c r="O60" i="33"/>
  <c r="K49" i="33"/>
  <c r="L48" i="33"/>
  <c r="L52" i="33"/>
  <c r="L51" i="33"/>
  <c r="M51" i="33"/>
  <c r="D61" i="31"/>
  <c r="E61" i="31"/>
  <c r="E60" i="33"/>
  <c r="D60" i="33"/>
  <c r="Q61" i="33"/>
  <c r="W61" i="33"/>
  <c r="P76" i="31"/>
  <c r="K52" i="33"/>
  <c r="Q58" i="33"/>
  <c r="E57" i="33"/>
  <c r="K58" i="33" s="1"/>
  <c r="D57" i="33"/>
  <c r="W58" i="33"/>
  <c r="Y64" i="31"/>
  <c r="E55" i="31"/>
  <c r="D55" i="31"/>
  <c r="T72" i="33"/>
  <c r="H72" i="31"/>
  <c r="T73" i="31"/>
  <c r="H73" i="31" s="1"/>
  <c r="U72" i="33"/>
  <c r="AA72" i="31"/>
  <c r="U73" i="31"/>
  <c r="I73" i="31" s="1"/>
  <c r="I72" i="31"/>
  <c r="AA73" i="31"/>
  <c r="AB72" i="31"/>
  <c r="S66" i="33"/>
  <c r="Z66" i="33" s="1"/>
  <c r="S67" i="31"/>
  <c r="G67" i="31" s="1"/>
  <c r="Y67" i="31"/>
  <c r="G66" i="31"/>
  <c r="Y66" i="31"/>
  <c r="N64" i="31"/>
  <c r="N63" i="31"/>
  <c r="O63" i="31"/>
  <c r="H63" i="33"/>
  <c r="T64" i="33"/>
  <c r="H64" i="33" s="1"/>
  <c r="Z64" i="33"/>
  <c r="Z63" i="33"/>
  <c r="AA63" i="33"/>
  <c r="L58" i="31"/>
  <c r="L57" i="31"/>
  <c r="M57" i="31"/>
  <c r="V76" i="33"/>
  <c r="J76" i="33" s="1"/>
  <c r="AB76" i="33"/>
  <c r="J75" i="33"/>
  <c r="E52" i="33"/>
  <c r="D52" i="33"/>
  <c r="E58" i="31"/>
  <c r="D58" i="31"/>
  <c r="M63" i="31"/>
  <c r="G63" i="33"/>
  <c r="Y63" i="33"/>
  <c r="S64" i="33"/>
  <c r="G64" i="33" s="1"/>
  <c r="O70" i="31"/>
  <c r="P69" i="31"/>
  <c r="AA70" i="33"/>
  <c r="I69" i="33"/>
  <c r="U70" i="33"/>
  <c r="I70" i="33" s="1"/>
  <c r="AB69" i="33"/>
  <c r="L54" i="29"/>
  <c r="K58" i="29"/>
  <c r="J78" i="29"/>
  <c r="V79" i="29"/>
  <c r="J79" i="29" s="1"/>
  <c r="AB79" i="29"/>
  <c r="N64" i="29"/>
  <c r="N63" i="29"/>
  <c r="O63" i="29"/>
  <c r="F66" i="29"/>
  <c r="R67" i="29"/>
  <c r="F67" i="29" s="1"/>
  <c r="X67" i="29"/>
  <c r="Y67" i="29"/>
  <c r="S67" i="29"/>
  <c r="G67" i="29" s="1"/>
  <c r="Y66" i="29"/>
  <c r="G66" i="29"/>
  <c r="N66" i="29" s="1"/>
  <c r="Z66" i="29"/>
  <c r="L58" i="29"/>
  <c r="L57" i="29"/>
  <c r="M57" i="29"/>
  <c r="O70" i="29"/>
  <c r="P69" i="29"/>
  <c r="P76" i="29"/>
  <c r="Z70" i="29"/>
  <c r="H69" i="29"/>
  <c r="O69" i="29" s="1"/>
  <c r="T70" i="29"/>
  <c r="H70" i="29" s="1"/>
  <c r="M61" i="29"/>
  <c r="E61" i="29"/>
  <c r="D61" i="29"/>
  <c r="N67" i="29"/>
  <c r="O66" i="29"/>
  <c r="D55" i="29"/>
  <c r="E55" i="29"/>
  <c r="Y60" i="27"/>
  <c r="R60" i="29"/>
  <c r="R60" i="31" s="1"/>
  <c r="H72" i="29"/>
  <c r="T73" i="29"/>
  <c r="H73" i="29" s="1"/>
  <c r="Z73" i="29"/>
  <c r="U73" i="29"/>
  <c r="I73" i="29" s="1"/>
  <c r="AA73" i="29"/>
  <c r="AA72" i="29"/>
  <c r="I72" i="29"/>
  <c r="AB72" i="29"/>
  <c r="K61" i="27"/>
  <c r="K61" i="29"/>
  <c r="AA76" i="29"/>
  <c r="I75" i="29"/>
  <c r="U76" i="29"/>
  <c r="I76" i="29" s="1"/>
  <c r="X66" i="24"/>
  <c r="N60" i="29"/>
  <c r="M63" i="29"/>
  <c r="M64" i="29"/>
  <c r="E58" i="29"/>
  <c r="D58" i="29"/>
  <c r="Z73" i="27"/>
  <c r="T73" i="27"/>
  <c r="H73" i="27" s="1"/>
  <c r="H72" i="27"/>
  <c r="R67" i="27"/>
  <c r="F67" i="27" s="1"/>
  <c r="X67" i="27"/>
  <c r="F66" i="27"/>
  <c r="AA73" i="27"/>
  <c r="U73" i="27"/>
  <c r="I73" i="27" s="1"/>
  <c r="AA72" i="27"/>
  <c r="I72" i="27"/>
  <c r="AB72" i="27"/>
  <c r="Y67" i="27"/>
  <c r="Y66" i="27"/>
  <c r="G66" i="27"/>
  <c r="S67" i="27"/>
  <c r="G67" i="27" s="1"/>
  <c r="N67" i="27"/>
  <c r="O66" i="27"/>
  <c r="P76" i="27"/>
  <c r="AA76" i="27"/>
  <c r="I75" i="27"/>
  <c r="P75" i="27" s="1"/>
  <c r="U76" i="27"/>
  <c r="I76" i="27" s="1"/>
  <c r="E55" i="27"/>
  <c r="D55" i="27"/>
  <c r="X60" i="27"/>
  <c r="F60" i="27"/>
  <c r="M60" i="27" s="1"/>
  <c r="X61" i="27"/>
  <c r="R61" i="27"/>
  <c r="F61" i="27" s="1"/>
  <c r="AB75" i="27"/>
  <c r="M64" i="27"/>
  <c r="M63" i="27"/>
  <c r="H69" i="27"/>
  <c r="O69" i="27" s="1"/>
  <c r="Z70" i="27"/>
  <c r="T70" i="27"/>
  <c r="H70" i="27" s="1"/>
  <c r="O63" i="27"/>
  <c r="N64" i="27"/>
  <c r="N63" i="27"/>
  <c r="O70" i="27"/>
  <c r="P69" i="27"/>
  <c r="L58" i="27"/>
  <c r="L57" i="27"/>
  <c r="M57" i="27"/>
  <c r="K58" i="27"/>
  <c r="J78" i="27"/>
  <c r="V79" i="27"/>
  <c r="J79" i="27" s="1"/>
  <c r="AB79" i="27"/>
  <c r="AA69" i="27"/>
  <c r="E61" i="27"/>
  <c r="D61" i="27"/>
  <c r="Z66" i="27"/>
  <c r="M61" i="27"/>
  <c r="L54" i="27"/>
  <c r="E58" i="27"/>
  <c r="D58" i="27"/>
  <c r="X64" i="27"/>
  <c r="J61" i="26"/>
  <c r="K57" i="26"/>
  <c r="O76" i="26"/>
  <c r="N70" i="26"/>
  <c r="O69" i="26"/>
  <c r="Y69" i="24"/>
  <c r="R69" i="26"/>
  <c r="S69" i="27" s="1"/>
  <c r="S69" i="29" s="1"/>
  <c r="S69" i="31" s="1"/>
  <c r="H72" i="26"/>
  <c r="T73" i="26"/>
  <c r="H73" i="26" s="1"/>
  <c r="Z72" i="26"/>
  <c r="Z73" i="26"/>
  <c r="AA72" i="26"/>
  <c r="M67" i="26"/>
  <c r="N66" i="26"/>
  <c r="X66" i="26"/>
  <c r="X67" i="26"/>
  <c r="R67" i="26"/>
  <c r="F67" i="26" s="1"/>
  <c r="F66" i="26"/>
  <c r="Z76" i="26"/>
  <c r="T76" i="26"/>
  <c r="H76" i="26" s="1"/>
  <c r="H75" i="26"/>
  <c r="K63" i="21"/>
  <c r="AA79" i="26"/>
  <c r="U79" i="26"/>
  <c r="I79" i="26" s="1"/>
  <c r="I78" i="26"/>
  <c r="W63" i="24"/>
  <c r="P63" i="26"/>
  <c r="Q63" i="27" s="1"/>
  <c r="Q63" i="29" s="1"/>
  <c r="Q63" i="31" s="1"/>
  <c r="K64" i="26"/>
  <c r="Y66" i="26"/>
  <c r="AA75" i="26"/>
  <c r="K61" i="26"/>
  <c r="K60" i="26"/>
  <c r="S73" i="26"/>
  <c r="G73" i="26" s="1"/>
  <c r="Y73" i="26"/>
  <c r="G72" i="26"/>
  <c r="Q67" i="26"/>
  <c r="E67" i="26" s="1"/>
  <c r="E66" i="26"/>
  <c r="W67" i="26"/>
  <c r="L64" i="26"/>
  <c r="L63" i="26"/>
  <c r="S70" i="26"/>
  <c r="G70" i="26" s="1"/>
  <c r="Y70" i="26"/>
  <c r="G69" i="26"/>
  <c r="N69" i="26" s="1"/>
  <c r="Z69" i="26"/>
  <c r="O75" i="21"/>
  <c r="N76" i="21"/>
  <c r="H75" i="24"/>
  <c r="T76" i="24"/>
  <c r="H76" i="24" s="1"/>
  <c r="Z76" i="24"/>
  <c r="P64" i="24"/>
  <c r="D64" i="24" s="1"/>
  <c r="D63" i="24"/>
  <c r="J64" i="24" s="1"/>
  <c r="V64" i="24"/>
  <c r="AA75" i="24"/>
  <c r="M66" i="24"/>
  <c r="L67" i="24"/>
  <c r="Y72" i="21"/>
  <c r="R72" i="24"/>
  <c r="X73" i="21"/>
  <c r="Q72" i="21"/>
  <c r="R73" i="21"/>
  <c r="F73" i="21" s="1"/>
  <c r="F72" i="21"/>
  <c r="L63" i="24"/>
  <c r="K64" i="24"/>
  <c r="M69" i="21"/>
  <c r="L70" i="21"/>
  <c r="F69" i="24"/>
  <c r="R70" i="24"/>
  <c r="F70" i="24" s="1"/>
  <c r="X70" i="24"/>
  <c r="U81" i="24"/>
  <c r="U81" i="26" s="1"/>
  <c r="V81" i="27" s="1"/>
  <c r="V81" i="29" s="1"/>
  <c r="V81" i="31" s="1"/>
  <c r="T81" i="21"/>
  <c r="AA81" i="21" s="1"/>
  <c r="U84" i="21"/>
  <c r="AA82" i="21"/>
  <c r="U82" i="21"/>
  <c r="I82" i="21" s="1"/>
  <c r="I81" i="21"/>
  <c r="N72" i="21"/>
  <c r="M73" i="21"/>
  <c r="M72" i="21"/>
  <c r="G72" i="24"/>
  <c r="Y73" i="24"/>
  <c r="S73" i="24"/>
  <c r="G73" i="24" s="1"/>
  <c r="Z75" i="21"/>
  <c r="S75" i="24"/>
  <c r="R75" i="21"/>
  <c r="Y75" i="21" s="1"/>
  <c r="S76" i="21"/>
  <c r="G76" i="21" s="1"/>
  <c r="Y76" i="21"/>
  <c r="G75" i="21"/>
  <c r="N75" i="21" s="1"/>
  <c r="K67" i="21"/>
  <c r="V67" i="21"/>
  <c r="P66" i="24"/>
  <c r="P67" i="21"/>
  <c r="D67" i="21" s="1"/>
  <c r="D66" i="21"/>
  <c r="J67" i="21" s="1"/>
  <c r="O79" i="21"/>
  <c r="N69" i="24"/>
  <c r="Q67" i="24"/>
  <c r="E67" i="24" s="1"/>
  <c r="E66" i="24"/>
  <c r="W67" i="24"/>
  <c r="X69" i="21"/>
  <c r="Q69" i="24"/>
  <c r="W70" i="21"/>
  <c r="P69" i="21"/>
  <c r="W69" i="21" s="1"/>
  <c r="Q70" i="21"/>
  <c r="E70" i="21" s="1"/>
  <c r="E69" i="21"/>
  <c r="T78" i="24"/>
  <c r="T78" i="26" s="1"/>
  <c r="Z79" i="21"/>
  <c r="T79" i="21"/>
  <c r="H79" i="21" s="1"/>
  <c r="S78" i="21"/>
  <c r="H78" i="21"/>
  <c r="AA79" i="24"/>
  <c r="U79" i="24"/>
  <c r="I79" i="24" s="1"/>
  <c r="I78" i="24"/>
  <c r="Z72" i="24"/>
  <c r="V81" i="33" l="1"/>
  <c r="J81" i="31"/>
  <c r="AB82" i="31"/>
  <c r="V82" i="31"/>
  <c r="J82" i="31" s="1"/>
  <c r="M63" i="33"/>
  <c r="P76" i="33"/>
  <c r="M66" i="31"/>
  <c r="M67" i="31"/>
  <c r="K61" i="33"/>
  <c r="M61" i="31"/>
  <c r="N60" i="31"/>
  <c r="L67" i="31"/>
  <c r="Q63" i="33"/>
  <c r="D63" i="31"/>
  <c r="W64" i="31"/>
  <c r="Q64" i="31"/>
  <c r="E63" i="31"/>
  <c r="X63" i="31"/>
  <c r="S69" i="33"/>
  <c r="S70" i="31"/>
  <c r="G70" i="31" s="1"/>
  <c r="G69" i="31"/>
  <c r="Y70" i="31"/>
  <c r="U73" i="33"/>
  <c r="I73" i="33" s="1"/>
  <c r="AA73" i="33"/>
  <c r="I72" i="33"/>
  <c r="AA72" i="33"/>
  <c r="AB72" i="33"/>
  <c r="E58" i="33"/>
  <c r="D58" i="33"/>
  <c r="E55" i="33"/>
  <c r="D55" i="33"/>
  <c r="T69" i="33"/>
  <c r="Z73" i="33" s="1"/>
  <c r="H69" i="31"/>
  <c r="N73" i="31" s="1"/>
  <c r="Z70" i="31"/>
  <c r="T70" i="31"/>
  <c r="H70" i="31" s="1"/>
  <c r="Z69" i="31"/>
  <c r="AA69" i="31"/>
  <c r="R60" i="33"/>
  <c r="Y60" i="33" s="1"/>
  <c r="X61" i="31"/>
  <c r="F60" i="31"/>
  <c r="X60" i="31"/>
  <c r="R61" i="31"/>
  <c r="F61" i="31" s="1"/>
  <c r="X64" i="31"/>
  <c r="O70" i="33"/>
  <c r="P69" i="33"/>
  <c r="O72" i="31"/>
  <c r="O73" i="31"/>
  <c r="P72" i="31"/>
  <c r="H72" i="33"/>
  <c r="T73" i="33"/>
  <c r="H73" i="33" s="1"/>
  <c r="E61" i="33"/>
  <c r="D61" i="33"/>
  <c r="Y60" i="31"/>
  <c r="N67" i="33"/>
  <c r="O66" i="33"/>
  <c r="L58" i="33"/>
  <c r="L57" i="33"/>
  <c r="M57" i="33"/>
  <c r="N63" i="33"/>
  <c r="N64" i="33"/>
  <c r="O63" i="33"/>
  <c r="G66" i="33"/>
  <c r="S67" i="33"/>
  <c r="G67" i="33" s="1"/>
  <c r="Y66" i="33"/>
  <c r="Y67" i="33"/>
  <c r="P79" i="31"/>
  <c r="AB79" i="33"/>
  <c r="J78" i="33"/>
  <c r="V79" i="33"/>
  <c r="J79" i="33" s="1"/>
  <c r="S61" i="33"/>
  <c r="G61" i="33" s="1"/>
  <c r="Y61" i="33"/>
  <c r="G60" i="33"/>
  <c r="M64" i="33" s="1"/>
  <c r="Z60" i="33"/>
  <c r="L55" i="33"/>
  <c r="L54" i="33"/>
  <c r="M54" i="33"/>
  <c r="U75" i="33"/>
  <c r="I75" i="31"/>
  <c r="U76" i="31"/>
  <c r="I76" i="31" s="1"/>
  <c r="AA76" i="31"/>
  <c r="AB75" i="31"/>
  <c r="N66" i="31"/>
  <c r="F66" i="33"/>
  <c r="X67" i="33"/>
  <c r="R67" i="33"/>
  <c r="F67" i="33" s="1"/>
  <c r="G69" i="29"/>
  <c r="N69" i="29" s="1"/>
  <c r="S70" i="29"/>
  <c r="G70" i="29" s="1"/>
  <c r="Y70" i="29"/>
  <c r="O76" i="29"/>
  <c r="J81" i="29"/>
  <c r="V82" i="29"/>
  <c r="J82" i="29" s="1"/>
  <c r="AB82" i="29"/>
  <c r="L67" i="29"/>
  <c r="M67" i="29"/>
  <c r="M66" i="29"/>
  <c r="N70" i="29"/>
  <c r="P75" i="29"/>
  <c r="Q64" i="29"/>
  <c r="D63" i="29"/>
  <c r="W64" i="29"/>
  <c r="E63" i="29"/>
  <c r="X63" i="29"/>
  <c r="N73" i="29"/>
  <c r="Z69" i="29"/>
  <c r="O72" i="29"/>
  <c r="O73" i="29"/>
  <c r="P72" i="29"/>
  <c r="X61" i="29"/>
  <c r="F60" i="29"/>
  <c r="X60" i="29"/>
  <c r="R61" i="29"/>
  <c r="F61" i="29" s="1"/>
  <c r="X64" i="29"/>
  <c r="Y60" i="29"/>
  <c r="P79" i="29"/>
  <c r="D63" i="27"/>
  <c r="E63" i="27"/>
  <c r="Q64" i="27"/>
  <c r="W64" i="27"/>
  <c r="X63" i="27"/>
  <c r="S70" i="27"/>
  <c r="G70" i="27" s="1"/>
  <c r="G69" i="27"/>
  <c r="N69" i="27" s="1"/>
  <c r="Y70" i="27"/>
  <c r="P79" i="27"/>
  <c r="L60" i="27"/>
  <c r="L61" i="27"/>
  <c r="M67" i="27"/>
  <c r="M66" i="27"/>
  <c r="O73" i="27"/>
  <c r="O72" i="27"/>
  <c r="P72" i="27"/>
  <c r="N73" i="27"/>
  <c r="AA78" i="26"/>
  <c r="U78" i="27"/>
  <c r="U78" i="29" s="1"/>
  <c r="U78" i="31" s="1"/>
  <c r="N70" i="27"/>
  <c r="O76" i="27"/>
  <c r="L64" i="27"/>
  <c r="N66" i="27"/>
  <c r="L67" i="27"/>
  <c r="V82" i="27"/>
  <c r="J82" i="27" s="1"/>
  <c r="AB82" i="27"/>
  <c r="J81" i="27"/>
  <c r="Z69" i="27"/>
  <c r="N76" i="26"/>
  <c r="R70" i="26"/>
  <c r="F70" i="26" s="1"/>
  <c r="X70" i="26"/>
  <c r="F69" i="26"/>
  <c r="Y69" i="26"/>
  <c r="K67" i="26"/>
  <c r="W66" i="24"/>
  <c r="P66" i="26"/>
  <c r="Q66" i="27" s="1"/>
  <c r="Q66" i="29" s="1"/>
  <c r="Q66" i="31" s="1"/>
  <c r="AA82" i="26"/>
  <c r="I81" i="26"/>
  <c r="U82" i="26"/>
  <c r="I82" i="26" s="1"/>
  <c r="Y72" i="24"/>
  <c r="R72" i="26"/>
  <c r="S72" i="27" s="1"/>
  <c r="S72" i="29" s="1"/>
  <c r="S72" i="31" s="1"/>
  <c r="M73" i="26"/>
  <c r="O79" i="26"/>
  <c r="N73" i="26"/>
  <c r="N72" i="26"/>
  <c r="O72" i="26"/>
  <c r="L66" i="26"/>
  <c r="L67" i="26"/>
  <c r="H78" i="26"/>
  <c r="Z79" i="26"/>
  <c r="T79" i="26"/>
  <c r="H79" i="26" s="1"/>
  <c r="V64" i="26"/>
  <c r="D63" i="26"/>
  <c r="P64" i="26"/>
  <c r="D64" i="26" s="1"/>
  <c r="W63" i="26"/>
  <c r="M66" i="26"/>
  <c r="O75" i="26"/>
  <c r="X69" i="24"/>
  <c r="Q69" i="26"/>
  <c r="R69" i="27" s="1"/>
  <c r="Z75" i="24"/>
  <c r="S75" i="26"/>
  <c r="T75" i="27" s="1"/>
  <c r="T75" i="29" s="1"/>
  <c r="T75" i="31" s="1"/>
  <c r="AA75" i="31" s="1"/>
  <c r="M70" i="26"/>
  <c r="K63" i="24"/>
  <c r="K66" i="21"/>
  <c r="N72" i="24"/>
  <c r="M73" i="24"/>
  <c r="U84" i="24"/>
  <c r="U84" i="26" s="1"/>
  <c r="V84" i="27" s="1"/>
  <c r="V84" i="29" s="1"/>
  <c r="V84" i="31" s="1"/>
  <c r="AA85" i="21"/>
  <c r="U87" i="21"/>
  <c r="T84" i="21"/>
  <c r="AA84" i="21" s="1"/>
  <c r="U85" i="21"/>
  <c r="I85" i="21" s="1"/>
  <c r="I84" i="21"/>
  <c r="O75" i="24"/>
  <c r="N76" i="24"/>
  <c r="O79" i="24"/>
  <c r="N79" i="21"/>
  <c r="Z79" i="24"/>
  <c r="H78" i="24"/>
  <c r="N79" i="24" s="1"/>
  <c r="T79" i="24"/>
  <c r="H79" i="24" s="1"/>
  <c r="V70" i="21"/>
  <c r="P69" i="24"/>
  <c r="P70" i="21"/>
  <c r="D70" i="21" s="1"/>
  <c r="D69" i="21"/>
  <c r="J70" i="21" s="1"/>
  <c r="O82" i="21"/>
  <c r="S81" i="21"/>
  <c r="T81" i="24"/>
  <c r="Z82" i="21"/>
  <c r="T82" i="21"/>
  <c r="H82" i="21" s="1"/>
  <c r="H81" i="21"/>
  <c r="O81" i="21" s="1"/>
  <c r="L73" i="21"/>
  <c r="R73" i="24"/>
  <c r="F73" i="24" s="1"/>
  <c r="X73" i="24"/>
  <c r="F72" i="24"/>
  <c r="M72" i="24" s="1"/>
  <c r="AA78" i="24"/>
  <c r="Z78" i="21"/>
  <c r="S78" i="24"/>
  <c r="S79" i="21"/>
  <c r="G79" i="21" s="1"/>
  <c r="Y79" i="21"/>
  <c r="R78" i="21"/>
  <c r="G78" i="21"/>
  <c r="K70" i="21"/>
  <c r="O78" i="21"/>
  <c r="D66" i="24"/>
  <c r="J67" i="24" s="1"/>
  <c r="P67" i="24"/>
  <c r="D67" i="24" s="1"/>
  <c r="V67" i="24"/>
  <c r="M76" i="21"/>
  <c r="R75" i="24"/>
  <c r="Q75" i="21"/>
  <c r="X76" i="21"/>
  <c r="R76" i="21"/>
  <c r="F76" i="21" s="1"/>
  <c r="F75" i="21"/>
  <c r="L76" i="21" s="1"/>
  <c r="AA82" i="24"/>
  <c r="U82" i="24"/>
  <c r="I82" i="24" s="1"/>
  <c r="I81" i="24"/>
  <c r="O82" i="24" s="1"/>
  <c r="M69" i="24"/>
  <c r="L70" i="24"/>
  <c r="Q70" i="24"/>
  <c r="E70" i="24" s="1"/>
  <c r="E69" i="24"/>
  <c r="W70" i="24"/>
  <c r="L66" i="24"/>
  <c r="K67" i="24"/>
  <c r="G75" i="24"/>
  <c r="Y76" i="24"/>
  <c r="S76" i="24"/>
  <c r="G76" i="24" s="1"/>
  <c r="L69" i="21"/>
  <c r="X72" i="21"/>
  <c r="Q72" i="24"/>
  <c r="Q72" i="26" s="1"/>
  <c r="R72" i="27" s="1"/>
  <c r="R72" i="29" s="1"/>
  <c r="R72" i="31" s="1"/>
  <c r="W73" i="21"/>
  <c r="P72" i="21"/>
  <c r="W72" i="21" s="1"/>
  <c r="Q73" i="21"/>
  <c r="E73" i="21" s="1"/>
  <c r="E72" i="21"/>
  <c r="K73" i="21" s="1"/>
  <c r="U78" i="33" l="1"/>
  <c r="I78" i="31"/>
  <c r="U79" i="31"/>
  <c r="I79" i="31" s="1"/>
  <c r="AA79" i="31"/>
  <c r="AB78" i="31"/>
  <c r="P79" i="33"/>
  <c r="M66" i="33"/>
  <c r="M67" i="33"/>
  <c r="N66" i="33"/>
  <c r="X60" i="33"/>
  <c r="F60" i="33"/>
  <c r="M60" i="33" s="1"/>
  <c r="R61" i="33"/>
  <c r="F61" i="33" s="1"/>
  <c r="X61" i="33"/>
  <c r="X64" i="33"/>
  <c r="T70" i="33"/>
  <c r="H70" i="33" s="1"/>
  <c r="Z70" i="33"/>
  <c r="Z69" i="33"/>
  <c r="H69" i="33"/>
  <c r="AA69" i="33"/>
  <c r="Y70" i="33"/>
  <c r="G69" i="33"/>
  <c r="S70" i="33"/>
  <c r="G70" i="33" s="1"/>
  <c r="V84" i="33"/>
  <c r="AB85" i="31"/>
  <c r="V85" i="31"/>
  <c r="J85" i="31" s="1"/>
  <c r="J84" i="31"/>
  <c r="O76" i="31"/>
  <c r="P75" i="31"/>
  <c r="O73" i="33"/>
  <c r="O72" i="33"/>
  <c r="P72" i="33"/>
  <c r="T75" i="33"/>
  <c r="AA75" i="33" s="1"/>
  <c r="Z76" i="31"/>
  <c r="H75" i="31"/>
  <c r="T76" i="31"/>
  <c r="H76" i="31" s="1"/>
  <c r="S72" i="33"/>
  <c r="S73" i="31"/>
  <c r="G73" i="31" s="1"/>
  <c r="Y72" i="31"/>
  <c r="Y73" i="31"/>
  <c r="G72" i="31"/>
  <c r="Z72" i="31"/>
  <c r="L67" i="33"/>
  <c r="AA76" i="33"/>
  <c r="I75" i="33"/>
  <c r="U76" i="33"/>
  <c r="I76" i="33" s="1"/>
  <c r="AB75" i="33"/>
  <c r="L60" i="31"/>
  <c r="L61" i="31"/>
  <c r="L64" i="31"/>
  <c r="M70" i="31"/>
  <c r="K64" i="31"/>
  <c r="L63" i="31"/>
  <c r="Q64" i="33"/>
  <c r="D63" i="33"/>
  <c r="W64" i="33"/>
  <c r="E63" i="33"/>
  <c r="X63" i="33"/>
  <c r="P82" i="31"/>
  <c r="R72" i="33"/>
  <c r="F72" i="31"/>
  <c r="R73" i="31"/>
  <c r="F73" i="31" s="1"/>
  <c r="Q66" i="33"/>
  <c r="D66" i="31"/>
  <c r="E66" i="31"/>
  <c r="Q67" i="31"/>
  <c r="W67" i="31"/>
  <c r="X66" i="31"/>
  <c r="M61" i="33"/>
  <c r="N60" i="33"/>
  <c r="N73" i="33"/>
  <c r="N69" i="31"/>
  <c r="N70" i="31"/>
  <c r="O69" i="31"/>
  <c r="E64" i="31"/>
  <c r="D64" i="31"/>
  <c r="M60" i="31"/>
  <c r="V82" i="33"/>
  <c r="J82" i="33" s="1"/>
  <c r="AB82" i="33"/>
  <c r="J81" i="33"/>
  <c r="I78" i="29"/>
  <c r="U79" i="29"/>
  <c r="I79" i="29" s="1"/>
  <c r="AA79" i="29"/>
  <c r="AB78" i="29"/>
  <c r="Y73" i="29"/>
  <c r="Y72" i="29"/>
  <c r="G72" i="29"/>
  <c r="S73" i="29"/>
  <c r="G73" i="29" s="1"/>
  <c r="Z72" i="29"/>
  <c r="L61" i="29"/>
  <c r="L60" i="29"/>
  <c r="L64" i="29"/>
  <c r="M60" i="29"/>
  <c r="V85" i="29"/>
  <c r="J85" i="29" s="1"/>
  <c r="J84" i="29"/>
  <c r="AB85" i="29"/>
  <c r="P82" i="29"/>
  <c r="K64" i="29"/>
  <c r="L63" i="29"/>
  <c r="Y69" i="27"/>
  <c r="R69" i="29"/>
  <c r="R69" i="31" s="1"/>
  <c r="H75" i="29"/>
  <c r="T76" i="29"/>
  <c r="H76" i="29" s="1"/>
  <c r="Z76" i="29"/>
  <c r="AA75" i="29"/>
  <c r="D64" i="29"/>
  <c r="E64" i="29"/>
  <c r="F72" i="29"/>
  <c r="R73" i="29"/>
  <c r="F73" i="29" s="1"/>
  <c r="E66" i="29"/>
  <c r="Q67" i="29"/>
  <c r="W67" i="29"/>
  <c r="D66" i="29"/>
  <c r="X66" i="29"/>
  <c r="M70" i="29"/>
  <c r="T76" i="27"/>
  <c r="H76" i="27" s="1"/>
  <c r="Z76" i="27"/>
  <c r="H75" i="27"/>
  <c r="AA75" i="27"/>
  <c r="Y73" i="27"/>
  <c r="Y72" i="27"/>
  <c r="G72" i="27"/>
  <c r="S73" i="27"/>
  <c r="G73" i="27" s="1"/>
  <c r="Z72" i="27"/>
  <c r="M70" i="27"/>
  <c r="D66" i="27"/>
  <c r="W67" i="27"/>
  <c r="Q67" i="27"/>
  <c r="E66" i="27"/>
  <c r="X66" i="27"/>
  <c r="E64" i="27"/>
  <c r="D64" i="27"/>
  <c r="V85" i="27"/>
  <c r="J85" i="27" s="1"/>
  <c r="J84" i="27"/>
  <c r="AB85" i="27"/>
  <c r="X70" i="27"/>
  <c r="R70" i="27"/>
  <c r="F70" i="27" s="1"/>
  <c r="F69" i="27"/>
  <c r="P82" i="27"/>
  <c r="U79" i="27"/>
  <c r="I79" i="27" s="1"/>
  <c r="AA79" i="27"/>
  <c r="I78" i="27"/>
  <c r="AB78" i="27"/>
  <c r="K64" i="27"/>
  <c r="L63" i="27"/>
  <c r="X73" i="27"/>
  <c r="R73" i="27"/>
  <c r="F73" i="27" s="1"/>
  <c r="F72" i="27"/>
  <c r="N79" i="26"/>
  <c r="K69" i="21"/>
  <c r="E72" i="26"/>
  <c r="W73" i="26"/>
  <c r="Q73" i="26"/>
  <c r="E73" i="26" s="1"/>
  <c r="Y75" i="24"/>
  <c r="R75" i="26"/>
  <c r="Z78" i="24"/>
  <c r="S78" i="26"/>
  <c r="T78" i="27" s="1"/>
  <c r="G75" i="26"/>
  <c r="Y76" i="26"/>
  <c r="S76" i="26"/>
  <c r="G76" i="26" s="1"/>
  <c r="Z75" i="26"/>
  <c r="J64" i="26"/>
  <c r="K63" i="26"/>
  <c r="O78" i="26"/>
  <c r="U85" i="26"/>
  <c r="I85" i="26" s="1"/>
  <c r="AA85" i="26"/>
  <c r="I84" i="26"/>
  <c r="D66" i="26"/>
  <c r="V67" i="26"/>
  <c r="P67" i="26"/>
  <c r="D67" i="26" s="1"/>
  <c r="W66" i="26"/>
  <c r="AA81" i="24"/>
  <c r="T81" i="26"/>
  <c r="U81" i="27" s="1"/>
  <c r="U81" i="29" s="1"/>
  <c r="U81" i="31" s="1"/>
  <c r="W70" i="26"/>
  <c r="E69" i="26"/>
  <c r="L69" i="26" s="1"/>
  <c r="Q70" i="26"/>
  <c r="E70" i="26" s="1"/>
  <c r="L70" i="26"/>
  <c r="W69" i="24"/>
  <c r="P69" i="26"/>
  <c r="M69" i="26"/>
  <c r="X73" i="26"/>
  <c r="X72" i="26"/>
  <c r="F72" i="26"/>
  <c r="R73" i="26"/>
  <c r="F73" i="26" s="1"/>
  <c r="Y72" i="26"/>
  <c r="O82" i="26"/>
  <c r="X69" i="26"/>
  <c r="K66" i="24"/>
  <c r="X75" i="21"/>
  <c r="Q75" i="24"/>
  <c r="P75" i="21"/>
  <c r="W76" i="21"/>
  <c r="Q76" i="21"/>
  <c r="E76" i="21" s="1"/>
  <c r="E75" i="21"/>
  <c r="S81" i="24"/>
  <c r="R81" i="21"/>
  <c r="Y81" i="21" s="1"/>
  <c r="Y82" i="21"/>
  <c r="S82" i="21"/>
  <c r="G82" i="21" s="1"/>
  <c r="G81" i="21"/>
  <c r="N81" i="21" s="1"/>
  <c r="T84" i="24"/>
  <c r="S84" i="21"/>
  <c r="Z84" i="21" s="1"/>
  <c r="Z85" i="21"/>
  <c r="T85" i="21"/>
  <c r="H85" i="21" s="1"/>
  <c r="H84" i="21"/>
  <c r="E72" i="24"/>
  <c r="L72" i="24" s="1"/>
  <c r="W73" i="24"/>
  <c r="Q73" i="24"/>
  <c r="E73" i="24" s="1"/>
  <c r="L69" i="24"/>
  <c r="K70" i="24"/>
  <c r="F75" i="24"/>
  <c r="R76" i="24"/>
  <c r="F76" i="24" s="1"/>
  <c r="X76" i="24"/>
  <c r="X72" i="24"/>
  <c r="L72" i="21"/>
  <c r="V70" i="24"/>
  <c r="D69" i="24"/>
  <c r="J70" i="24" s="1"/>
  <c r="P70" i="24"/>
  <c r="D70" i="24" s="1"/>
  <c r="O78" i="24"/>
  <c r="O85" i="21"/>
  <c r="O84" i="21"/>
  <c r="U87" i="24"/>
  <c r="U87" i="26" s="1"/>
  <c r="V87" i="27" s="1"/>
  <c r="V87" i="29" s="1"/>
  <c r="V87" i="31" s="1"/>
  <c r="U90" i="21"/>
  <c r="T87" i="21"/>
  <c r="U88" i="21"/>
  <c r="I88" i="21" s="1"/>
  <c r="AA88" i="21"/>
  <c r="I87" i="21"/>
  <c r="N75" i="24"/>
  <c r="M76" i="24"/>
  <c r="M75" i="21"/>
  <c r="M79" i="21"/>
  <c r="G78" i="24"/>
  <c r="Y79" i="24"/>
  <c r="S79" i="24"/>
  <c r="G79" i="24" s="1"/>
  <c r="L73" i="24"/>
  <c r="Z81" i="21"/>
  <c r="V73" i="21"/>
  <c r="P72" i="24"/>
  <c r="P73" i="21"/>
  <c r="D73" i="21" s="1"/>
  <c r="D72" i="21"/>
  <c r="Y78" i="21"/>
  <c r="R78" i="24"/>
  <c r="Q78" i="21"/>
  <c r="X79" i="21"/>
  <c r="R79" i="21"/>
  <c r="F79" i="21" s="1"/>
  <c r="F78" i="21"/>
  <c r="L79" i="21" s="1"/>
  <c r="N82" i="21"/>
  <c r="T82" i="24"/>
  <c r="H82" i="24" s="1"/>
  <c r="Z82" i="24"/>
  <c r="H81" i="24"/>
  <c r="N78" i="21"/>
  <c r="AA85" i="24"/>
  <c r="U85" i="24"/>
  <c r="I85" i="24" s="1"/>
  <c r="I84" i="24"/>
  <c r="K67" i="31" l="1"/>
  <c r="L66" i="31"/>
  <c r="O76" i="33"/>
  <c r="P75" i="33"/>
  <c r="M70" i="33"/>
  <c r="N70" i="33"/>
  <c r="N69" i="33"/>
  <c r="O69" i="33"/>
  <c r="U81" i="33"/>
  <c r="U82" i="31"/>
  <c r="I82" i="31" s="1"/>
  <c r="I81" i="31"/>
  <c r="AA82" i="31"/>
  <c r="AB81" i="31"/>
  <c r="R69" i="33"/>
  <c r="X73" i="33" s="1"/>
  <c r="F69" i="31"/>
  <c r="X70" i="31"/>
  <c r="R70" i="31"/>
  <c r="F70" i="31" s="1"/>
  <c r="Y69" i="31"/>
  <c r="N76" i="31"/>
  <c r="O75" i="31"/>
  <c r="V87" i="33"/>
  <c r="J87" i="31"/>
  <c r="AB88" i="31"/>
  <c r="V88" i="31"/>
  <c r="J88" i="31" s="1"/>
  <c r="P82" i="33"/>
  <c r="E66" i="33"/>
  <c r="D66" i="33"/>
  <c r="Q67" i="33"/>
  <c r="W67" i="33"/>
  <c r="X66" i="33"/>
  <c r="X73" i="31"/>
  <c r="E64" i="33"/>
  <c r="D64" i="33"/>
  <c r="M73" i="31"/>
  <c r="M72" i="31"/>
  <c r="N72" i="31"/>
  <c r="S73" i="33"/>
  <c r="G73" i="33" s="1"/>
  <c r="Y73" i="33"/>
  <c r="Y72" i="33"/>
  <c r="G72" i="33"/>
  <c r="Z72" i="33"/>
  <c r="AB85" i="33"/>
  <c r="J84" i="33"/>
  <c r="V85" i="33"/>
  <c r="J85" i="33" s="1"/>
  <c r="O79" i="31"/>
  <c r="P78" i="31"/>
  <c r="D67" i="31"/>
  <c r="E67" i="31"/>
  <c r="F72" i="33"/>
  <c r="R73" i="33"/>
  <c r="F73" i="33" s="1"/>
  <c r="K64" i="33"/>
  <c r="L63" i="33"/>
  <c r="H75" i="33"/>
  <c r="T76" i="33"/>
  <c r="H76" i="33" s="1"/>
  <c r="Z76" i="33"/>
  <c r="P85" i="31"/>
  <c r="L61" i="33"/>
  <c r="L60" i="33"/>
  <c r="L64" i="33"/>
  <c r="U79" i="33"/>
  <c r="I79" i="33" s="1"/>
  <c r="AA79" i="33"/>
  <c r="I78" i="33"/>
  <c r="AB78" i="33"/>
  <c r="R70" i="29"/>
  <c r="F70" i="29" s="1"/>
  <c r="F69" i="29"/>
  <c r="L73" i="29" s="1"/>
  <c r="X70" i="29"/>
  <c r="Y69" i="29"/>
  <c r="P85" i="29"/>
  <c r="X73" i="29"/>
  <c r="M73" i="29"/>
  <c r="M72" i="29"/>
  <c r="N72" i="29"/>
  <c r="E67" i="29"/>
  <c r="D67" i="29"/>
  <c r="U82" i="29"/>
  <c r="I82" i="29" s="1"/>
  <c r="AA82" i="29"/>
  <c r="I81" i="29"/>
  <c r="AB81" i="29"/>
  <c r="AA78" i="27"/>
  <c r="T78" i="29"/>
  <c r="T78" i="31" s="1"/>
  <c r="K67" i="29"/>
  <c r="L66" i="29"/>
  <c r="V88" i="29"/>
  <c r="J88" i="29" s="1"/>
  <c r="AB88" i="29"/>
  <c r="J87" i="29"/>
  <c r="O79" i="29"/>
  <c r="P78" i="29"/>
  <c r="N76" i="29"/>
  <c r="O75" i="29"/>
  <c r="L73" i="27"/>
  <c r="K67" i="27"/>
  <c r="L66" i="27"/>
  <c r="M72" i="27"/>
  <c r="M73" i="27"/>
  <c r="N72" i="27"/>
  <c r="N76" i="27"/>
  <c r="O75" i="27"/>
  <c r="AB88" i="27"/>
  <c r="V88" i="27"/>
  <c r="J88" i="27" s="1"/>
  <c r="J87" i="27"/>
  <c r="W69" i="26"/>
  <c r="Q69" i="27"/>
  <c r="Q69" i="29" s="1"/>
  <c r="Q69" i="31" s="1"/>
  <c r="Y75" i="26"/>
  <c r="S75" i="27"/>
  <c r="S75" i="29" s="1"/>
  <c r="S75" i="31" s="1"/>
  <c r="L70" i="27"/>
  <c r="E67" i="27"/>
  <c r="D67" i="27"/>
  <c r="M69" i="27"/>
  <c r="P85" i="27"/>
  <c r="AA82" i="27"/>
  <c r="I81" i="27"/>
  <c r="U82" i="27"/>
  <c r="I82" i="27" s="1"/>
  <c r="AB81" i="27"/>
  <c r="T79" i="27"/>
  <c r="H79" i="27" s="1"/>
  <c r="H78" i="27"/>
  <c r="O78" i="27" s="1"/>
  <c r="Z79" i="27"/>
  <c r="O79" i="27"/>
  <c r="P78" i="27"/>
  <c r="AA84" i="24"/>
  <c r="T84" i="26"/>
  <c r="U84" i="27" s="1"/>
  <c r="U84" i="29" s="1"/>
  <c r="U84" i="31" s="1"/>
  <c r="K70" i="26"/>
  <c r="J67" i="26"/>
  <c r="K66" i="26"/>
  <c r="K73" i="26"/>
  <c r="O85" i="26"/>
  <c r="S79" i="26"/>
  <c r="G79" i="26" s="1"/>
  <c r="G78" i="26"/>
  <c r="Y79" i="26"/>
  <c r="Z78" i="26"/>
  <c r="Y78" i="24"/>
  <c r="R78" i="26"/>
  <c r="W72" i="24"/>
  <c r="P72" i="26"/>
  <c r="Q72" i="27" s="1"/>
  <c r="Q72" i="29" s="1"/>
  <c r="Q72" i="31" s="1"/>
  <c r="I87" i="26"/>
  <c r="U88" i="26"/>
  <c r="I88" i="26" s="1"/>
  <c r="AA88" i="26"/>
  <c r="Z81" i="24"/>
  <c r="S81" i="26"/>
  <c r="X75" i="24"/>
  <c r="Q75" i="26"/>
  <c r="R75" i="27" s="1"/>
  <c r="R75" i="29" s="1"/>
  <c r="R75" i="31" s="1"/>
  <c r="L73" i="26"/>
  <c r="L72" i="26"/>
  <c r="M72" i="26"/>
  <c r="V70" i="26"/>
  <c r="P70" i="26"/>
  <c r="D70" i="26" s="1"/>
  <c r="D69" i="26"/>
  <c r="J70" i="26" s="1"/>
  <c r="H81" i="26"/>
  <c r="Z82" i="26"/>
  <c r="T82" i="26"/>
  <c r="H82" i="26" s="1"/>
  <c r="AA81" i="26"/>
  <c r="M76" i="26"/>
  <c r="N75" i="26"/>
  <c r="F75" i="26"/>
  <c r="M75" i="26" s="1"/>
  <c r="R76" i="26"/>
  <c r="F76" i="26" s="1"/>
  <c r="X76" i="26"/>
  <c r="O85" i="24"/>
  <c r="K72" i="21"/>
  <c r="J73" i="21"/>
  <c r="O88" i="21"/>
  <c r="U90" i="24"/>
  <c r="U90" i="26" s="1"/>
  <c r="V90" i="27" s="1"/>
  <c r="V90" i="29" s="1"/>
  <c r="V90" i="31" s="1"/>
  <c r="AA91" i="21"/>
  <c r="U91" i="21"/>
  <c r="I91" i="21" s="1"/>
  <c r="T90" i="21"/>
  <c r="AA90" i="21" s="1"/>
  <c r="U93" i="21"/>
  <c r="I90" i="21"/>
  <c r="K73" i="24"/>
  <c r="Y82" i="24"/>
  <c r="S82" i="24"/>
  <c r="G82" i="24" s="1"/>
  <c r="G81" i="24"/>
  <c r="O81" i="24"/>
  <c r="N82" i="24"/>
  <c r="X78" i="21"/>
  <c r="Q78" i="24"/>
  <c r="P78" i="21"/>
  <c r="W79" i="21"/>
  <c r="Q79" i="21"/>
  <c r="E79" i="21" s="1"/>
  <c r="E78" i="21"/>
  <c r="U88" i="24"/>
  <c r="I88" i="24" s="1"/>
  <c r="I87" i="24"/>
  <c r="AA88" i="24"/>
  <c r="M75" i="24"/>
  <c r="L76" i="24"/>
  <c r="N85" i="21"/>
  <c r="S84" i="24"/>
  <c r="R84" i="21"/>
  <c r="Y85" i="21"/>
  <c r="S85" i="21"/>
  <c r="G85" i="21" s="1"/>
  <c r="G84" i="21"/>
  <c r="L75" i="21"/>
  <c r="K76" i="21"/>
  <c r="V76" i="21"/>
  <c r="P75" i="24"/>
  <c r="P75" i="26" s="1"/>
  <c r="Q75" i="27" s="1"/>
  <c r="Q75" i="29" s="1"/>
  <c r="Q75" i="31" s="1"/>
  <c r="P76" i="21"/>
  <c r="D76" i="21" s="1"/>
  <c r="D75" i="21"/>
  <c r="J76" i="21" s="1"/>
  <c r="X79" i="24"/>
  <c r="F78" i="24"/>
  <c r="R79" i="24"/>
  <c r="F79" i="24" s="1"/>
  <c r="P73" i="24"/>
  <c r="D73" i="24" s="1"/>
  <c r="V73" i="24"/>
  <c r="D72" i="24"/>
  <c r="J73" i="24" s="1"/>
  <c r="N78" i="24"/>
  <c r="M79" i="24"/>
  <c r="K69" i="24"/>
  <c r="T85" i="24"/>
  <c r="H85" i="24" s="1"/>
  <c r="Z85" i="24"/>
  <c r="H84" i="24"/>
  <c r="N85" i="24" s="1"/>
  <c r="Q76" i="24"/>
  <c r="E76" i="24" s="1"/>
  <c r="E75" i="24"/>
  <c r="L75" i="24" s="1"/>
  <c r="W76" i="24"/>
  <c r="M78" i="21"/>
  <c r="AA87" i="21"/>
  <c r="T87" i="24"/>
  <c r="S87" i="21"/>
  <c r="Z87" i="21" s="1"/>
  <c r="Z88" i="21"/>
  <c r="T88" i="21"/>
  <c r="H88" i="21" s="1"/>
  <c r="H87" i="21"/>
  <c r="M82" i="21"/>
  <c r="R81" i="24"/>
  <c r="X82" i="21"/>
  <c r="Q81" i="21"/>
  <c r="R82" i="21"/>
  <c r="F82" i="21" s="1"/>
  <c r="F81" i="21"/>
  <c r="L82" i="21" s="1"/>
  <c r="W75" i="21"/>
  <c r="R75" i="33" l="1"/>
  <c r="F75" i="31"/>
  <c r="X76" i="31"/>
  <c r="R76" i="31"/>
  <c r="F76" i="31" s="1"/>
  <c r="X75" i="31"/>
  <c r="U84" i="33"/>
  <c r="U85" i="31"/>
  <c r="I85" i="31" s="1"/>
  <c r="I84" i="31"/>
  <c r="AA85" i="31"/>
  <c r="AB84" i="31"/>
  <c r="S75" i="33"/>
  <c r="S76" i="31"/>
  <c r="G76" i="31" s="1"/>
  <c r="Y75" i="31"/>
  <c r="Y76" i="31"/>
  <c r="G75" i="31"/>
  <c r="Z75" i="31"/>
  <c r="T78" i="33"/>
  <c r="H78" i="31"/>
  <c r="Z79" i="31"/>
  <c r="T79" i="31"/>
  <c r="H79" i="31" s="1"/>
  <c r="AA78" i="31"/>
  <c r="P85" i="33"/>
  <c r="V88" i="33"/>
  <c r="J88" i="33" s="1"/>
  <c r="AB88" i="33"/>
  <c r="J87" i="33"/>
  <c r="L70" i="31"/>
  <c r="M69" i="31"/>
  <c r="O82" i="31"/>
  <c r="P81" i="31"/>
  <c r="L73" i="31"/>
  <c r="V90" i="33"/>
  <c r="V91" i="31"/>
  <c r="J91" i="31" s="1"/>
  <c r="AB91" i="31"/>
  <c r="J90" i="31"/>
  <c r="K67" i="33"/>
  <c r="L66" i="33"/>
  <c r="R70" i="33"/>
  <c r="F70" i="33" s="1"/>
  <c r="X70" i="33"/>
  <c r="F69" i="33"/>
  <c r="L73" i="33" s="1"/>
  <c r="Y69" i="33"/>
  <c r="Q69" i="33"/>
  <c r="X69" i="33" s="1"/>
  <c r="D69" i="31"/>
  <c r="E69" i="31"/>
  <c r="K70" i="31" s="1"/>
  <c r="Q70" i="31"/>
  <c r="W70" i="31"/>
  <c r="O79" i="33"/>
  <c r="P78" i="33"/>
  <c r="N76" i="33"/>
  <c r="P88" i="31"/>
  <c r="X69" i="31"/>
  <c r="O75" i="33"/>
  <c r="Q75" i="33"/>
  <c r="D75" i="31"/>
  <c r="W76" i="31"/>
  <c r="E75" i="31"/>
  <c r="Q76" i="31"/>
  <c r="Q72" i="33"/>
  <c r="D72" i="31"/>
  <c r="E72" i="31"/>
  <c r="Q73" i="31"/>
  <c r="W73" i="31"/>
  <c r="X72" i="31"/>
  <c r="M73" i="33"/>
  <c r="M72" i="33"/>
  <c r="N72" i="33"/>
  <c r="E67" i="33"/>
  <c r="D67" i="33"/>
  <c r="AA82" i="33"/>
  <c r="I81" i="33"/>
  <c r="U82" i="33"/>
  <c r="I82" i="33" s="1"/>
  <c r="AB81" i="33"/>
  <c r="D69" i="29"/>
  <c r="W70" i="29"/>
  <c r="E69" i="29"/>
  <c r="K70" i="29" s="1"/>
  <c r="Q70" i="29"/>
  <c r="R76" i="29"/>
  <c r="F76" i="29" s="1"/>
  <c r="X76" i="29"/>
  <c r="X75" i="29"/>
  <c r="F75" i="29"/>
  <c r="E72" i="29"/>
  <c r="Q73" i="29"/>
  <c r="D72" i="29"/>
  <c r="W73" i="29"/>
  <c r="X72" i="29"/>
  <c r="H78" i="29"/>
  <c r="T79" i="29"/>
  <c r="H79" i="29" s="1"/>
  <c r="Z79" i="29"/>
  <c r="AA78" i="29"/>
  <c r="X69" i="29"/>
  <c r="Q76" i="29"/>
  <c r="D75" i="29"/>
  <c r="W76" i="29"/>
  <c r="E75" i="29"/>
  <c r="U85" i="29"/>
  <c r="I85" i="29" s="1"/>
  <c r="AA85" i="29"/>
  <c r="I84" i="29"/>
  <c r="AB84" i="29"/>
  <c r="P88" i="29"/>
  <c r="L70" i="29"/>
  <c r="M69" i="29"/>
  <c r="J90" i="29"/>
  <c r="V91" i="29"/>
  <c r="J91" i="29" s="1"/>
  <c r="AB91" i="29"/>
  <c r="G75" i="29"/>
  <c r="S76" i="29"/>
  <c r="G76" i="29" s="1"/>
  <c r="Y76" i="29"/>
  <c r="Y75" i="29"/>
  <c r="Z75" i="29"/>
  <c r="O82" i="29"/>
  <c r="P81" i="29"/>
  <c r="E72" i="27"/>
  <c r="Q73" i="27"/>
  <c r="W73" i="27"/>
  <c r="D72" i="27"/>
  <c r="X72" i="27"/>
  <c r="O82" i="27"/>
  <c r="P81" i="27"/>
  <c r="D69" i="27"/>
  <c r="E69" i="27"/>
  <c r="Q70" i="27"/>
  <c r="W70" i="27"/>
  <c r="X69" i="27"/>
  <c r="D75" i="27"/>
  <c r="W76" i="27"/>
  <c r="E75" i="27"/>
  <c r="Q76" i="27"/>
  <c r="J90" i="27"/>
  <c r="AB91" i="27"/>
  <c r="V91" i="27"/>
  <c r="J91" i="27" s="1"/>
  <c r="X76" i="27"/>
  <c r="R76" i="27"/>
  <c r="F76" i="27" s="1"/>
  <c r="X75" i="27"/>
  <c r="F75" i="27"/>
  <c r="U85" i="27"/>
  <c r="I85" i="27" s="1"/>
  <c r="AA85" i="27"/>
  <c r="I84" i="27"/>
  <c r="AB84" i="27"/>
  <c r="Y78" i="26"/>
  <c r="S78" i="27"/>
  <c r="S78" i="29" s="1"/>
  <c r="Y75" i="27"/>
  <c r="G75" i="27"/>
  <c r="S76" i="27"/>
  <c r="G76" i="27" s="1"/>
  <c r="Y76" i="27"/>
  <c r="Z75" i="27"/>
  <c r="P88" i="27"/>
  <c r="Z81" i="26"/>
  <c r="T81" i="27"/>
  <c r="T81" i="29" s="1"/>
  <c r="T81" i="31" s="1"/>
  <c r="N79" i="27"/>
  <c r="K69" i="26"/>
  <c r="X78" i="24"/>
  <c r="Q78" i="26"/>
  <c r="P73" i="26"/>
  <c r="D73" i="26" s="1"/>
  <c r="V73" i="26"/>
  <c r="D72" i="26"/>
  <c r="W72" i="26"/>
  <c r="D75" i="26"/>
  <c r="V76" i="26"/>
  <c r="P76" i="26"/>
  <c r="D76" i="26" s="1"/>
  <c r="Z84" i="24"/>
  <c r="S84" i="26"/>
  <c r="AA91" i="26"/>
  <c r="U91" i="26"/>
  <c r="I91" i="26" s="1"/>
  <c r="I90" i="26"/>
  <c r="L76" i="26"/>
  <c r="N82" i="26"/>
  <c r="O81" i="26"/>
  <c r="Z85" i="26"/>
  <c r="H84" i="26"/>
  <c r="T85" i="26"/>
  <c r="H85" i="26" s="1"/>
  <c r="AA84" i="26"/>
  <c r="Y81" i="24"/>
  <c r="R81" i="26"/>
  <c r="M79" i="26"/>
  <c r="N78" i="26"/>
  <c r="W76" i="26"/>
  <c r="E75" i="26"/>
  <c r="Q76" i="26"/>
  <c r="E76" i="26" s="1"/>
  <c r="W75" i="26"/>
  <c r="AA87" i="24"/>
  <c r="T87" i="26"/>
  <c r="U87" i="27" s="1"/>
  <c r="U87" i="29" s="1"/>
  <c r="U87" i="31" s="1"/>
  <c r="X75" i="26"/>
  <c r="G81" i="26"/>
  <c r="N81" i="26" s="1"/>
  <c r="S82" i="26"/>
  <c r="G82" i="26" s="1"/>
  <c r="Y82" i="26"/>
  <c r="O88" i="26"/>
  <c r="X79" i="26"/>
  <c r="F78" i="26"/>
  <c r="R79" i="26"/>
  <c r="F79" i="26" s="1"/>
  <c r="X81" i="21"/>
  <c r="Q81" i="24"/>
  <c r="Q81" i="26" s="1"/>
  <c r="R81" i="27" s="1"/>
  <c r="R81" i="29" s="1"/>
  <c r="R81" i="31" s="1"/>
  <c r="W82" i="21"/>
  <c r="P81" i="21"/>
  <c r="Q82" i="21"/>
  <c r="E82" i="21" s="1"/>
  <c r="E81" i="21"/>
  <c r="M81" i="21"/>
  <c r="L78" i="21"/>
  <c r="K79" i="21"/>
  <c r="V79" i="21"/>
  <c r="P78" i="24"/>
  <c r="P79" i="21"/>
  <c r="D79" i="21" s="1"/>
  <c r="D78" i="21"/>
  <c r="N88" i="21"/>
  <c r="Y88" i="21"/>
  <c r="S87" i="24"/>
  <c r="R87" i="21"/>
  <c r="Y87" i="21" s="1"/>
  <c r="S88" i="21"/>
  <c r="G88" i="21" s="1"/>
  <c r="G87" i="21"/>
  <c r="M88" i="21" s="1"/>
  <c r="M78" i="24"/>
  <c r="L79" i="24"/>
  <c r="P76" i="24"/>
  <c r="D76" i="24" s="1"/>
  <c r="V76" i="24"/>
  <c r="D75" i="24"/>
  <c r="J76" i="24" s="1"/>
  <c r="Y84" i="21"/>
  <c r="R84" i="24"/>
  <c r="Q84" i="21"/>
  <c r="X85" i="21"/>
  <c r="R85" i="21"/>
  <c r="F85" i="21" s="1"/>
  <c r="F84" i="21"/>
  <c r="M84" i="21" s="1"/>
  <c r="W79" i="24"/>
  <c r="Q79" i="24"/>
  <c r="E79" i="24" s="1"/>
  <c r="E78" i="24"/>
  <c r="K72" i="24"/>
  <c r="U93" i="24"/>
  <c r="U93" i="26" s="1"/>
  <c r="V93" i="27" s="1"/>
  <c r="V93" i="29" s="1"/>
  <c r="V93" i="31" s="1"/>
  <c r="U96" i="21"/>
  <c r="AA94" i="21"/>
  <c r="T93" i="21"/>
  <c r="U94" i="21"/>
  <c r="I94" i="21" s="1"/>
  <c r="I93" i="21"/>
  <c r="U91" i="24"/>
  <c r="I91" i="24" s="1"/>
  <c r="I90" i="24"/>
  <c r="O91" i="24" s="1"/>
  <c r="AA91" i="24"/>
  <c r="X82" i="24"/>
  <c r="F81" i="24"/>
  <c r="M81" i="24" s="1"/>
  <c r="R82" i="24"/>
  <c r="F82" i="24" s="1"/>
  <c r="Z88" i="24"/>
  <c r="T88" i="24"/>
  <c r="H88" i="24" s="1"/>
  <c r="H87" i="24"/>
  <c r="O87" i="24" s="1"/>
  <c r="W75" i="24"/>
  <c r="M85" i="21"/>
  <c r="Y85" i="24"/>
  <c r="S85" i="24"/>
  <c r="G85" i="24" s="1"/>
  <c r="G84" i="24"/>
  <c r="O88" i="24"/>
  <c r="W78" i="21"/>
  <c r="N81" i="24"/>
  <c r="M82" i="24"/>
  <c r="T90" i="24"/>
  <c r="S90" i="21"/>
  <c r="T91" i="21"/>
  <c r="H91" i="21" s="1"/>
  <c r="Z91" i="21"/>
  <c r="H90" i="21"/>
  <c r="O90" i="21" s="1"/>
  <c r="O87" i="21"/>
  <c r="O84" i="24"/>
  <c r="K76" i="24"/>
  <c r="K75" i="21"/>
  <c r="N84" i="21"/>
  <c r="O91" i="21"/>
  <c r="X81" i="24" l="1"/>
  <c r="L69" i="31"/>
  <c r="R81" i="33"/>
  <c r="F81" i="31"/>
  <c r="R82" i="31"/>
  <c r="F82" i="31" s="1"/>
  <c r="E72" i="33"/>
  <c r="D72" i="33"/>
  <c r="Q73" i="33"/>
  <c r="W73" i="33"/>
  <c r="X72" i="33"/>
  <c r="E70" i="31"/>
  <c r="D70" i="31"/>
  <c r="N79" i="31"/>
  <c r="O78" i="31"/>
  <c r="M75" i="31"/>
  <c r="M76" i="31"/>
  <c r="N75" i="31"/>
  <c r="Y76" i="33"/>
  <c r="G75" i="33"/>
  <c r="Y75" i="33"/>
  <c r="S76" i="33"/>
  <c r="G76" i="33" s="1"/>
  <c r="Z75" i="33"/>
  <c r="O82" i="33"/>
  <c r="P81" i="33"/>
  <c r="D73" i="31"/>
  <c r="E73" i="31"/>
  <c r="E76" i="31"/>
  <c r="D76" i="31"/>
  <c r="Q76" i="33"/>
  <c r="E75" i="33"/>
  <c r="K76" i="33" s="1"/>
  <c r="W76" i="33"/>
  <c r="D75" i="33"/>
  <c r="L70" i="33"/>
  <c r="M69" i="33"/>
  <c r="U87" i="33"/>
  <c r="I87" i="31"/>
  <c r="AA88" i="31"/>
  <c r="U88" i="31"/>
  <c r="I88" i="31" s="1"/>
  <c r="AB87" i="31"/>
  <c r="K73" i="31"/>
  <c r="L72" i="31"/>
  <c r="K76" i="31"/>
  <c r="H78" i="33"/>
  <c r="T79" i="33"/>
  <c r="H79" i="33" s="1"/>
  <c r="Z79" i="33"/>
  <c r="AA78" i="33"/>
  <c r="U85" i="33"/>
  <c r="I85" i="33" s="1"/>
  <c r="AA85" i="33"/>
  <c r="I84" i="33"/>
  <c r="AB84" i="33"/>
  <c r="L76" i="31"/>
  <c r="L75" i="31"/>
  <c r="V93" i="33"/>
  <c r="J93" i="31"/>
  <c r="V94" i="31"/>
  <c r="J94" i="31" s="1"/>
  <c r="AB94" i="31"/>
  <c r="T81" i="33"/>
  <c r="T82" i="31"/>
  <c r="H82" i="31" s="1"/>
  <c r="H81" i="31"/>
  <c r="Z82" i="31"/>
  <c r="AA81" i="31"/>
  <c r="Z78" i="29"/>
  <c r="S78" i="31"/>
  <c r="Q70" i="33"/>
  <c r="W70" i="33"/>
  <c r="E69" i="33"/>
  <c r="K70" i="33" s="1"/>
  <c r="D69" i="33"/>
  <c r="P91" i="31"/>
  <c r="AB91" i="33"/>
  <c r="V91" i="33"/>
  <c r="J91" i="33" s="1"/>
  <c r="J90" i="33"/>
  <c r="P88" i="33"/>
  <c r="O85" i="31"/>
  <c r="P84" i="31"/>
  <c r="R76" i="33"/>
  <c r="F76" i="33" s="1"/>
  <c r="X76" i="33"/>
  <c r="X75" i="33"/>
  <c r="F75" i="33"/>
  <c r="L69" i="29"/>
  <c r="K76" i="29"/>
  <c r="M76" i="29"/>
  <c r="M75" i="29"/>
  <c r="N75" i="29"/>
  <c r="N79" i="29"/>
  <c r="O78" i="29"/>
  <c r="L76" i="29"/>
  <c r="L75" i="29"/>
  <c r="F81" i="29"/>
  <c r="R82" i="29"/>
  <c r="F82" i="29" s="1"/>
  <c r="J93" i="29"/>
  <c r="V94" i="29"/>
  <c r="J94" i="29" s="1"/>
  <c r="AB94" i="29"/>
  <c r="K76" i="27"/>
  <c r="E76" i="29"/>
  <c r="D76" i="29"/>
  <c r="E70" i="29"/>
  <c r="D70" i="29"/>
  <c r="AA88" i="29"/>
  <c r="U88" i="29"/>
  <c r="I88" i="29" s="1"/>
  <c r="I87" i="29"/>
  <c r="AB87" i="29"/>
  <c r="O85" i="29"/>
  <c r="P84" i="29"/>
  <c r="H81" i="29"/>
  <c r="T82" i="29"/>
  <c r="H82" i="29" s="1"/>
  <c r="Z82" i="29"/>
  <c r="AA81" i="29"/>
  <c r="G78" i="29"/>
  <c r="N78" i="29" s="1"/>
  <c r="S79" i="29"/>
  <c r="G79" i="29" s="1"/>
  <c r="Y79" i="29"/>
  <c r="P91" i="29"/>
  <c r="E73" i="29"/>
  <c r="D73" i="29"/>
  <c r="K73" i="29"/>
  <c r="L72" i="29"/>
  <c r="G78" i="27"/>
  <c r="S79" i="27"/>
  <c r="G79" i="27" s="1"/>
  <c r="Y79" i="27"/>
  <c r="Z78" i="27"/>
  <c r="O85" i="27"/>
  <c r="P84" i="27"/>
  <c r="AA88" i="27"/>
  <c r="U88" i="27"/>
  <c r="I88" i="27" s="1"/>
  <c r="I87" i="27"/>
  <c r="AB87" i="27"/>
  <c r="Y81" i="26"/>
  <c r="S81" i="27"/>
  <c r="S81" i="29" s="1"/>
  <c r="Z84" i="26"/>
  <c r="T84" i="27"/>
  <c r="T84" i="29" s="1"/>
  <c r="T84" i="31" s="1"/>
  <c r="E70" i="27"/>
  <c r="D70" i="27"/>
  <c r="AB94" i="27"/>
  <c r="V94" i="27"/>
  <c r="J94" i="27" s="1"/>
  <c r="J93" i="27"/>
  <c r="X78" i="26"/>
  <c r="R78" i="27"/>
  <c r="X82" i="27" s="1"/>
  <c r="M76" i="27"/>
  <c r="M75" i="27"/>
  <c r="N75" i="27"/>
  <c r="P91" i="27"/>
  <c r="K70" i="27"/>
  <c r="L69" i="27"/>
  <c r="E73" i="27"/>
  <c r="D73" i="27"/>
  <c r="F81" i="27"/>
  <c r="R82" i="27"/>
  <c r="F82" i="27" s="1"/>
  <c r="H81" i="27"/>
  <c r="Z82" i="27"/>
  <c r="T82" i="27"/>
  <c r="H82" i="27" s="1"/>
  <c r="AA81" i="27"/>
  <c r="L75" i="27"/>
  <c r="L76" i="27"/>
  <c r="E76" i="27"/>
  <c r="D76" i="27"/>
  <c r="K73" i="27"/>
  <c r="L72" i="27"/>
  <c r="J76" i="26"/>
  <c r="AA90" i="24"/>
  <c r="T90" i="26"/>
  <c r="U90" i="27" s="1"/>
  <c r="U90" i="29" s="1"/>
  <c r="U90" i="31" s="1"/>
  <c r="R82" i="26"/>
  <c r="F82" i="26" s="1"/>
  <c r="X82" i="26"/>
  <c r="F81" i="26"/>
  <c r="M81" i="26" s="1"/>
  <c r="X81" i="26"/>
  <c r="O91" i="26"/>
  <c r="Y85" i="26"/>
  <c r="G84" i="26"/>
  <c r="N84" i="26" s="1"/>
  <c r="S85" i="26"/>
  <c r="G85" i="26" s="1"/>
  <c r="H87" i="26"/>
  <c r="T88" i="26"/>
  <c r="H88" i="26" s="1"/>
  <c r="Z88" i="26"/>
  <c r="AA87" i="26"/>
  <c r="Z87" i="24"/>
  <c r="S87" i="26"/>
  <c r="T87" i="27" s="1"/>
  <c r="U94" i="26"/>
  <c r="I94" i="26" s="1"/>
  <c r="I93" i="26"/>
  <c r="AA94" i="26"/>
  <c r="W78" i="24"/>
  <c r="P78" i="26"/>
  <c r="L79" i="26"/>
  <c r="M82" i="26"/>
  <c r="N85" i="26"/>
  <c r="O84" i="26"/>
  <c r="E78" i="26"/>
  <c r="L78" i="26" s="1"/>
  <c r="W79" i="26"/>
  <c r="Q79" i="26"/>
  <c r="E79" i="26" s="1"/>
  <c r="K75" i="26"/>
  <c r="K76" i="26"/>
  <c r="L75" i="26"/>
  <c r="Y84" i="24"/>
  <c r="R84" i="26"/>
  <c r="E81" i="26"/>
  <c r="W82" i="26"/>
  <c r="Q82" i="26"/>
  <c r="E82" i="26" s="1"/>
  <c r="M78" i="26"/>
  <c r="J73" i="26"/>
  <c r="K72" i="26"/>
  <c r="K75" i="24"/>
  <c r="N88" i="24"/>
  <c r="O94" i="21"/>
  <c r="U96" i="24"/>
  <c r="U96" i="26" s="1"/>
  <c r="V96" i="27" s="1"/>
  <c r="V96" i="29" s="1"/>
  <c r="V96" i="31" s="1"/>
  <c r="AA97" i="21"/>
  <c r="U97" i="21"/>
  <c r="I97" i="21" s="1"/>
  <c r="T96" i="21"/>
  <c r="U99" i="21"/>
  <c r="I96" i="21"/>
  <c r="N87" i="21"/>
  <c r="D78" i="24"/>
  <c r="J79" i="24" s="1"/>
  <c r="P79" i="24"/>
  <c r="D79" i="24" s="1"/>
  <c r="V79" i="24"/>
  <c r="V82" i="21"/>
  <c r="P81" i="24"/>
  <c r="P82" i="21"/>
  <c r="D82" i="21" s="1"/>
  <c r="D81" i="21"/>
  <c r="Z90" i="21"/>
  <c r="S90" i="24"/>
  <c r="Y91" i="21"/>
  <c r="S91" i="21"/>
  <c r="G91" i="21" s="1"/>
  <c r="R90" i="21"/>
  <c r="Y90" i="21" s="1"/>
  <c r="G90" i="21"/>
  <c r="N90" i="21" s="1"/>
  <c r="N84" i="24"/>
  <c r="M85" i="24"/>
  <c r="I93" i="24"/>
  <c r="AA94" i="24"/>
  <c r="U94" i="24"/>
  <c r="I94" i="24" s="1"/>
  <c r="R87" i="24"/>
  <c r="X88" i="21"/>
  <c r="Q87" i="21"/>
  <c r="X87" i="21" s="1"/>
  <c r="R88" i="21"/>
  <c r="F88" i="21" s="1"/>
  <c r="F87" i="21"/>
  <c r="L81" i="21"/>
  <c r="K82" i="21"/>
  <c r="Z91" i="24"/>
  <c r="H90" i="24"/>
  <c r="T91" i="24"/>
  <c r="H91" i="24" s="1"/>
  <c r="L82" i="24"/>
  <c r="AA93" i="21"/>
  <c r="T93" i="24"/>
  <c r="Z94" i="21"/>
  <c r="S93" i="21"/>
  <c r="T94" i="21"/>
  <c r="H94" i="21" s="1"/>
  <c r="H93" i="21"/>
  <c r="N94" i="21" s="1"/>
  <c r="X84" i="21"/>
  <c r="Q84" i="24"/>
  <c r="P84" i="21"/>
  <c r="W85" i="21"/>
  <c r="Q85" i="21"/>
  <c r="E85" i="21" s="1"/>
  <c r="E84" i="21"/>
  <c r="L84" i="21" s="1"/>
  <c r="Y88" i="24"/>
  <c r="S88" i="24"/>
  <c r="G88" i="24" s="1"/>
  <c r="G87" i="24"/>
  <c r="K78" i="21"/>
  <c r="J79" i="21"/>
  <c r="E81" i="24"/>
  <c r="W82" i="24"/>
  <c r="Q82" i="24"/>
  <c r="E82" i="24" s="1"/>
  <c r="N91" i="21"/>
  <c r="L78" i="24"/>
  <c r="K79" i="24"/>
  <c r="L85" i="21"/>
  <c r="X85" i="24"/>
  <c r="R85" i="24"/>
  <c r="F85" i="24" s="1"/>
  <c r="F84" i="24"/>
  <c r="W81" i="21"/>
  <c r="U90" i="33" l="1"/>
  <c r="I90" i="31"/>
  <c r="U91" i="31"/>
  <c r="I91" i="31" s="1"/>
  <c r="AA91" i="31"/>
  <c r="AB90" i="31"/>
  <c r="P91" i="33"/>
  <c r="E70" i="33"/>
  <c r="D70" i="33"/>
  <c r="T82" i="33"/>
  <c r="H82" i="33" s="1"/>
  <c r="Z82" i="33"/>
  <c r="H81" i="33"/>
  <c r="AA81" i="33"/>
  <c r="N79" i="33"/>
  <c r="O78" i="33"/>
  <c r="L69" i="33"/>
  <c r="M75" i="33"/>
  <c r="M76" i="33"/>
  <c r="N75" i="33"/>
  <c r="E73" i="33"/>
  <c r="D73" i="33"/>
  <c r="Z81" i="29"/>
  <c r="S81" i="31"/>
  <c r="S78" i="33"/>
  <c r="Y79" i="31"/>
  <c r="S79" i="31"/>
  <c r="G79" i="31" s="1"/>
  <c r="G78" i="31"/>
  <c r="Z78" i="31"/>
  <c r="V94" i="33"/>
  <c r="J94" i="33" s="1"/>
  <c r="AB94" i="33"/>
  <c r="J93" i="33"/>
  <c r="O88" i="31"/>
  <c r="P87" i="31"/>
  <c r="E76" i="33"/>
  <c r="D76" i="33"/>
  <c r="Z81" i="27"/>
  <c r="L76" i="33"/>
  <c r="L75" i="33"/>
  <c r="N82" i="31"/>
  <c r="O81" i="31"/>
  <c r="O85" i="33"/>
  <c r="P84" i="33"/>
  <c r="AA88" i="33"/>
  <c r="I87" i="33"/>
  <c r="U88" i="33"/>
  <c r="I88" i="33" s="1"/>
  <c r="AB87" i="33"/>
  <c r="K73" i="33"/>
  <c r="L72" i="33"/>
  <c r="V96" i="33"/>
  <c r="V97" i="31"/>
  <c r="J97" i="31" s="1"/>
  <c r="AB97" i="31"/>
  <c r="J96" i="31"/>
  <c r="T84" i="33"/>
  <c r="H84" i="31"/>
  <c r="Z85" i="31"/>
  <c r="T85" i="31"/>
  <c r="H85" i="31" s="1"/>
  <c r="AA84" i="31"/>
  <c r="P94" i="31"/>
  <c r="R82" i="33"/>
  <c r="F82" i="33" s="1"/>
  <c r="F81" i="33"/>
  <c r="N82" i="29"/>
  <c r="O81" i="29"/>
  <c r="P94" i="29"/>
  <c r="V97" i="29"/>
  <c r="J97" i="29" s="1"/>
  <c r="J96" i="29"/>
  <c r="AB97" i="29"/>
  <c r="M79" i="29"/>
  <c r="I90" i="29"/>
  <c r="U91" i="29"/>
  <c r="I91" i="29" s="1"/>
  <c r="AA91" i="29"/>
  <c r="AB90" i="29"/>
  <c r="H84" i="29"/>
  <c r="T85" i="29"/>
  <c r="H85" i="29" s="1"/>
  <c r="Z85" i="29"/>
  <c r="AA84" i="29"/>
  <c r="Y78" i="27"/>
  <c r="R78" i="29"/>
  <c r="R78" i="31" s="1"/>
  <c r="Y78" i="31" s="1"/>
  <c r="O88" i="29"/>
  <c r="P87" i="29"/>
  <c r="AA87" i="27"/>
  <c r="T87" i="29"/>
  <c r="T87" i="31" s="1"/>
  <c r="Y81" i="29"/>
  <c r="G81" i="29"/>
  <c r="N81" i="29" s="1"/>
  <c r="S82" i="29"/>
  <c r="G82" i="29" s="1"/>
  <c r="Y82" i="29"/>
  <c r="I90" i="27"/>
  <c r="U91" i="27"/>
  <c r="I91" i="27" s="1"/>
  <c r="AA91" i="27"/>
  <c r="AB90" i="27"/>
  <c r="O88" i="27"/>
  <c r="P87" i="27"/>
  <c r="Y84" i="26"/>
  <c r="S84" i="27"/>
  <c r="S84" i="29" s="1"/>
  <c r="S84" i="31" s="1"/>
  <c r="W78" i="26"/>
  <c r="Q78" i="27"/>
  <c r="Q78" i="29" s="1"/>
  <c r="Q78" i="31" s="1"/>
  <c r="N82" i="27"/>
  <c r="O81" i="27"/>
  <c r="P94" i="27"/>
  <c r="Y81" i="27"/>
  <c r="G81" i="27"/>
  <c r="N81" i="27" s="1"/>
  <c r="S82" i="27"/>
  <c r="G82" i="27" s="1"/>
  <c r="Y82" i="27"/>
  <c r="H87" i="27"/>
  <c r="Z88" i="27"/>
  <c r="T88" i="27"/>
  <c r="H88" i="27" s="1"/>
  <c r="V97" i="27"/>
  <c r="J97" i="27" s="1"/>
  <c r="AB97" i="27"/>
  <c r="J96" i="27"/>
  <c r="R79" i="27"/>
  <c r="F79" i="27" s="1"/>
  <c r="F78" i="27"/>
  <c r="M78" i="27" s="1"/>
  <c r="X79" i="27"/>
  <c r="H84" i="27"/>
  <c r="Z85" i="27"/>
  <c r="T85" i="27"/>
  <c r="H85" i="27" s="1"/>
  <c r="AA84" i="27"/>
  <c r="M79" i="27"/>
  <c r="N78" i="27"/>
  <c r="X84" i="24"/>
  <c r="Q84" i="26"/>
  <c r="R84" i="27" s="1"/>
  <c r="R84" i="29" s="1"/>
  <c r="R84" i="31" s="1"/>
  <c r="AA97" i="26"/>
  <c r="U97" i="26"/>
  <c r="I97" i="26" s="1"/>
  <c r="I96" i="26"/>
  <c r="Z90" i="24"/>
  <c r="S90" i="26"/>
  <c r="W81" i="24"/>
  <c r="P81" i="26"/>
  <c r="Q81" i="27" s="1"/>
  <c r="Q81" i="29" s="1"/>
  <c r="Q81" i="31" s="1"/>
  <c r="K82" i="26"/>
  <c r="Y88" i="26"/>
  <c r="G87" i="26"/>
  <c r="S88" i="26"/>
  <c r="G88" i="26" s="1"/>
  <c r="Z87" i="26"/>
  <c r="AA93" i="24"/>
  <c r="T93" i="26"/>
  <c r="U93" i="27" s="1"/>
  <c r="U93" i="29" s="1"/>
  <c r="U93" i="31" s="1"/>
  <c r="Y87" i="24"/>
  <c r="R87" i="26"/>
  <c r="K79" i="26"/>
  <c r="O94" i="26"/>
  <c r="M85" i="26"/>
  <c r="Z91" i="26"/>
  <c r="T91" i="26"/>
  <c r="H91" i="26" s="1"/>
  <c r="H90" i="26"/>
  <c r="AA90" i="26"/>
  <c r="F84" i="26"/>
  <c r="R85" i="26"/>
  <c r="F85" i="26" s="1"/>
  <c r="X85" i="26"/>
  <c r="P79" i="26"/>
  <c r="D79" i="26" s="1"/>
  <c r="D78" i="26"/>
  <c r="J79" i="26" s="1"/>
  <c r="V79" i="26"/>
  <c r="N88" i="26"/>
  <c r="O87" i="26"/>
  <c r="L82" i="26"/>
  <c r="L81" i="26"/>
  <c r="K78" i="24"/>
  <c r="M88" i="24"/>
  <c r="K85" i="21"/>
  <c r="V85" i="21"/>
  <c r="P84" i="24"/>
  <c r="P84" i="26" s="1"/>
  <c r="Q84" i="27" s="1"/>
  <c r="Q84" i="29" s="1"/>
  <c r="Q84" i="31" s="1"/>
  <c r="P85" i="21"/>
  <c r="D85" i="21" s="1"/>
  <c r="D84" i="21"/>
  <c r="J85" i="21" s="1"/>
  <c r="Q87" i="24"/>
  <c r="P87" i="21"/>
  <c r="W87" i="21" s="1"/>
  <c r="W88" i="21"/>
  <c r="Q88" i="21"/>
  <c r="E88" i="21" s="1"/>
  <c r="E87" i="21"/>
  <c r="K88" i="21" s="1"/>
  <c r="R90" i="24"/>
  <c r="X91" i="21"/>
  <c r="Q90" i="21"/>
  <c r="R91" i="21"/>
  <c r="F91" i="21" s="1"/>
  <c r="F90" i="21"/>
  <c r="M90" i="21" s="1"/>
  <c r="T96" i="24"/>
  <c r="T97" i="21"/>
  <c r="H97" i="21" s="1"/>
  <c r="S96" i="21"/>
  <c r="Z97" i="21"/>
  <c r="H96" i="21"/>
  <c r="O96" i="21" s="1"/>
  <c r="O93" i="21"/>
  <c r="L85" i="24"/>
  <c r="K82" i="24"/>
  <c r="E84" i="24"/>
  <c r="L84" i="24" s="1"/>
  <c r="W85" i="24"/>
  <c r="Q85" i="24"/>
  <c r="E85" i="24" s="1"/>
  <c r="Z93" i="21"/>
  <c r="S93" i="24"/>
  <c r="R93" i="21"/>
  <c r="Y93" i="21" s="1"/>
  <c r="Y94" i="21"/>
  <c r="S94" i="21"/>
  <c r="G94" i="21" s="1"/>
  <c r="G93" i="21"/>
  <c r="L81" i="24"/>
  <c r="O90" i="24"/>
  <c r="N91" i="24"/>
  <c r="M87" i="21"/>
  <c r="L88" i="21"/>
  <c r="K81" i="21"/>
  <c r="J82" i="21"/>
  <c r="O97" i="21"/>
  <c r="W84" i="21"/>
  <c r="F87" i="24"/>
  <c r="L88" i="24" s="1"/>
  <c r="R88" i="24"/>
  <c r="F88" i="24" s="1"/>
  <c r="X88" i="24"/>
  <c r="O94" i="24"/>
  <c r="M91" i="21"/>
  <c r="AA96" i="21"/>
  <c r="N87" i="24"/>
  <c r="H93" i="24"/>
  <c r="O93" i="24" s="1"/>
  <c r="Z94" i="24"/>
  <c r="T94" i="24"/>
  <c r="H94" i="24" s="1"/>
  <c r="M84" i="24"/>
  <c r="S91" i="24"/>
  <c r="G91" i="24" s="1"/>
  <c r="G90" i="24"/>
  <c r="N90" i="24" s="1"/>
  <c r="Y91" i="24"/>
  <c r="V82" i="24"/>
  <c r="P82" i="24"/>
  <c r="D82" i="24" s="1"/>
  <c r="D81" i="24"/>
  <c r="J82" i="24" s="1"/>
  <c r="U99" i="24"/>
  <c r="U99" i="26" s="1"/>
  <c r="V99" i="27" s="1"/>
  <c r="V99" i="29" s="1"/>
  <c r="V99" i="31" s="1"/>
  <c r="AA100" i="21"/>
  <c r="U100" i="21"/>
  <c r="I100" i="21" s="1"/>
  <c r="T99" i="21"/>
  <c r="AA99" i="21" s="1"/>
  <c r="U103" i="21"/>
  <c r="I99" i="21"/>
  <c r="O100" i="21" s="1"/>
  <c r="U97" i="24"/>
  <c r="I97" i="24" s="1"/>
  <c r="AA97" i="24"/>
  <c r="I96" i="24"/>
  <c r="O97" i="24" s="1"/>
  <c r="W84" i="24" l="1"/>
  <c r="Q84" i="33"/>
  <c r="D84" i="31"/>
  <c r="W85" i="31"/>
  <c r="Q85" i="31"/>
  <c r="E84" i="31"/>
  <c r="P97" i="31"/>
  <c r="AB97" i="33"/>
  <c r="V97" i="33"/>
  <c r="J97" i="33" s="1"/>
  <c r="J96" i="33"/>
  <c r="P94" i="33"/>
  <c r="R84" i="33"/>
  <c r="X85" i="31"/>
  <c r="F84" i="31"/>
  <c r="X84" i="31"/>
  <c r="R85" i="31"/>
  <c r="F85" i="31" s="1"/>
  <c r="Q78" i="33"/>
  <c r="D78" i="31"/>
  <c r="E78" i="31"/>
  <c r="K79" i="31" s="1"/>
  <c r="Q79" i="31"/>
  <c r="W79" i="31"/>
  <c r="G78" i="33"/>
  <c r="S79" i="33"/>
  <c r="G79" i="33" s="1"/>
  <c r="Y79" i="33"/>
  <c r="Z78" i="33"/>
  <c r="V99" i="33"/>
  <c r="V100" i="31"/>
  <c r="J100" i="31" s="1"/>
  <c r="J99" i="31"/>
  <c r="AB100" i="31"/>
  <c r="Q81" i="33"/>
  <c r="D81" i="31"/>
  <c r="E81" i="31"/>
  <c r="W82" i="31"/>
  <c r="Q82" i="31"/>
  <c r="X81" i="31"/>
  <c r="N85" i="31"/>
  <c r="O84" i="31"/>
  <c r="M79" i="31"/>
  <c r="N78" i="31"/>
  <c r="S81" i="33"/>
  <c r="Y81" i="31"/>
  <c r="Y82" i="31"/>
  <c r="G81" i="31"/>
  <c r="S82" i="31"/>
  <c r="G82" i="31" s="1"/>
  <c r="Z81" i="31"/>
  <c r="N82" i="33"/>
  <c r="O81" i="33"/>
  <c r="O91" i="31"/>
  <c r="P90" i="31"/>
  <c r="U93" i="33"/>
  <c r="AA94" i="31"/>
  <c r="I93" i="31"/>
  <c r="U94" i="31"/>
  <c r="I94" i="31" s="1"/>
  <c r="AB93" i="31"/>
  <c r="S84" i="33"/>
  <c r="Z84" i="33" s="1"/>
  <c r="Y85" i="31"/>
  <c r="S85" i="31"/>
  <c r="G85" i="31" s="1"/>
  <c r="Y84" i="31"/>
  <c r="G84" i="31"/>
  <c r="T87" i="33"/>
  <c r="T88" i="31"/>
  <c r="H88" i="31" s="1"/>
  <c r="H87" i="31"/>
  <c r="Z88" i="31"/>
  <c r="AA87" i="31"/>
  <c r="R78" i="33"/>
  <c r="X79" i="31"/>
  <c r="F78" i="31"/>
  <c r="X78" i="31"/>
  <c r="R79" i="31"/>
  <c r="F79" i="31" s="1"/>
  <c r="X82" i="31"/>
  <c r="Z84" i="31"/>
  <c r="Z85" i="33"/>
  <c r="H84" i="33"/>
  <c r="T85" i="33"/>
  <c r="H85" i="33" s="1"/>
  <c r="AA84" i="33"/>
  <c r="O88" i="33"/>
  <c r="P87" i="33"/>
  <c r="U91" i="33"/>
  <c r="I91" i="33" s="1"/>
  <c r="AA91" i="33"/>
  <c r="I90" i="33"/>
  <c r="AB90" i="33"/>
  <c r="F78" i="29"/>
  <c r="X78" i="29"/>
  <c r="R79" i="29"/>
  <c r="F79" i="29" s="1"/>
  <c r="X79" i="29"/>
  <c r="X82" i="29"/>
  <c r="Y78" i="29"/>
  <c r="P97" i="29"/>
  <c r="X85" i="29"/>
  <c r="X84" i="29"/>
  <c r="F84" i="29"/>
  <c r="R85" i="29"/>
  <c r="F85" i="29" s="1"/>
  <c r="Z88" i="29"/>
  <c r="T88" i="29"/>
  <c r="H88" i="29" s="1"/>
  <c r="H87" i="29"/>
  <c r="AA87" i="29"/>
  <c r="V100" i="29"/>
  <c r="J100" i="29" s="1"/>
  <c r="AB100" i="29"/>
  <c r="J99" i="29"/>
  <c r="D81" i="29"/>
  <c r="W82" i="29"/>
  <c r="E81" i="29"/>
  <c r="Q82" i="29"/>
  <c r="X81" i="29"/>
  <c r="O91" i="29"/>
  <c r="P90" i="29"/>
  <c r="Q85" i="29"/>
  <c r="W85" i="29"/>
  <c r="E84" i="29"/>
  <c r="D84" i="29"/>
  <c r="U94" i="29"/>
  <c r="I94" i="29" s="1"/>
  <c r="AA94" i="29"/>
  <c r="I93" i="29"/>
  <c r="AB93" i="29"/>
  <c r="E78" i="29"/>
  <c r="K79" i="29" s="1"/>
  <c r="Q79" i="29"/>
  <c r="D78" i="29"/>
  <c r="W79" i="29"/>
  <c r="G84" i="29"/>
  <c r="N84" i="29" s="1"/>
  <c r="S85" i="29"/>
  <c r="G85" i="29" s="1"/>
  <c r="Y85" i="29"/>
  <c r="Y84" i="29"/>
  <c r="N85" i="29"/>
  <c r="O84" i="29"/>
  <c r="M82" i="29"/>
  <c r="M81" i="29"/>
  <c r="Z84" i="29"/>
  <c r="J99" i="27"/>
  <c r="AB100" i="27"/>
  <c r="V100" i="27"/>
  <c r="J100" i="27" s="1"/>
  <c r="D81" i="27"/>
  <c r="W82" i="27"/>
  <c r="E81" i="27"/>
  <c r="Q82" i="27"/>
  <c r="X81" i="27"/>
  <c r="N85" i="27"/>
  <c r="O84" i="27"/>
  <c r="N88" i="27"/>
  <c r="D78" i="27"/>
  <c r="Q79" i="27"/>
  <c r="W79" i="27"/>
  <c r="E78" i="27"/>
  <c r="K79" i="27" s="1"/>
  <c r="D84" i="27"/>
  <c r="E84" i="27"/>
  <c r="W85" i="27"/>
  <c r="Q85" i="27"/>
  <c r="U94" i="27"/>
  <c r="I94" i="27" s="1"/>
  <c r="I93" i="27"/>
  <c r="AA94" i="27"/>
  <c r="AB93" i="27"/>
  <c r="P97" i="27"/>
  <c r="O87" i="27"/>
  <c r="Z90" i="26"/>
  <c r="T90" i="27"/>
  <c r="T90" i="29" s="1"/>
  <c r="T90" i="31" s="1"/>
  <c r="L79" i="27"/>
  <c r="S85" i="27"/>
  <c r="G85" i="27" s="1"/>
  <c r="Y85" i="27"/>
  <c r="G84" i="27"/>
  <c r="N84" i="27" s="1"/>
  <c r="Y84" i="27"/>
  <c r="O91" i="27"/>
  <c r="P90" i="27"/>
  <c r="Y87" i="26"/>
  <c r="S87" i="27"/>
  <c r="S87" i="29" s="1"/>
  <c r="R85" i="27"/>
  <c r="F85" i="27" s="1"/>
  <c r="X84" i="27"/>
  <c r="F84" i="27"/>
  <c r="X85" i="27"/>
  <c r="Z84" i="27"/>
  <c r="X78" i="27"/>
  <c r="M81" i="27"/>
  <c r="M82" i="27"/>
  <c r="L82" i="27"/>
  <c r="U100" i="26"/>
  <c r="I100" i="26" s="1"/>
  <c r="AA100" i="26"/>
  <c r="I99" i="26"/>
  <c r="X87" i="24"/>
  <c r="Q87" i="26"/>
  <c r="R87" i="27" s="1"/>
  <c r="R87" i="29" s="1"/>
  <c r="R87" i="31" s="1"/>
  <c r="G90" i="26"/>
  <c r="N90" i="26" s="1"/>
  <c r="S91" i="26"/>
  <c r="G91" i="26" s="1"/>
  <c r="Y91" i="26"/>
  <c r="Z93" i="24"/>
  <c r="S93" i="26"/>
  <c r="T93" i="27" s="1"/>
  <c r="T93" i="29" s="1"/>
  <c r="T93" i="31" s="1"/>
  <c r="N91" i="26"/>
  <c r="O90" i="26"/>
  <c r="T94" i="26"/>
  <c r="H94" i="26" s="1"/>
  <c r="Z94" i="26"/>
  <c r="H93" i="26"/>
  <c r="AA93" i="26"/>
  <c r="AA96" i="24"/>
  <c r="T96" i="26"/>
  <c r="U96" i="27" s="1"/>
  <c r="U96" i="29" s="1"/>
  <c r="U96" i="31" s="1"/>
  <c r="L85" i="26"/>
  <c r="M84" i="26"/>
  <c r="K78" i="26"/>
  <c r="M88" i="26"/>
  <c r="P82" i="26"/>
  <c r="D82" i="26" s="1"/>
  <c r="D81" i="26"/>
  <c r="V82" i="26"/>
  <c r="W81" i="26"/>
  <c r="O97" i="26"/>
  <c r="Q85" i="26"/>
  <c r="E85" i="26" s="1"/>
  <c r="W84" i="26"/>
  <c r="E84" i="26"/>
  <c r="L84" i="26" s="1"/>
  <c r="W85" i="26"/>
  <c r="L87" i="21"/>
  <c r="Y90" i="24"/>
  <c r="R90" i="26"/>
  <c r="D84" i="26"/>
  <c r="P85" i="26"/>
  <c r="D85" i="26" s="1"/>
  <c r="V85" i="26"/>
  <c r="N87" i="26"/>
  <c r="X84" i="26"/>
  <c r="X88" i="26"/>
  <c r="F87" i="26"/>
  <c r="M87" i="26" s="1"/>
  <c r="R88" i="26"/>
  <c r="F88" i="26" s="1"/>
  <c r="N94" i="24"/>
  <c r="N93" i="21"/>
  <c r="M94" i="21"/>
  <c r="R93" i="24"/>
  <c r="Q93" i="21"/>
  <c r="X93" i="21" s="1"/>
  <c r="X94" i="21"/>
  <c r="R94" i="21"/>
  <c r="F94" i="21" s="1"/>
  <c r="F93" i="21"/>
  <c r="N97" i="21"/>
  <c r="Z97" i="24"/>
  <c r="H96" i="24"/>
  <c r="T97" i="24"/>
  <c r="H97" i="24" s="1"/>
  <c r="K84" i="21"/>
  <c r="U103" i="24"/>
  <c r="U103" i="26" s="1"/>
  <c r="V103" i="27" s="1"/>
  <c r="V103" i="29" s="1"/>
  <c r="V103" i="31" s="1"/>
  <c r="U104" i="21"/>
  <c r="I104" i="21" s="1"/>
  <c r="T103" i="21"/>
  <c r="U106" i="21"/>
  <c r="AA104" i="21"/>
  <c r="I103" i="21"/>
  <c r="O104" i="21" s="1"/>
  <c r="I99" i="24"/>
  <c r="O100" i="24" s="1"/>
  <c r="U100" i="24"/>
  <c r="I100" i="24" s="1"/>
  <c r="AA100" i="24"/>
  <c r="Y94" i="24"/>
  <c r="S94" i="24"/>
  <c r="G94" i="24" s="1"/>
  <c r="G93" i="24"/>
  <c r="M94" i="24" s="1"/>
  <c r="L91" i="21"/>
  <c r="F90" i="24"/>
  <c r="L91" i="24" s="1"/>
  <c r="X91" i="24"/>
  <c r="R91" i="24"/>
  <c r="F91" i="24" s="1"/>
  <c r="T99" i="24"/>
  <c r="Z100" i="21"/>
  <c r="T100" i="21"/>
  <c r="H100" i="21" s="1"/>
  <c r="S99" i="21"/>
  <c r="H99" i="21"/>
  <c r="K85" i="24"/>
  <c r="Z96" i="21"/>
  <c r="S96" i="24"/>
  <c r="R96" i="21"/>
  <c r="Y96" i="21" s="1"/>
  <c r="Y97" i="21"/>
  <c r="S97" i="21"/>
  <c r="G97" i="21" s="1"/>
  <c r="G96" i="21"/>
  <c r="N96" i="21" s="1"/>
  <c r="V88" i="21"/>
  <c r="P87" i="24"/>
  <c r="P88" i="21"/>
  <c r="D88" i="21" s="1"/>
  <c r="D87" i="21"/>
  <c r="V85" i="24"/>
  <c r="D84" i="24"/>
  <c r="J85" i="24" s="1"/>
  <c r="P85" i="24"/>
  <c r="D85" i="24" s="1"/>
  <c r="M87" i="24"/>
  <c r="M91" i="24"/>
  <c r="K81" i="24"/>
  <c r="X90" i="21"/>
  <c r="Q90" i="24"/>
  <c r="Q90" i="26" s="1"/>
  <c r="R90" i="27" s="1"/>
  <c r="R90" i="29" s="1"/>
  <c r="R90" i="31" s="1"/>
  <c r="W91" i="21"/>
  <c r="P90" i="21"/>
  <c r="W90" i="21" s="1"/>
  <c r="Q91" i="21"/>
  <c r="E91" i="21" s="1"/>
  <c r="E90" i="21"/>
  <c r="W88" i="24"/>
  <c r="Q88" i="24"/>
  <c r="E88" i="24" s="1"/>
  <c r="E87" i="24"/>
  <c r="K85" i="31" l="1"/>
  <c r="V103" i="33"/>
  <c r="AB104" i="31"/>
  <c r="J103" i="31"/>
  <c r="V104" i="31"/>
  <c r="J104" i="31" s="1"/>
  <c r="AA94" i="33"/>
  <c r="I93" i="33"/>
  <c r="U94" i="33"/>
  <c r="I94" i="33" s="1"/>
  <c r="AB93" i="33"/>
  <c r="Y81" i="33"/>
  <c r="Y82" i="33"/>
  <c r="G81" i="33"/>
  <c r="S82" i="33"/>
  <c r="G82" i="33" s="1"/>
  <c r="Z81" i="33"/>
  <c r="E82" i="31"/>
  <c r="D82" i="31"/>
  <c r="Q82" i="33"/>
  <c r="E81" i="33"/>
  <c r="D81" i="33"/>
  <c r="W82" i="33"/>
  <c r="X81" i="33"/>
  <c r="E79" i="31"/>
  <c r="D79" i="31"/>
  <c r="X84" i="33"/>
  <c r="F84" i="33"/>
  <c r="R85" i="33"/>
  <c r="F85" i="33" s="1"/>
  <c r="X85" i="33"/>
  <c r="D85" i="31"/>
  <c r="E85" i="31"/>
  <c r="R90" i="33"/>
  <c r="R91" i="31"/>
  <c r="F91" i="31" s="1"/>
  <c r="X91" i="31"/>
  <c r="F90" i="31"/>
  <c r="Z87" i="29"/>
  <c r="S87" i="31"/>
  <c r="K85" i="27"/>
  <c r="O91" i="33"/>
  <c r="P90" i="33"/>
  <c r="L78" i="31"/>
  <c r="L79" i="31"/>
  <c r="L82" i="31"/>
  <c r="H87" i="33"/>
  <c r="T88" i="33"/>
  <c r="H88" i="33" s="1"/>
  <c r="Z88" i="33"/>
  <c r="AA87" i="33"/>
  <c r="O94" i="31"/>
  <c r="P93" i="31"/>
  <c r="M82" i="31"/>
  <c r="M81" i="31"/>
  <c r="N81" i="31"/>
  <c r="V100" i="33"/>
  <c r="J100" i="33" s="1"/>
  <c r="AB100" i="33"/>
  <c r="J99" i="33"/>
  <c r="U96" i="33"/>
  <c r="I96" i="31"/>
  <c r="U97" i="31"/>
  <c r="I97" i="31" s="1"/>
  <c r="AA97" i="31"/>
  <c r="AB96" i="31"/>
  <c r="T93" i="33"/>
  <c r="AA93" i="33" s="1"/>
  <c r="Z94" i="31"/>
  <c r="T94" i="31"/>
  <c r="H94" i="31" s="1"/>
  <c r="H93" i="31"/>
  <c r="O93" i="31" s="1"/>
  <c r="L78" i="27"/>
  <c r="N88" i="31"/>
  <c r="O87" i="31"/>
  <c r="M85" i="31"/>
  <c r="M84" i="31"/>
  <c r="S85" i="33"/>
  <c r="G85" i="33" s="1"/>
  <c r="Y85" i="33"/>
  <c r="Y84" i="33"/>
  <c r="G84" i="33"/>
  <c r="M78" i="31"/>
  <c r="N84" i="31"/>
  <c r="K82" i="31"/>
  <c r="L81" i="31"/>
  <c r="M79" i="33"/>
  <c r="N78" i="33"/>
  <c r="L85" i="31"/>
  <c r="L84" i="31"/>
  <c r="R87" i="33"/>
  <c r="F87" i="31"/>
  <c r="R88" i="31"/>
  <c r="F88" i="31" s="1"/>
  <c r="X88" i="31"/>
  <c r="T90" i="33"/>
  <c r="H90" i="31"/>
  <c r="T91" i="31"/>
  <c r="H91" i="31" s="1"/>
  <c r="Z91" i="31"/>
  <c r="AA90" i="31"/>
  <c r="N85" i="33"/>
  <c r="O84" i="33"/>
  <c r="X78" i="33"/>
  <c r="F78" i="33"/>
  <c r="M78" i="33" s="1"/>
  <c r="X79" i="33"/>
  <c r="R79" i="33"/>
  <c r="F79" i="33" s="1"/>
  <c r="X82" i="33"/>
  <c r="AA93" i="31"/>
  <c r="P100" i="31"/>
  <c r="Y78" i="33"/>
  <c r="E78" i="33"/>
  <c r="K79" i="33" s="1"/>
  <c r="D78" i="33"/>
  <c r="Q79" i="33"/>
  <c r="W79" i="33"/>
  <c r="P97" i="33"/>
  <c r="E84" i="33"/>
  <c r="D84" i="33"/>
  <c r="Q85" i="33"/>
  <c r="W85" i="33"/>
  <c r="K85" i="29"/>
  <c r="E79" i="29"/>
  <c r="D79" i="29"/>
  <c r="K82" i="29"/>
  <c r="L81" i="29"/>
  <c r="N88" i="29"/>
  <c r="O87" i="29"/>
  <c r="F87" i="29"/>
  <c r="R88" i="29"/>
  <c r="F88" i="29" s="1"/>
  <c r="X88" i="29"/>
  <c r="Z91" i="29"/>
  <c r="T91" i="29"/>
  <c r="H91" i="29" s="1"/>
  <c r="H90" i="29"/>
  <c r="AA90" i="29"/>
  <c r="E85" i="29"/>
  <c r="D85" i="29"/>
  <c r="O94" i="29"/>
  <c r="P93" i="29"/>
  <c r="P100" i="29"/>
  <c r="U97" i="29"/>
  <c r="I97" i="29" s="1"/>
  <c r="AA97" i="29"/>
  <c r="I96" i="29"/>
  <c r="AB96" i="29"/>
  <c r="Z94" i="29"/>
  <c r="H93" i="29"/>
  <c r="T94" i="29"/>
  <c r="H94" i="29" s="1"/>
  <c r="AA93" i="29"/>
  <c r="J103" i="29"/>
  <c r="V104" i="29"/>
  <c r="J104" i="29" s="1"/>
  <c r="AB104" i="29"/>
  <c r="X87" i="26"/>
  <c r="M85" i="29"/>
  <c r="M84" i="29"/>
  <c r="L85" i="29"/>
  <c r="L84" i="29"/>
  <c r="F90" i="29"/>
  <c r="R91" i="29"/>
  <c r="F91" i="29" s="1"/>
  <c r="X91" i="29"/>
  <c r="Y87" i="29"/>
  <c r="G87" i="29"/>
  <c r="N87" i="29" s="1"/>
  <c r="S88" i="29"/>
  <c r="G88" i="29" s="1"/>
  <c r="Y88" i="29"/>
  <c r="E82" i="29"/>
  <c r="D82" i="29"/>
  <c r="L79" i="29"/>
  <c r="L78" i="29"/>
  <c r="M78" i="29"/>
  <c r="L82" i="29"/>
  <c r="X91" i="27"/>
  <c r="F90" i="27"/>
  <c r="R91" i="27"/>
  <c r="F91" i="27" s="1"/>
  <c r="H90" i="27"/>
  <c r="T91" i="27"/>
  <c r="H91" i="27" s="1"/>
  <c r="Z91" i="27"/>
  <c r="AA90" i="27"/>
  <c r="O94" i="27"/>
  <c r="P93" i="27"/>
  <c r="E79" i="27"/>
  <c r="D79" i="27"/>
  <c r="E82" i="27"/>
  <c r="D82" i="27"/>
  <c r="Y88" i="27"/>
  <c r="Y87" i="27"/>
  <c r="S88" i="27"/>
  <c r="G88" i="27" s="1"/>
  <c r="G87" i="27"/>
  <c r="Z87" i="27"/>
  <c r="K82" i="27"/>
  <c r="L81" i="27"/>
  <c r="Y90" i="26"/>
  <c r="S90" i="27"/>
  <c r="U97" i="27"/>
  <c r="I97" i="27" s="1"/>
  <c r="AA97" i="27"/>
  <c r="I96" i="27"/>
  <c r="AB96" i="27"/>
  <c r="Z94" i="27"/>
  <c r="T94" i="27"/>
  <c r="H94" i="27" s="1"/>
  <c r="H93" i="27"/>
  <c r="L85" i="27"/>
  <c r="L84" i="27"/>
  <c r="AA93" i="27"/>
  <c r="E85" i="27"/>
  <c r="D85" i="27"/>
  <c r="J103" i="27"/>
  <c r="V104" i="27"/>
  <c r="J104" i="27" s="1"/>
  <c r="AB104" i="27"/>
  <c r="R88" i="27"/>
  <c r="F88" i="27" s="1"/>
  <c r="X88" i="27"/>
  <c r="F87" i="27"/>
  <c r="L88" i="27" s="1"/>
  <c r="M84" i="27"/>
  <c r="M85" i="27"/>
  <c r="P100" i="27"/>
  <c r="J85" i="26"/>
  <c r="AA99" i="24"/>
  <c r="T99" i="26"/>
  <c r="U99" i="27" s="1"/>
  <c r="U99" i="29" s="1"/>
  <c r="U99" i="31" s="1"/>
  <c r="AA104" i="26"/>
  <c r="I103" i="26"/>
  <c r="U104" i="26"/>
  <c r="I104" i="26" s="1"/>
  <c r="S94" i="26"/>
  <c r="G94" i="26" s="1"/>
  <c r="G93" i="26"/>
  <c r="N93" i="26" s="1"/>
  <c r="Y94" i="26"/>
  <c r="O100" i="26"/>
  <c r="W91" i="26"/>
  <c r="E90" i="26"/>
  <c r="Q91" i="26"/>
  <c r="E91" i="26" s="1"/>
  <c r="Z96" i="24"/>
  <c r="S96" i="26"/>
  <c r="N94" i="26"/>
  <c r="O93" i="26"/>
  <c r="M91" i="26"/>
  <c r="Y93" i="24"/>
  <c r="R93" i="26"/>
  <c r="J82" i="26"/>
  <c r="K81" i="26"/>
  <c r="H96" i="26"/>
  <c r="Z97" i="26"/>
  <c r="T97" i="26"/>
  <c r="H97" i="26" s="1"/>
  <c r="AA96" i="26"/>
  <c r="Z93" i="26"/>
  <c r="Q88" i="26"/>
  <c r="E88" i="26" s="1"/>
  <c r="W88" i="26"/>
  <c r="E87" i="26"/>
  <c r="L87" i="26" s="1"/>
  <c r="W87" i="24"/>
  <c r="P87" i="26"/>
  <c r="L88" i="26"/>
  <c r="X91" i="26"/>
  <c r="X90" i="26"/>
  <c r="F90" i="26"/>
  <c r="R91" i="26"/>
  <c r="F91" i="26" s="1"/>
  <c r="K85" i="26"/>
  <c r="K84" i="26"/>
  <c r="M90" i="24"/>
  <c r="L87" i="24"/>
  <c r="K88" i="24"/>
  <c r="Q91" i="24"/>
  <c r="E91" i="24" s="1"/>
  <c r="E90" i="24"/>
  <c r="W91" i="24"/>
  <c r="K84" i="24"/>
  <c r="AA103" i="21"/>
  <c r="T103" i="24"/>
  <c r="Z104" i="21"/>
  <c r="S103" i="21"/>
  <c r="Z103" i="21" s="1"/>
  <c r="T104" i="21"/>
  <c r="H104" i="21" s="1"/>
  <c r="H103" i="21"/>
  <c r="K87" i="21"/>
  <c r="J88" i="21"/>
  <c r="M97" i="21"/>
  <c r="R96" i="24"/>
  <c r="R96" i="26" s="1"/>
  <c r="S96" i="27" s="1"/>
  <c r="S96" i="29" s="1"/>
  <c r="S96" i="31" s="1"/>
  <c r="Q96" i="21"/>
  <c r="X96" i="21" s="1"/>
  <c r="X97" i="21"/>
  <c r="R97" i="21"/>
  <c r="F97" i="21" s="1"/>
  <c r="F96" i="21"/>
  <c r="M96" i="21" s="1"/>
  <c r="V91" i="21"/>
  <c r="P90" i="24"/>
  <c r="P90" i="26" s="1"/>
  <c r="Q90" i="27" s="1"/>
  <c r="Q90" i="29" s="1"/>
  <c r="P91" i="21"/>
  <c r="D91" i="21" s="1"/>
  <c r="D90" i="21"/>
  <c r="J91" i="21" s="1"/>
  <c r="S97" i="24"/>
  <c r="G97" i="24" s="1"/>
  <c r="Y97" i="24"/>
  <c r="G96" i="24"/>
  <c r="N96" i="24" s="1"/>
  <c r="O99" i="21"/>
  <c r="N100" i="21"/>
  <c r="H99" i="24"/>
  <c r="Z100" i="24"/>
  <c r="T100" i="24"/>
  <c r="H100" i="24" s="1"/>
  <c r="AA104" i="24"/>
  <c r="U104" i="24"/>
  <c r="I104" i="24" s="1"/>
  <c r="I103" i="24"/>
  <c r="O96" i="24"/>
  <c r="N97" i="24"/>
  <c r="M93" i="21"/>
  <c r="L94" i="21"/>
  <c r="Q93" i="24"/>
  <c r="W94" i="21"/>
  <c r="P93" i="21"/>
  <c r="W93" i="21" s="1"/>
  <c r="Q94" i="21"/>
  <c r="E94" i="21" s="1"/>
  <c r="E93" i="21"/>
  <c r="K94" i="21" s="1"/>
  <c r="N93" i="24"/>
  <c r="K91" i="21"/>
  <c r="K90" i="21"/>
  <c r="D87" i="24"/>
  <c r="J88" i="24" s="1"/>
  <c r="V88" i="24"/>
  <c r="P88" i="24"/>
  <c r="D88" i="24" s="1"/>
  <c r="Z99" i="21"/>
  <c r="S99" i="24"/>
  <c r="S99" i="26" s="1"/>
  <c r="T99" i="27" s="1"/>
  <c r="T99" i="29" s="1"/>
  <c r="T99" i="31" s="1"/>
  <c r="R99" i="21"/>
  <c r="Y100" i="21"/>
  <c r="S100" i="21"/>
  <c r="G100" i="21" s="1"/>
  <c r="G99" i="21"/>
  <c r="X90" i="24"/>
  <c r="L90" i="21"/>
  <c r="U106" i="24"/>
  <c r="U106" i="26" s="1"/>
  <c r="V106" i="27" s="1"/>
  <c r="V106" i="29" s="1"/>
  <c r="V106" i="31" s="1"/>
  <c r="U109" i="21"/>
  <c r="T106" i="21"/>
  <c r="AA106" i="21" s="1"/>
  <c r="U107" i="21"/>
  <c r="I107" i="21" s="1"/>
  <c r="AA107" i="21"/>
  <c r="I106" i="21"/>
  <c r="O107" i="21" s="1"/>
  <c r="R94" i="24"/>
  <c r="F94" i="24" s="1"/>
  <c r="X94" i="24"/>
  <c r="F93" i="24"/>
  <c r="K85" i="33" l="1"/>
  <c r="U99" i="33"/>
  <c r="AA100" i="31"/>
  <c r="U100" i="31"/>
  <c r="I100" i="31" s="1"/>
  <c r="AA99" i="31"/>
  <c r="I99" i="31"/>
  <c r="AB99" i="31"/>
  <c r="M85" i="33"/>
  <c r="M84" i="33"/>
  <c r="U97" i="33"/>
  <c r="I97" i="33" s="1"/>
  <c r="AA97" i="33"/>
  <c r="I96" i="33"/>
  <c r="AB96" i="33"/>
  <c r="O94" i="33"/>
  <c r="P93" i="33"/>
  <c r="P104" i="31"/>
  <c r="V106" i="33"/>
  <c r="AB107" i="31"/>
  <c r="V107" i="31"/>
  <c r="J107" i="31" s="1"/>
  <c r="J106" i="31"/>
  <c r="X90" i="29"/>
  <c r="Q90" i="31"/>
  <c r="E79" i="33"/>
  <c r="D79" i="33"/>
  <c r="T91" i="33"/>
  <c r="H91" i="33" s="1"/>
  <c r="Z91" i="33"/>
  <c r="H90" i="33"/>
  <c r="AA90" i="33"/>
  <c r="L88" i="31"/>
  <c r="P100" i="33"/>
  <c r="L91" i="31"/>
  <c r="F90" i="33"/>
  <c r="X91" i="33"/>
  <c r="R91" i="33"/>
  <c r="F91" i="33" s="1"/>
  <c r="K82" i="33"/>
  <c r="L81" i="33"/>
  <c r="R88" i="33"/>
  <c r="F88" i="33" s="1"/>
  <c r="X88" i="33"/>
  <c r="F87" i="33"/>
  <c r="N94" i="31"/>
  <c r="T94" i="33"/>
  <c r="H94" i="33" s="1"/>
  <c r="Z94" i="33"/>
  <c r="H93" i="33"/>
  <c r="O97" i="31"/>
  <c r="P96" i="31"/>
  <c r="L85" i="33"/>
  <c r="L84" i="33"/>
  <c r="E82" i="33"/>
  <c r="D82" i="33"/>
  <c r="T99" i="33"/>
  <c r="T100" i="31"/>
  <c r="H100" i="31" s="1"/>
  <c r="H99" i="31"/>
  <c r="S96" i="33"/>
  <c r="S97" i="31"/>
  <c r="G97" i="31" s="1"/>
  <c r="G96" i="31"/>
  <c r="E85" i="33"/>
  <c r="D85" i="33"/>
  <c r="L79" i="33"/>
  <c r="L78" i="33"/>
  <c r="L82" i="33"/>
  <c r="N84" i="33"/>
  <c r="N91" i="31"/>
  <c r="O90" i="31"/>
  <c r="N88" i="33"/>
  <c r="O87" i="33"/>
  <c r="S87" i="33"/>
  <c r="Y88" i="31"/>
  <c r="G87" i="31"/>
  <c r="S88" i="31"/>
  <c r="G88" i="31" s="1"/>
  <c r="Y87" i="31"/>
  <c r="Z87" i="31"/>
  <c r="M82" i="33"/>
  <c r="M81" i="33"/>
  <c r="N81" i="33"/>
  <c r="AB104" i="33"/>
  <c r="J103" i="33"/>
  <c r="V104" i="33"/>
  <c r="J104" i="33" s="1"/>
  <c r="H99" i="29"/>
  <c r="T100" i="29"/>
  <c r="H100" i="29" s="1"/>
  <c r="M87" i="29"/>
  <c r="M88" i="29"/>
  <c r="J106" i="29"/>
  <c r="V107" i="29"/>
  <c r="J107" i="29" s="1"/>
  <c r="AB107" i="29"/>
  <c r="N94" i="29"/>
  <c r="N91" i="29"/>
  <c r="O90" i="29"/>
  <c r="AA99" i="29"/>
  <c r="AA100" i="29"/>
  <c r="I99" i="29"/>
  <c r="U100" i="29"/>
  <c r="I100" i="29" s="1"/>
  <c r="AB99" i="29"/>
  <c r="Z90" i="27"/>
  <c r="S90" i="29"/>
  <c r="S90" i="31" s="1"/>
  <c r="L91" i="29"/>
  <c r="G96" i="29"/>
  <c r="S97" i="29"/>
  <c r="G97" i="29" s="1"/>
  <c r="O97" i="29"/>
  <c r="P96" i="29"/>
  <c r="O93" i="29"/>
  <c r="P104" i="29"/>
  <c r="D90" i="29"/>
  <c r="E90" i="29"/>
  <c r="L90" i="29" s="1"/>
  <c r="Q91" i="29"/>
  <c r="L88" i="29"/>
  <c r="G96" i="27"/>
  <c r="S97" i="27"/>
  <c r="G97" i="27" s="1"/>
  <c r="W87" i="26"/>
  <c r="Q87" i="27"/>
  <c r="Y93" i="26"/>
  <c r="S93" i="27"/>
  <c r="S93" i="29" s="1"/>
  <c r="S93" i="31" s="1"/>
  <c r="Y97" i="31" s="1"/>
  <c r="M88" i="27"/>
  <c r="M87" i="27"/>
  <c r="N87" i="27"/>
  <c r="V107" i="27"/>
  <c r="J107" i="27" s="1"/>
  <c r="J106" i="27"/>
  <c r="AB107" i="27"/>
  <c r="Z96" i="26"/>
  <c r="T96" i="27"/>
  <c r="T96" i="29" s="1"/>
  <c r="T96" i="31" s="1"/>
  <c r="Z100" i="31" s="1"/>
  <c r="AA100" i="27"/>
  <c r="I99" i="27"/>
  <c r="U100" i="27"/>
  <c r="I100" i="27" s="1"/>
  <c r="AA99" i="27"/>
  <c r="AB99" i="27"/>
  <c r="L91" i="27"/>
  <c r="D90" i="27"/>
  <c r="Q91" i="27"/>
  <c r="E90" i="27"/>
  <c r="N94" i="27"/>
  <c r="O93" i="27"/>
  <c r="X90" i="27"/>
  <c r="H99" i="27"/>
  <c r="T100" i="27"/>
  <c r="H100" i="27" s="1"/>
  <c r="P104" i="27"/>
  <c r="O97" i="27"/>
  <c r="P96" i="27"/>
  <c r="Y90" i="27"/>
  <c r="G90" i="27"/>
  <c r="N90" i="27" s="1"/>
  <c r="S91" i="27"/>
  <c r="G91" i="27" s="1"/>
  <c r="Y91" i="27"/>
  <c r="N91" i="27"/>
  <c r="O90" i="27"/>
  <c r="AA103" i="24"/>
  <c r="T103" i="26"/>
  <c r="U103" i="27" s="1"/>
  <c r="U103" i="29" s="1"/>
  <c r="U103" i="31" s="1"/>
  <c r="L91" i="26"/>
  <c r="L90" i="26"/>
  <c r="N97" i="26"/>
  <c r="O96" i="26"/>
  <c r="O104" i="26"/>
  <c r="D90" i="26"/>
  <c r="K90" i="26" s="1"/>
  <c r="V91" i="26"/>
  <c r="P91" i="26"/>
  <c r="D91" i="26" s="1"/>
  <c r="V88" i="26"/>
  <c r="D87" i="26"/>
  <c r="J88" i="26" s="1"/>
  <c r="P88" i="26"/>
  <c r="D88" i="26" s="1"/>
  <c r="M90" i="26"/>
  <c r="W90" i="26"/>
  <c r="Y100" i="26"/>
  <c r="S100" i="26"/>
  <c r="G100" i="26" s="1"/>
  <c r="G99" i="26"/>
  <c r="Y97" i="26"/>
  <c r="S97" i="26"/>
  <c r="G97" i="26" s="1"/>
  <c r="Y96" i="26"/>
  <c r="G96" i="26"/>
  <c r="N96" i="26" s="1"/>
  <c r="K91" i="26"/>
  <c r="Z99" i="26"/>
  <c r="H99" i="26"/>
  <c r="T100" i="26"/>
  <c r="H100" i="26" s="1"/>
  <c r="Z100" i="26"/>
  <c r="AA99" i="26"/>
  <c r="U107" i="26"/>
  <c r="I107" i="26" s="1"/>
  <c r="I106" i="26"/>
  <c r="AA107" i="26"/>
  <c r="X93" i="24"/>
  <c r="Q93" i="26"/>
  <c r="R93" i="27" s="1"/>
  <c r="R93" i="29" s="1"/>
  <c r="R93" i="31" s="1"/>
  <c r="R97" i="26"/>
  <c r="F97" i="26" s="1"/>
  <c r="X97" i="26"/>
  <c r="F96" i="26"/>
  <c r="K88" i="26"/>
  <c r="R94" i="26"/>
  <c r="F94" i="26" s="1"/>
  <c r="X94" i="26"/>
  <c r="F93" i="26"/>
  <c r="M93" i="26" s="1"/>
  <c r="M94" i="26"/>
  <c r="U109" i="24"/>
  <c r="U109" i="26" s="1"/>
  <c r="V109" i="27" s="1"/>
  <c r="V109" i="29" s="1"/>
  <c r="V109" i="31" s="1"/>
  <c r="U110" i="21"/>
  <c r="I110" i="21" s="1"/>
  <c r="T109" i="21"/>
  <c r="AA110" i="21"/>
  <c r="U112" i="21"/>
  <c r="I109" i="21"/>
  <c r="O110" i="21" s="1"/>
  <c r="N99" i="21"/>
  <c r="M100" i="21"/>
  <c r="Q99" i="21"/>
  <c r="X99" i="21" s="1"/>
  <c r="R99" i="24"/>
  <c r="X100" i="21"/>
  <c r="R100" i="21"/>
  <c r="F100" i="21" s="1"/>
  <c r="F99" i="21"/>
  <c r="V94" i="21"/>
  <c r="P93" i="24"/>
  <c r="P94" i="21"/>
  <c r="D94" i="21" s="1"/>
  <c r="D93" i="21"/>
  <c r="O99" i="24"/>
  <c r="N100" i="24"/>
  <c r="F96" i="24"/>
  <c r="M96" i="24" s="1"/>
  <c r="R97" i="24"/>
  <c r="F97" i="24" s="1"/>
  <c r="X97" i="24"/>
  <c r="S103" i="24"/>
  <c r="Y104" i="21"/>
  <c r="R103" i="21"/>
  <c r="S104" i="21"/>
  <c r="G104" i="21" s="1"/>
  <c r="G103" i="21"/>
  <c r="AA107" i="24"/>
  <c r="I106" i="24"/>
  <c r="O107" i="24" s="1"/>
  <c r="U107" i="24"/>
  <c r="I107" i="24" s="1"/>
  <c r="Y99" i="21"/>
  <c r="S100" i="24"/>
  <c r="G100" i="24" s="1"/>
  <c r="G99" i="24"/>
  <c r="Y100" i="24"/>
  <c r="O104" i="24"/>
  <c r="Z99" i="24"/>
  <c r="Y96" i="24"/>
  <c r="P91" i="24"/>
  <c r="D91" i="24" s="1"/>
  <c r="V91" i="24"/>
  <c r="D90" i="24"/>
  <c r="J91" i="24" s="1"/>
  <c r="O103" i="21"/>
  <c r="N104" i="21"/>
  <c r="N103" i="21"/>
  <c r="K87" i="24"/>
  <c r="W94" i="24"/>
  <c r="Q94" i="24"/>
  <c r="E94" i="24" s="1"/>
  <c r="E93" i="24"/>
  <c r="Z104" i="24"/>
  <c r="H103" i="24"/>
  <c r="N104" i="24" s="1"/>
  <c r="T104" i="24"/>
  <c r="H104" i="24" s="1"/>
  <c r="L90" i="24"/>
  <c r="K91" i="24"/>
  <c r="M93" i="24"/>
  <c r="L94" i="24"/>
  <c r="S106" i="21"/>
  <c r="Z106" i="21" s="1"/>
  <c r="T106" i="24"/>
  <c r="Z107" i="21"/>
  <c r="T107" i="21"/>
  <c r="H107" i="21" s="1"/>
  <c r="H106" i="21"/>
  <c r="L93" i="21"/>
  <c r="M97" i="24"/>
  <c r="L97" i="21"/>
  <c r="Q96" i="24"/>
  <c r="P96" i="21"/>
  <c r="W96" i="21" s="1"/>
  <c r="W97" i="21"/>
  <c r="Q97" i="21"/>
  <c r="E97" i="21" s="1"/>
  <c r="E96" i="21"/>
  <c r="W90" i="24"/>
  <c r="X93" i="26" l="1"/>
  <c r="V109" i="33"/>
  <c r="AB110" i="31"/>
  <c r="V110" i="31"/>
  <c r="J110" i="31" s="1"/>
  <c r="J109" i="31"/>
  <c r="Y88" i="33"/>
  <c r="G87" i="33"/>
  <c r="Y87" i="33"/>
  <c r="S88" i="33"/>
  <c r="G88" i="33" s="1"/>
  <c r="Z87" i="33"/>
  <c r="L88" i="33"/>
  <c r="L91" i="33"/>
  <c r="U103" i="33"/>
  <c r="AA104" i="31"/>
  <c r="U104" i="31"/>
  <c r="I104" i="31" s="1"/>
  <c r="I103" i="31"/>
  <c r="AB103" i="31"/>
  <c r="P104" i="33"/>
  <c r="S97" i="33"/>
  <c r="G97" i="33" s="1"/>
  <c r="G96" i="33"/>
  <c r="N91" i="33"/>
  <c r="O90" i="33"/>
  <c r="P107" i="31"/>
  <c r="J106" i="33"/>
  <c r="AB107" i="33"/>
  <c r="V107" i="33"/>
  <c r="J107" i="33" s="1"/>
  <c r="O97" i="33"/>
  <c r="P96" i="33"/>
  <c r="R93" i="33"/>
  <c r="F93" i="31"/>
  <c r="X94" i="31"/>
  <c r="R94" i="31"/>
  <c r="F94" i="31" s="1"/>
  <c r="T96" i="33"/>
  <c r="Z100" i="33" s="1"/>
  <c r="H96" i="31"/>
  <c r="N100" i="31" s="1"/>
  <c r="T97" i="31"/>
  <c r="H97" i="31" s="1"/>
  <c r="Z97" i="31"/>
  <c r="Z96" i="31"/>
  <c r="AA96" i="31"/>
  <c r="S93" i="33"/>
  <c r="Y97" i="33" s="1"/>
  <c r="G93" i="31"/>
  <c r="M97" i="31" s="1"/>
  <c r="S94" i="31"/>
  <c r="G94" i="31" s="1"/>
  <c r="Y94" i="31"/>
  <c r="Y93" i="31"/>
  <c r="Z93" i="31"/>
  <c r="M87" i="31"/>
  <c r="M88" i="31"/>
  <c r="N87" i="31"/>
  <c r="H99" i="33"/>
  <c r="T100" i="33"/>
  <c r="H100" i="33" s="1"/>
  <c r="N94" i="33"/>
  <c r="O93" i="33"/>
  <c r="S90" i="33"/>
  <c r="S91" i="31"/>
  <c r="G91" i="31" s="1"/>
  <c r="Y91" i="31"/>
  <c r="G90" i="31"/>
  <c r="Y90" i="31"/>
  <c r="Z90" i="31"/>
  <c r="Q90" i="33"/>
  <c r="D90" i="31"/>
  <c r="E90" i="31"/>
  <c r="Q91" i="31"/>
  <c r="X90" i="31"/>
  <c r="O99" i="31"/>
  <c r="O100" i="31"/>
  <c r="P99" i="31"/>
  <c r="AA100" i="33"/>
  <c r="AA99" i="33"/>
  <c r="I99" i="33"/>
  <c r="U100" i="33"/>
  <c r="I100" i="33" s="1"/>
  <c r="AB99" i="33"/>
  <c r="V110" i="29"/>
  <c r="J110" i="29" s="1"/>
  <c r="J109" i="29"/>
  <c r="AB110" i="29"/>
  <c r="R94" i="29"/>
  <c r="F94" i="29" s="1"/>
  <c r="X94" i="29"/>
  <c r="F93" i="29"/>
  <c r="P107" i="29"/>
  <c r="O100" i="29"/>
  <c r="O99" i="29"/>
  <c r="P99" i="29"/>
  <c r="H96" i="29"/>
  <c r="N100" i="29" s="1"/>
  <c r="T97" i="29"/>
  <c r="H97" i="29" s="1"/>
  <c r="Z97" i="29"/>
  <c r="Z96" i="29"/>
  <c r="AA96" i="29"/>
  <c r="E91" i="29"/>
  <c r="D91" i="29"/>
  <c r="Z100" i="27"/>
  <c r="Y94" i="29"/>
  <c r="Y93" i="29"/>
  <c r="S94" i="29"/>
  <c r="G94" i="29" s="1"/>
  <c r="G93" i="29"/>
  <c r="M97" i="29" s="1"/>
  <c r="Z93" i="29"/>
  <c r="W91" i="27"/>
  <c r="Q87" i="29"/>
  <c r="Q87" i="31" s="1"/>
  <c r="W91" i="31" s="1"/>
  <c r="Y91" i="29"/>
  <c r="S91" i="29"/>
  <c r="G91" i="29" s="1"/>
  <c r="G90" i="29"/>
  <c r="Y90" i="29"/>
  <c r="Z90" i="29"/>
  <c r="Z100" i="29"/>
  <c r="I103" i="29"/>
  <c r="U104" i="29"/>
  <c r="I104" i="29" s="1"/>
  <c r="AA104" i="29"/>
  <c r="AB103" i="29"/>
  <c r="Y97" i="29"/>
  <c r="G93" i="27"/>
  <c r="M97" i="27" s="1"/>
  <c r="S94" i="27"/>
  <c r="G94" i="27" s="1"/>
  <c r="Y94" i="27"/>
  <c r="Y93" i="27"/>
  <c r="Z93" i="27"/>
  <c r="J109" i="27"/>
  <c r="V110" i="27"/>
  <c r="J110" i="27" s="1"/>
  <c r="AB110" i="27"/>
  <c r="M90" i="27"/>
  <c r="M91" i="27"/>
  <c r="L90" i="27"/>
  <c r="O100" i="27"/>
  <c r="O99" i="27"/>
  <c r="P99" i="27"/>
  <c r="Y97" i="27"/>
  <c r="U104" i="27"/>
  <c r="I104" i="27" s="1"/>
  <c r="AA104" i="27"/>
  <c r="I103" i="27"/>
  <c r="AB103" i="27"/>
  <c r="E91" i="27"/>
  <c r="D91" i="27"/>
  <c r="P107" i="27"/>
  <c r="D87" i="27"/>
  <c r="Q88" i="27"/>
  <c r="E87" i="27"/>
  <c r="W88" i="27"/>
  <c r="X87" i="27"/>
  <c r="X94" i="27"/>
  <c r="F93" i="27"/>
  <c r="R94" i="27"/>
  <c r="F94" i="27" s="1"/>
  <c r="H96" i="27"/>
  <c r="N100" i="27" s="1"/>
  <c r="Z97" i="27"/>
  <c r="T97" i="27"/>
  <c r="H97" i="27" s="1"/>
  <c r="Z96" i="27"/>
  <c r="AA96" i="27"/>
  <c r="Y99" i="24"/>
  <c r="R99" i="26"/>
  <c r="S99" i="27" s="1"/>
  <c r="S99" i="29" s="1"/>
  <c r="S99" i="31" s="1"/>
  <c r="X96" i="24"/>
  <c r="Q96" i="26"/>
  <c r="R96" i="27" s="1"/>
  <c r="R96" i="29" s="1"/>
  <c r="R96" i="31" s="1"/>
  <c r="AA106" i="24"/>
  <c r="T106" i="26"/>
  <c r="U106" i="27" s="1"/>
  <c r="U106" i="29" s="1"/>
  <c r="U106" i="31" s="1"/>
  <c r="I109" i="26"/>
  <c r="U110" i="26"/>
  <c r="I110" i="26" s="1"/>
  <c r="AA110" i="26"/>
  <c r="L94" i="26"/>
  <c r="K87" i="26"/>
  <c r="O107" i="26"/>
  <c r="Z103" i="24"/>
  <c r="S103" i="26"/>
  <c r="W93" i="24"/>
  <c r="P93" i="26"/>
  <c r="L97" i="26"/>
  <c r="Q94" i="26"/>
  <c r="E94" i="26" s="1"/>
  <c r="E93" i="26"/>
  <c r="W94" i="26"/>
  <c r="J91" i="26"/>
  <c r="T104" i="26"/>
  <c r="H104" i="26" s="1"/>
  <c r="Z104" i="26"/>
  <c r="H103" i="26"/>
  <c r="AA103" i="26"/>
  <c r="N100" i="26"/>
  <c r="N99" i="26"/>
  <c r="O99" i="26"/>
  <c r="M97" i="26"/>
  <c r="M96" i="26"/>
  <c r="M100" i="26"/>
  <c r="K90" i="24"/>
  <c r="O106" i="21"/>
  <c r="N107" i="21"/>
  <c r="K97" i="21"/>
  <c r="V97" i="21"/>
  <c r="P96" i="24"/>
  <c r="P97" i="21"/>
  <c r="D97" i="21" s="1"/>
  <c r="D96" i="21"/>
  <c r="J97" i="21" s="1"/>
  <c r="S106" i="24"/>
  <c r="R106" i="21"/>
  <c r="Y107" i="21"/>
  <c r="S107" i="21"/>
  <c r="G107" i="21" s="1"/>
  <c r="G106" i="21"/>
  <c r="Y103" i="21"/>
  <c r="R103" i="24"/>
  <c r="X104" i="21"/>
  <c r="Q103" i="21"/>
  <c r="X103" i="21" s="1"/>
  <c r="R104" i="21"/>
  <c r="F104" i="21" s="1"/>
  <c r="F103" i="21"/>
  <c r="M103" i="21" s="1"/>
  <c r="Q97" i="24"/>
  <c r="E97" i="24" s="1"/>
  <c r="W97" i="24"/>
  <c r="E96" i="24"/>
  <c r="L96" i="24" s="1"/>
  <c r="K93" i="21"/>
  <c r="J94" i="21"/>
  <c r="L100" i="21"/>
  <c r="R100" i="24"/>
  <c r="F100" i="24" s="1"/>
  <c r="X100" i="24"/>
  <c r="F99" i="24"/>
  <c r="L100" i="24" s="1"/>
  <c r="AA109" i="21"/>
  <c r="T109" i="24"/>
  <c r="T110" i="21"/>
  <c r="H110" i="21" s="1"/>
  <c r="S109" i="21"/>
  <c r="Z109" i="21" s="1"/>
  <c r="Z110" i="21"/>
  <c r="H109" i="21"/>
  <c r="L96" i="21"/>
  <c r="M104" i="21"/>
  <c r="Y104" i="24"/>
  <c r="G103" i="24"/>
  <c r="S104" i="24"/>
  <c r="G104" i="24" s="1"/>
  <c r="L97" i="24"/>
  <c r="Q99" i="24"/>
  <c r="P99" i="21"/>
  <c r="W99" i="21" s="1"/>
  <c r="W100" i="21"/>
  <c r="Q100" i="21"/>
  <c r="E100" i="21" s="1"/>
  <c r="E99" i="21"/>
  <c r="L99" i="21" s="1"/>
  <c r="T107" i="24"/>
  <c r="H107" i="24" s="1"/>
  <c r="Z107" i="24"/>
  <c r="H106" i="24"/>
  <c r="L93" i="24"/>
  <c r="K94" i="24"/>
  <c r="O103" i="24"/>
  <c r="N99" i="24"/>
  <c r="M100" i="24"/>
  <c r="P94" i="24"/>
  <c r="D94" i="24" s="1"/>
  <c r="V94" i="24"/>
  <c r="D93" i="24"/>
  <c r="J94" i="24" s="1"/>
  <c r="M99" i="21"/>
  <c r="U113" i="24"/>
  <c r="U114" i="26" s="1"/>
  <c r="V116" i="27" s="1"/>
  <c r="V116" i="29" s="1"/>
  <c r="V114" i="31" s="1"/>
  <c r="U115" i="21"/>
  <c r="T112" i="21"/>
  <c r="AA112" i="21" s="1"/>
  <c r="U113" i="21"/>
  <c r="I113" i="21" s="1"/>
  <c r="AA113" i="21"/>
  <c r="I112" i="21"/>
  <c r="O113" i="21" s="1"/>
  <c r="I109" i="24"/>
  <c r="O110" i="24" s="1"/>
  <c r="U110" i="24"/>
  <c r="I110" i="24" s="1"/>
  <c r="AA110" i="24"/>
  <c r="E90" i="33" l="1"/>
  <c r="D90" i="33"/>
  <c r="Q91" i="33"/>
  <c r="X90" i="33"/>
  <c r="Z97" i="33"/>
  <c r="H96" i="33"/>
  <c r="N100" i="33" s="1"/>
  <c r="Z96" i="33"/>
  <c r="T97" i="33"/>
  <c r="H97" i="33" s="1"/>
  <c r="AA96" i="33"/>
  <c r="L94" i="31"/>
  <c r="P107" i="33"/>
  <c r="P110" i="31"/>
  <c r="U106" i="33"/>
  <c r="I106" i="31"/>
  <c r="U107" i="31"/>
  <c r="I107" i="31" s="1"/>
  <c r="AA107" i="31"/>
  <c r="AB106" i="31"/>
  <c r="S99" i="33"/>
  <c r="G99" i="31"/>
  <c r="S100" i="31"/>
  <c r="G100" i="31" s="1"/>
  <c r="Y100" i="31"/>
  <c r="Z99" i="31"/>
  <c r="O100" i="33"/>
  <c r="O99" i="33"/>
  <c r="P99" i="33"/>
  <c r="D91" i="31"/>
  <c r="E91" i="31"/>
  <c r="M94" i="31"/>
  <c r="M93" i="31"/>
  <c r="N93" i="31"/>
  <c r="R94" i="33"/>
  <c r="F94" i="33" s="1"/>
  <c r="X94" i="33"/>
  <c r="F93" i="33"/>
  <c r="O104" i="31"/>
  <c r="P103" i="31"/>
  <c r="U104" i="33"/>
  <c r="I104" i="33" s="1"/>
  <c r="AA104" i="33"/>
  <c r="I103" i="33"/>
  <c r="AB103" i="33"/>
  <c r="M87" i="33"/>
  <c r="M88" i="33"/>
  <c r="N87" i="33"/>
  <c r="Q87" i="33"/>
  <c r="W91" i="33" s="1"/>
  <c r="D87" i="31"/>
  <c r="W88" i="31"/>
  <c r="E87" i="31"/>
  <c r="K91" i="31" s="1"/>
  <c r="Q88" i="31"/>
  <c r="X87" i="31"/>
  <c r="L90" i="31"/>
  <c r="G90" i="33"/>
  <c r="S91" i="33"/>
  <c r="G91" i="33" s="1"/>
  <c r="Y90" i="33"/>
  <c r="Y91" i="33"/>
  <c r="Z90" i="33"/>
  <c r="Y93" i="33"/>
  <c r="G93" i="33"/>
  <c r="M97" i="33" s="1"/>
  <c r="S94" i="33"/>
  <c r="G94" i="33" s="1"/>
  <c r="Y94" i="33"/>
  <c r="Z93" i="33"/>
  <c r="V114" i="33"/>
  <c r="V115" i="31"/>
  <c r="J115" i="31" s="1"/>
  <c r="AB115" i="31"/>
  <c r="J114" i="31"/>
  <c r="R96" i="33"/>
  <c r="X97" i="31"/>
  <c r="F96" i="31"/>
  <c r="R97" i="31"/>
  <c r="F97" i="31" s="1"/>
  <c r="Y96" i="31"/>
  <c r="M91" i="31"/>
  <c r="M90" i="31"/>
  <c r="N90" i="31"/>
  <c r="N96" i="31"/>
  <c r="N97" i="31"/>
  <c r="O96" i="31"/>
  <c r="AB110" i="33"/>
  <c r="J109" i="33"/>
  <c r="V110" i="33"/>
  <c r="J110" i="33" s="1"/>
  <c r="M91" i="29"/>
  <c r="M90" i="29"/>
  <c r="N90" i="29"/>
  <c r="L94" i="29"/>
  <c r="AA107" i="29"/>
  <c r="I106" i="29"/>
  <c r="U107" i="29"/>
  <c r="I107" i="29" s="1"/>
  <c r="AB106" i="29"/>
  <c r="O104" i="29"/>
  <c r="P103" i="29"/>
  <c r="N97" i="29"/>
  <c r="N96" i="29"/>
  <c r="O96" i="29"/>
  <c r="Q88" i="29"/>
  <c r="D87" i="29"/>
  <c r="W88" i="29"/>
  <c r="E87" i="29"/>
  <c r="X87" i="29"/>
  <c r="W91" i="29"/>
  <c r="X97" i="29"/>
  <c r="F96" i="29"/>
  <c r="R97" i="29"/>
  <c r="F97" i="29" s="1"/>
  <c r="Y96" i="29"/>
  <c r="G99" i="29"/>
  <c r="S100" i="29"/>
  <c r="G100" i="29" s="1"/>
  <c r="Y100" i="29"/>
  <c r="Z99" i="29"/>
  <c r="V117" i="29"/>
  <c r="J117" i="29" s="1"/>
  <c r="AB117" i="29"/>
  <c r="J116" i="29"/>
  <c r="M94" i="29"/>
  <c r="M93" i="29"/>
  <c r="N93" i="29"/>
  <c r="P110" i="29"/>
  <c r="W93" i="26"/>
  <c r="Q93" i="27"/>
  <c r="Q93" i="29" s="1"/>
  <c r="Q93" i="31" s="1"/>
  <c r="F96" i="27"/>
  <c r="X97" i="27"/>
  <c r="R97" i="27"/>
  <c r="F97" i="27" s="1"/>
  <c r="Y96" i="27"/>
  <c r="L94" i="27"/>
  <c r="J116" i="27"/>
  <c r="V117" i="27"/>
  <c r="J117" i="27" s="1"/>
  <c r="AB117" i="27"/>
  <c r="L87" i="27"/>
  <c r="K88" i="27"/>
  <c r="P110" i="27"/>
  <c r="Z103" i="26"/>
  <c r="T103" i="27"/>
  <c r="T103" i="29" s="1"/>
  <c r="T103" i="31" s="1"/>
  <c r="I106" i="27"/>
  <c r="U107" i="27"/>
  <c r="I107" i="27" s="1"/>
  <c r="AA107" i="27"/>
  <c r="AB106" i="27"/>
  <c r="S100" i="27"/>
  <c r="G100" i="27" s="1"/>
  <c r="G99" i="27"/>
  <c r="Y100" i="27"/>
  <c r="Z99" i="27"/>
  <c r="N97" i="27"/>
  <c r="N96" i="27"/>
  <c r="O96" i="27"/>
  <c r="E88" i="27"/>
  <c r="D88" i="27"/>
  <c r="M94" i="27"/>
  <c r="M93" i="27"/>
  <c r="N93" i="27"/>
  <c r="O104" i="27"/>
  <c r="P103" i="27"/>
  <c r="K91" i="27"/>
  <c r="Z106" i="24"/>
  <c r="S106" i="26"/>
  <c r="T106" i="27" s="1"/>
  <c r="T106" i="29" s="1"/>
  <c r="H106" i="26"/>
  <c r="T107" i="26"/>
  <c r="H107" i="26" s="1"/>
  <c r="Z107" i="26"/>
  <c r="AA106" i="26"/>
  <c r="X99" i="24"/>
  <c r="Q99" i="26"/>
  <c r="AA109" i="24"/>
  <c r="T109" i="26"/>
  <c r="U109" i="27" s="1"/>
  <c r="U109" i="29" s="1"/>
  <c r="U109" i="31" s="1"/>
  <c r="W96" i="24"/>
  <c r="P96" i="26"/>
  <c r="K94" i="26"/>
  <c r="L93" i="26"/>
  <c r="O110" i="26"/>
  <c r="E96" i="26"/>
  <c r="Q97" i="26"/>
  <c r="E97" i="26" s="1"/>
  <c r="W97" i="26"/>
  <c r="X96" i="26"/>
  <c r="V94" i="26"/>
  <c r="D93" i="26"/>
  <c r="J94" i="26" s="1"/>
  <c r="P94" i="26"/>
  <c r="D94" i="26" s="1"/>
  <c r="F99" i="26"/>
  <c r="X100" i="26"/>
  <c r="R100" i="26"/>
  <c r="F100" i="26" s="1"/>
  <c r="Y99" i="26"/>
  <c r="I114" i="26"/>
  <c r="AA115" i="26"/>
  <c r="U115" i="26"/>
  <c r="I115" i="26" s="1"/>
  <c r="Y103" i="24"/>
  <c r="R103" i="26"/>
  <c r="N104" i="26"/>
  <c r="O103" i="26"/>
  <c r="Y104" i="26"/>
  <c r="S104" i="26"/>
  <c r="G104" i="26" s="1"/>
  <c r="G103" i="26"/>
  <c r="N103" i="26" s="1"/>
  <c r="K93" i="24"/>
  <c r="M99" i="24"/>
  <c r="T113" i="24"/>
  <c r="S112" i="21"/>
  <c r="Z112" i="21" s="1"/>
  <c r="T113" i="21"/>
  <c r="H113" i="21" s="1"/>
  <c r="Z113" i="21"/>
  <c r="H112" i="21"/>
  <c r="N103" i="24"/>
  <c r="M104" i="24"/>
  <c r="S109" i="24"/>
  <c r="Y110" i="21"/>
  <c r="R109" i="21"/>
  <c r="S110" i="21"/>
  <c r="G110" i="21" s="1"/>
  <c r="G109" i="21"/>
  <c r="N109" i="21" s="1"/>
  <c r="K97" i="24"/>
  <c r="L104" i="21"/>
  <c r="K96" i="21"/>
  <c r="U116" i="24"/>
  <c r="U117" i="26" s="1"/>
  <c r="V119" i="27" s="1"/>
  <c r="V119" i="29" s="1"/>
  <c r="V117" i="31" s="1"/>
  <c r="U118" i="21"/>
  <c r="AA116" i="21"/>
  <c r="U116" i="21"/>
  <c r="I116" i="21" s="1"/>
  <c r="T115" i="21"/>
  <c r="AA115" i="21" s="1"/>
  <c r="I115" i="21"/>
  <c r="O109" i="21"/>
  <c r="N110" i="21"/>
  <c r="X104" i="24"/>
  <c r="F103" i="24"/>
  <c r="R104" i="24"/>
  <c r="F104" i="24" s="1"/>
  <c r="U114" i="24"/>
  <c r="I114" i="24" s="1"/>
  <c r="I113" i="24"/>
  <c r="O114" i="24" s="1"/>
  <c r="AA114" i="24"/>
  <c r="O106" i="24"/>
  <c r="N107" i="24"/>
  <c r="K100" i="21"/>
  <c r="V100" i="21"/>
  <c r="P99" i="24"/>
  <c r="P100" i="21"/>
  <c r="D100" i="21" s="1"/>
  <c r="D99" i="21"/>
  <c r="J100" i="21" s="1"/>
  <c r="H109" i="24"/>
  <c r="T110" i="24"/>
  <c r="H110" i="24" s="1"/>
  <c r="Z110" i="24"/>
  <c r="Y106" i="21"/>
  <c r="R106" i="24"/>
  <c r="X107" i="21"/>
  <c r="Q106" i="21"/>
  <c r="X106" i="21" s="1"/>
  <c r="R107" i="21"/>
  <c r="F107" i="21" s="1"/>
  <c r="F106" i="21"/>
  <c r="L107" i="21" s="1"/>
  <c r="V97" i="24"/>
  <c r="D96" i="24"/>
  <c r="J97" i="24" s="1"/>
  <c r="P97" i="24"/>
  <c r="D97" i="24" s="1"/>
  <c r="W100" i="24"/>
  <c r="E99" i="24"/>
  <c r="Q100" i="24"/>
  <c r="E100" i="24" s="1"/>
  <c r="Q103" i="24"/>
  <c r="Q103" i="26" s="1"/>
  <c r="R103" i="27" s="1"/>
  <c r="R103" i="29" s="1"/>
  <c r="R103" i="31" s="1"/>
  <c r="P103" i="21"/>
  <c r="W103" i="21" s="1"/>
  <c r="W104" i="21"/>
  <c r="Q104" i="21"/>
  <c r="E104" i="21" s="1"/>
  <c r="E103" i="21"/>
  <c r="N106" i="21"/>
  <c r="M107" i="21"/>
  <c r="S107" i="24"/>
  <c r="G107" i="24" s="1"/>
  <c r="Y107" i="24"/>
  <c r="G106" i="24"/>
  <c r="V117" i="33" l="1"/>
  <c r="V118" i="31"/>
  <c r="J118" i="31" s="1"/>
  <c r="J117" i="31"/>
  <c r="AB118" i="31"/>
  <c r="U109" i="33"/>
  <c r="I109" i="31"/>
  <c r="U110" i="31"/>
  <c r="I110" i="31" s="1"/>
  <c r="AA110" i="31"/>
  <c r="AB109" i="31"/>
  <c r="AA106" i="29"/>
  <c r="T106" i="31"/>
  <c r="P110" i="33"/>
  <c r="M94" i="33"/>
  <c r="M93" i="33"/>
  <c r="N93" i="33"/>
  <c r="R103" i="33"/>
  <c r="R104" i="31"/>
  <c r="F104" i="31" s="1"/>
  <c r="F103" i="31"/>
  <c r="T103" i="33"/>
  <c r="H103" i="31"/>
  <c r="T104" i="31"/>
  <c r="H104" i="31" s="1"/>
  <c r="Z104" i="31"/>
  <c r="AA103" i="31"/>
  <c r="F96" i="33"/>
  <c r="R97" i="33"/>
  <c r="F97" i="33" s="1"/>
  <c r="X97" i="33"/>
  <c r="Y96" i="33"/>
  <c r="Y100" i="33"/>
  <c r="G99" i="33"/>
  <c r="S100" i="33"/>
  <c r="G100" i="33" s="1"/>
  <c r="Z99" i="33"/>
  <c r="N96" i="33"/>
  <c r="N97" i="33"/>
  <c r="O96" i="33"/>
  <c r="E91" i="33"/>
  <c r="D91" i="33"/>
  <c r="Q93" i="33"/>
  <c r="D93" i="31"/>
  <c r="E93" i="31"/>
  <c r="Q94" i="31"/>
  <c r="W94" i="31"/>
  <c r="X93" i="31"/>
  <c r="L97" i="31"/>
  <c r="M96" i="31"/>
  <c r="P115" i="31"/>
  <c r="J114" i="33"/>
  <c r="V115" i="33"/>
  <c r="J115" i="33" s="1"/>
  <c r="AB115" i="33"/>
  <c r="M91" i="33"/>
  <c r="M90" i="33"/>
  <c r="N90" i="33"/>
  <c r="E88" i="31"/>
  <c r="D88" i="31"/>
  <c r="Q88" i="33"/>
  <c r="D87" i="33"/>
  <c r="W88" i="33"/>
  <c r="E87" i="33"/>
  <c r="K91" i="33" s="1"/>
  <c r="X87" i="33"/>
  <c r="L94" i="33"/>
  <c r="O107" i="31"/>
  <c r="P106" i="31"/>
  <c r="K88" i="31"/>
  <c r="L87" i="31"/>
  <c r="O104" i="33"/>
  <c r="P103" i="33"/>
  <c r="M100" i="31"/>
  <c r="N99" i="31"/>
  <c r="I106" i="33"/>
  <c r="AA107" i="33"/>
  <c r="U107" i="33"/>
  <c r="I107" i="33" s="1"/>
  <c r="AB106" i="33"/>
  <c r="L90" i="33"/>
  <c r="D88" i="29"/>
  <c r="E88" i="29"/>
  <c r="Z104" i="29"/>
  <c r="H103" i="29"/>
  <c r="T104" i="29"/>
  <c r="H104" i="29" s="1"/>
  <c r="AA103" i="29"/>
  <c r="L97" i="29"/>
  <c r="M96" i="29"/>
  <c r="O107" i="29"/>
  <c r="P106" i="29"/>
  <c r="F103" i="29"/>
  <c r="R104" i="29"/>
  <c r="F104" i="29" s="1"/>
  <c r="U110" i="29"/>
  <c r="I110" i="29" s="1"/>
  <c r="AA110" i="29"/>
  <c r="I109" i="29"/>
  <c r="AB109" i="29"/>
  <c r="H106" i="29"/>
  <c r="T107" i="29"/>
  <c r="H107" i="29" s="1"/>
  <c r="Z107" i="29"/>
  <c r="P117" i="29"/>
  <c r="M100" i="29"/>
  <c r="N99" i="29"/>
  <c r="K88" i="29"/>
  <c r="L87" i="29"/>
  <c r="K91" i="29"/>
  <c r="D93" i="29"/>
  <c r="W94" i="29"/>
  <c r="E93" i="29"/>
  <c r="Q94" i="29"/>
  <c r="X93" i="29"/>
  <c r="J119" i="29"/>
  <c r="V120" i="29"/>
  <c r="J120" i="29" s="1"/>
  <c r="AB120" i="29"/>
  <c r="V120" i="27"/>
  <c r="J120" i="27" s="1"/>
  <c r="AB120" i="27"/>
  <c r="J119" i="27"/>
  <c r="Y103" i="26"/>
  <c r="S103" i="27"/>
  <c r="O107" i="27"/>
  <c r="P106" i="27"/>
  <c r="I109" i="27"/>
  <c r="U110" i="27"/>
  <c r="I110" i="27" s="1"/>
  <c r="AA110" i="27"/>
  <c r="AB109" i="27"/>
  <c r="Z107" i="27"/>
  <c r="H106" i="27"/>
  <c r="O106" i="27" s="1"/>
  <c r="T107" i="27"/>
  <c r="H107" i="27" s="1"/>
  <c r="AA106" i="27"/>
  <c r="H103" i="27"/>
  <c r="T104" i="27"/>
  <c r="H104" i="27" s="1"/>
  <c r="Z104" i="27"/>
  <c r="AA103" i="27"/>
  <c r="L97" i="27"/>
  <c r="M96" i="27"/>
  <c r="M100" i="27"/>
  <c r="N99" i="27"/>
  <c r="P117" i="27"/>
  <c r="D93" i="27"/>
  <c r="Q94" i="27"/>
  <c r="W94" i="27"/>
  <c r="E93" i="27"/>
  <c r="X93" i="27"/>
  <c r="F103" i="27"/>
  <c r="R104" i="27"/>
  <c r="F104" i="27" s="1"/>
  <c r="W96" i="26"/>
  <c r="Q96" i="27"/>
  <c r="Q96" i="29" s="1"/>
  <c r="Q96" i="31" s="1"/>
  <c r="X99" i="26"/>
  <c r="R99" i="27"/>
  <c r="K93" i="26"/>
  <c r="E103" i="26"/>
  <c r="Q104" i="26"/>
  <c r="E104" i="26" s="1"/>
  <c r="W104" i="26"/>
  <c r="Z109" i="24"/>
  <c r="S109" i="26"/>
  <c r="T109" i="27" s="1"/>
  <c r="T109" i="29" s="1"/>
  <c r="T109" i="31" s="1"/>
  <c r="L100" i="26"/>
  <c r="M99" i="26"/>
  <c r="K97" i="26"/>
  <c r="L96" i="26"/>
  <c r="Y107" i="26"/>
  <c r="G106" i="26"/>
  <c r="N106" i="26" s="1"/>
  <c r="S107" i="26"/>
  <c r="G107" i="26" s="1"/>
  <c r="Y106" i="24"/>
  <c r="R106" i="26"/>
  <c r="S106" i="27" s="1"/>
  <c r="S106" i="29" s="1"/>
  <c r="S106" i="31" s="1"/>
  <c r="M104" i="26"/>
  <c r="Z106" i="26"/>
  <c r="I117" i="26"/>
  <c r="AA118" i="26"/>
  <c r="U118" i="26"/>
  <c r="I118" i="26" s="1"/>
  <c r="AA113" i="24"/>
  <c r="T114" i="26"/>
  <c r="U116" i="27" s="1"/>
  <c r="U116" i="29" s="1"/>
  <c r="U114" i="31" s="1"/>
  <c r="T110" i="26"/>
  <c r="H110" i="26" s="1"/>
  <c r="Z110" i="26"/>
  <c r="H109" i="26"/>
  <c r="AA109" i="26"/>
  <c r="N107" i="26"/>
  <c r="O106" i="26"/>
  <c r="W99" i="24"/>
  <c r="P99" i="26"/>
  <c r="F103" i="26"/>
  <c r="M103" i="26" s="1"/>
  <c r="X103" i="26"/>
  <c r="R104" i="26"/>
  <c r="F104" i="26" s="1"/>
  <c r="X104" i="26"/>
  <c r="O115" i="26"/>
  <c r="D96" i="26"/>
  <c r="J97" i="26" s="1"/>
  <c r="V97" i="26"/>
  <c r="P97" i="26"/>
  <c r="D97" i="26" s="1"/>
  <c r="Q100" i="26"/>
  <c r="E100" i="26" s="1"/>
  <c r="W100" i="26"/>
  <c r="E99" i="26"/>
  <c r="L99" i="26" s="1"/>
  <c r="M106" i="21"/>
  <c r="M107" i="24"/>
  <c r="E103" i="24"/>
  <c r="Q104" i="24"/>
  <c r="E104" i="24" s="1"/>
  <c r="W104" i="24"/>
  <c r="O116" i="21"/>
  <c r="U119" i="24"/>
  <c r="U120" i="26" s="1"/>
  <c r="V122" i="27" s="1"/>
  <c r="V122" i="29" s="1"/>
  <c r="V120" i="31" s="1"/>
  <c r="T118" i="21"/>
  <c r="AA118" i="21" s="1"/>
  <c r="U122" i="21"/>
  <c r="AA119" i="21"/>
  <c r="U119" i="21"/>
  <c r="I119" i="21" s="1"/>
  <c r="I118" i="21"/>
  <c r="R107" i="24"/>
  <c r="F107" i="24" s="1"/>
  <c r="X107" i="24"/>
  <c r="F106" i="24"/>
  <c r="L107" i="24" s="1"/>
  <c r="V100" i="24"/>
  <c r="P100" i="24"/>
  <c r="D100" i="24" s="1"/>
  <c r="D99" i="24"/>
  <c r="J100" i="24" s="1"/>
  <c r="N106" i="24"/>
  <c r="M103" i="24"/>
  <c r="L104" i="24"/>
  <c r="S115" i="21"/>
  <c r="Z115" i="21" s="1"/>
  <c r="T116" i="24"/>
  <c r="T116" i="21"/>
  <c r="H116" i="21" s="1"/>
  <c r="Z116" i="21"/>
  <c r="H115" i="21"/>
  <c r="O115" i="21" s="1"/>
  <c r="AA117" i="24"/>
  <c r="U117" i="24"/>
  <c r="I117" i="24" s="1"/>
  <c r="I116" i="24"/>
  <c r="K96" i="24"/>
  <c r="Y109" i="21"/>
  <c r="R109" i="24"/>
  <c r="X110" i="21"/>
  <c r="Q109" i="21"/>
  <c r="R110" i="21"/>
  <c r="F110" i="21" s="1"/>
  <c r="F109" i="21"/>
  <c r="M109" i="21" s="1"/>
  <c r="O109" i="24"/>
  <c r="N110" i="24"/>
  <c r="O112" i="21"/>
  <c r="N113" i="21"/>
  <c r="S113" i="24"/>
  <c r="S113" i="21"/>
  <c r="G113" i="21" s="1"/>
  <c r="Y113" i="21"/>
  <c r="R112" i="21"/>
  <c r="G112" i="21"/>
  <c r="K104" i="21"/>
  <c r="V104" i="21"/>
  <c r="P103" i="24"/>
  <c r="P103" i="26" s="1"/>
  <c r="P104" i="21"/>
  <c r="D104" i="21" s="1"/>
  <c r="D103" i="21"/>
  <c r="J104" i="21" s="1"/>
  <c r="L99" i="24"/>
  <c r="K100" i="24"/>
  <c r="Q106" i="24"/>
  <c r="Q106" i="26" s="1"/>
  <c r="R106" i="27" s="1"/>
  <c r="R106" i="29" s="1"/>
  <c r="R106" i="31" s="1"/>
  <c r="W107" i="21"/>
  <c r="P106" i="21"/>
  <c r="W106" i="21" s="1"/>
  <c r="Q107" i="21"/>
  <c r="E107" i="21" s="1"/>
  <c r="E106" i="21"/>
  <c r="K99" i="21"/>
  <c r="X103" i="24"/>
  <c r="L103" i="21"/>
  <c r="M110" i="21"/>
  <c r="Y110" i="24"/>
  <c r="G109" i="24"/>
  <c r="S110" i="24"/>
  <c r="G110" i="24" s="1"/>
  <c r="Z114" i="24"/>
  <c r="H113" i="24"/>
  <c r="T114" i="24"/>
  <c r="H114" i="24" s="1"/>
  <c r="R106" i="33" l="1"/>
  <c r="F106" i="31"/>
  <c r="X107" i="31"/>
  <c r="R107" i="31"/>
  <c r="F107" i="31" s="1"/>
  <c r="S106" i="33"/>
  <c r="S107" i="31"/>
  <c r="G107" i="31" s="1"/>
  <c r="G106" i="31"/>
  <c r="Y106" i="31"/>
  <c r="K88" i="33"/>
  <c r="L87" i="33"/>
  <c r="P115" i="33"/>
  <c r="E94" i="31"/>
  <c r="D94" i="31"/>
  <c r="M100" i="33"/>
  <c r="N99" i="33"/>
  <c r="Z104" i="33"/>
  <c r="T104" i="33"/>
  <c r="H104" i="33" s="1"/>
  <c r="H103" i="33"/>
  <c r="AA103" i="33"/>
  <c r="O110" i="31"/>
  <c r="P109" i="31"/>
  <c r="P118" i="31"/>
  <c r="T109" i="33"/>
  <c r="AA109" i="33" s="1"/>
  <c r="T110" i="31"/>
  <c r="H110" i="31" s="1"/>
  <c r="H109" i="31"/>
  <c r="Z110" i="31"/>
  <c r="Q96" i="33"/>
  <c r="D96" i="31"/>
  <c r="E96" i="31"/>
  <c r="Q97" i="31"/>
  <c r="W97" i="31"/>
  <c r="X96" i="31"/>
  <c r="O107" i="33"/>
  <c r="P106" i="33"/>
  <c r="K94" i="31"/>
  <c r="L93" i="31"/>
  <c r="L97" i="33"/>
  <c r="M96" i="33"/>
  <c r="F103" i="33"/>
  <c r="R104" i="33"/>
  <c r="F104" i="33" s="1"/>
  <c r="AA109" i="31"/>
  <c r="U114" i="33"/>
  <c r="I114" i="31"/>
  <c r="U115" i="31"/>
  <c r="I115" i="31" s="1"/>
  <c r="AA115" i="31"/>
  <c r="AB114" i="31"/>
  <c r="N104" i="31"/>
  <c r="O103" i="31"/>
  <c r="U110" i="33"/>
  <c r="I110" i="33" s="1"/>
  <c r="AA110" i="33"/>
  <c r="I109" i="33"/>
  <c r="AB109" i="33"/>
  <c r="V121" i="33"/>
  <c r="J120" i="31"/>
  <c r="V121" i="31"/>
  <c r="J121" i="31" s="1"/>
  <c r="AB121" i="31"/>
  <c r="E88" i="33"/>
  <c r="D88" i="33"/>
  <c r="Q94" i="33"/>
  <c r="W94" i="33"/>
  <c r="D93" i="33"/>
  <c r="E93" i="33"/>
  <c r="X93" i="33"/>
  <c r="T106" i="33"/>
  <c r="T107" i="31"/>
  <c r="H107" i="31" s="1"/>
  <c r="Z106" i="31"/>
  <c r="Z107" i="31"/>
  <c r="H106" i="31"/>
  <c r="AA106" i="31"/>
  <c r="AB118" i="33"/>
  <c r="J117" i="33"/>
  <c r="V118" i="33"/>
  <c r="J118" i="33" s="1"/>
  <c r="Z109" i="26"/>
  <c r="Z103" i="27"/>
  <c r="S103" i="29"/>
  <c r="P120" i="29"/>
  <c r="J122" i="29"/>
  <c r="V123" i="29"/>
  <c r="J123" i="29" s="1"/>
  <c r="AB123" i="29"/>
  <c r="N107" i="29"/>
  <c r="R107" i="29"/>
  <c r="F107" i="29" s="1"/>
  <c r="X107" i="29"/>
  <c r="F106" i="29"/>
  <c r="X104" i="27"/>
  <c r="R99" i="29"/>
  <c r="R99" i="31" s="1"/>
  <c r="E94" i="29"/>
  <c r="D94" i="29"/>
  <c r="Y106" i="29"/>
  <c r="G106" i="29"/>
  <c r="S107" i="29"/>
  <c r="G107" i="29" s="1"/>
  <c r="K94" i="29"/>
  <c r="L93" i="29"/>
  <c r="O110" i="29"/>
  <c r="P109" i="29"/>
  <c r="N104" i="29"/>
  <c r="O103" i="29"/>
  <c r="AA117" i="29"/>
  <c r="I116" i="29"/>
  <c r="U117" i="29"/>
  <c r="I117" i="29" s="1"/>
  <c r="AB116" i="29"/>
  <c r="H109" i="29"/>
  <c r="T110" i="29"/>
  <c r="H110" i="29" s="1"/>
  <c r="Z110" i="29"/>
  <c r="Q97" i="29"/>
  <c r="D96" i="29"/>
  <c r="E96" i="29"/>
  <c r="W97" i="29"/>
  <c r="X96" i="29"/>
  <c r="AA109" i="29"/>
  <c r="O106" i="29"/>
  <c r="Z106" i="29"/>
  <c r="W103" i="26"/>
  <c r="Q103" i="27"/>
  <c r="Q103" i="29" s="1"/>
  <c r="Q103" i="31" s="1"/>
  <c r="W99" i="26"/>
  <c r="Q99" i="27"/>
  <c r="Q99" i="29" s="1"/>
  <c r="Q99" i="31" s="1"/>
  <c r="S107" i="27"/>
  <c r="G107" i="27" s="1"/>
  <c r="Y106" i="27"/>
  <c r="G106" i="27"/>
  <c r="Y107" i="27"/>
  <c r="K94" i="27"/>
  <c r="L93" i="27"/>
  <c r="Z106" i="27"/>
  <c r="P120" i="27"/>
  <c r="U117" i="27"/>
  <c r="I117" i="27" s="1"/>
  <c r="I116" i="27"/>
  <c r="AA117" i="27"/>
  <c r="AB116" i="27"/>
  <c r="H109" i="27"/>
  <c r="T110" i="27"/>
  <c r="H110" i="27" s="1"/>
  <c r="Z110" i="27"/>
  <c r="Q97" i="27"/>
  <c r="W97" i="27"/>
  <c r="D96" i="27"/>
  <c r="E96" i="27"/>
  <c r="X96" i="27"/>
  <c r="O109" i="27"/>
  <c r="O110" i="27"/>
  <c r="P109" i="27"/>
  <c r="AB123" i="27"/>
  <c r="V123" i="27"/>
  <c r="J123" i="27" s="1"/>
  <c r="J122" i="27"/>
  <c r="E94" i="27"/>
  <c r="D94" i="27"/>
  <c r="AA109" i="27"/>
  <c r="S104" i="27"/>
  <c r="G104" i="27" s="1"/>
  <c r="Y104" i="27"/>
  <c r="Y103" i="27"/>
  <c r="G103" i="27"/>
  <c r="N103" i="27" s="1"/>
  <c r="F106" i="27"/>
  <c r="R107" i="27"/>
  <c r="F107" i="27" s="1"/>
  <c r="X107" i="27"/>
  <c r="R100" i="27"/>
  <c r="F100" i="27" s="1"/>
  <c r="F99" i="27"/>
  <c r="L104" i="27" s="1"/>
  <c r="X100" i="27"/>
  <c r="Y99" i="27"/>
  <c r="N104" i="27"/>
  <c r="O103" i="27"/>
  <c r="N107" i="27"/>
  <c r="N106" i="27"/>
  <c r="K96" i="26"/>
  <c r="E106" i="26"/>
  <c r="W107" i="26"/>
  <c r="Q107" i="26"/>
  <c r="E107" i="26" s="1"/>
  <c r="Z113" i="24"/>
  <c r="S114" i="26"/>
  <c r="T116" i="27" s="1"/>
  <c r="T116" i="29" s="1"/>
  <c r="T114" i="31" s="1"/>
  <c r="Y109" i="24"/>
  <c r="R109" i="26"/>
  <c r="S109" i="27" s="1"/>
  <c r="H114" i="26"/>
  <c r="Z114" i="26"/>
  <c r="Z115" i="26"/>
  <c r="T115" i="26"/>
  <c r="H115" i="26" s="1"/>
  <c r="AA114" i="26"/>
  <c r="O118" i="26"/>
  <c r="M107" i="26"/>
  <c r="K100" i="26"/>
  <c r="L103" i="26"/>
  <c r="L104" i="26"/>
  <c r="N110" i="26"/>
  <c r="O109" i="26"/>
  <c r="F106" i="26"/>
  <c r="M106" i="26" s="1"/>
  <c r="X107" i="26"/>
  <c r="X106" i="26"/>
  <c r="R107" i="26"/>
  <c r="F107" i="26" s="1"/>
  <c r="Y110" i="26"/>
  <c r="G109" i="26"/>
  <c r="N109" i="26" s="1"/>
  <c r="S110" i="26"/>
  <c r="G110" i="26" s="1"/>
  <c r="V104" i="26"/>
  <c r="P104" i="26"/>
  <c r="D104" i="26" s="1"/>
  <c r="D103" i="26"/>
  <c r="K103" i="26" s="1"/>
  <c r="AA116" i="24"/>
  <c r="T117" i="26"/>
  <c r="U119" i="27" s="1"/>
  <c r="U119" i="29" s="1"/>
  <c r="U117" i="31" s="1"/>
  <c r="I120" i="26"/>
  <c r="AA121" i="26"/>
  <c r="U121" i="26"/>
  <c r="I121" i="26" s="1"/>
  <c r="D99" i="26"/>
  <c r="J100" i="26" s="1"/>
  <c r="V100" i="26"/>
  <c r="P100" i="26"/>
  <c r="D100" i="26" s="1"/>
  <c r="Y106" i="26"/>
  <c r="K104" i="26"/>
  <c r="K99" i="24"/>
  <c r="K103" i="21"/>
  <c r="X109" i="21"/>
  <c r="Q109" i="24"/>
  <c r="W110" i="21"/>
  <c r="P109" i="21"/>
  <c r="W109" i="21" s="1"/>
  <c r="Q110" i="21"/>
  <c r="E110" i="21" s="1"/>
  <c r="E109" i="21"/>
  <c r="K110" i="21" s="1"/>
  <c r="P104" i="24"/>
  <c r="D104" i="24" s="1"/>
  <c r="V104" i="24"/>
  <c r="D103" i="24"/>
  <c r="J104" i="24" s="1"/>
  <c r="N112" i="21"/>
  <c r="M113" i="21"/>
  <c r="G113" i="24"/>
  <c r="Y114" i="24"/>
  <c r="S114" i="24"/>
  <c r="G114" i="24" s="1"/>
  <c r="N116" i="21"/>
  <c r="Z117" i="24"/>
  <c r="T117" i="24"/>
  <c r="H117" i="24" s="1"/>
  <c r="H116" i="24"/>
  <c r="O116" i="24" s="1"/>
  <c r="O119" i="21"/>
  <c r="U123" i="24"/>
  <c r="U124" i="26" s="1"/>
  <c r="V126" i="27" s="1"/>
  <c r="V126" i="29" s="1"/>
  <c r="V124" i="31" s="1"/>
  <c r="U126" i="21"/>
  <c r="U123" i="21"/>
  <c r="I123" i="21" s="1"/>
  <c r="AA123" i="21"/>
  <c r="T122" i="21"/>
  <c r="I122" i="21"/>
  <c r="O123" i="21" s="1"/>
  <c r="L103" i="24"/>
  <c r="K104" i="24"/>
  <c r="V107" i="21"/>
  <c r="P106" i="24"/>
  <c r="P107" i="21"/>
  <c r="D107" i="21" s="1"/>
  <c r="D106" i="21"/>
  <c r="J107" i="21" s="1"/>
  <c r="N109" i="24"/>
  <c r="M110" i="24"/>
  <c r="L106" i="21"/>
  <c r="K107" i="21"/>
  <c r="Y112" i="21"/>
  <c r="R113" i="24"/>
  <c r="Q112" i="21"/>
  <c r="R113" i="21"/>
  <c r="F113" i="21" s="1"/>
  <c r="X113" i="21"/>
  <c r="F112" i="21"/>
  <c r="L110" i="21"/>
  <c r="X110" i="24"/>
  <c r="F109" i="24"/>
  <c r="R110" i="24"/>
  <c r="F110" i="24" s="1"/>
  <c r="O117" i="24"/>
  <c r="S116" i="24"/>
  <c r="S117" i="26" s="1"/>
  <c r="T119" i="27" s="1"/>
  <c r="T119" i="29" s="1"/>
  <c r="T117" i="31" s="1"/>
  <c r="Y116" i="21"/>
  <c r="R115" i="21"/>
  <c r="S116" i="21"/>
  <c r="G116" i="21" s="1"/>
  <c r="G115" i="21"/>
  <c r="S118" i="21"/>
  <c r="Z118" i="21" s="1"/>
  <c r="T119" i="24"/>
  <c r="Z119" i="21"/>
  <c r="T119" i="21"/>
  <c r="H119" i="21" s="1"/>
  <c r="H118" i="21"/>
  <c r="M106" i="24"/>
  <c r="O113" i="24"/>
  <c r="N114" i="24"/>
  <c r="W107" i="24"/>
  <c r="E106" i="24"/>
  <c r="Q107" i="24"/>
  <c r="E107" i="24" s="1"/>
  <c r="X106" i="24"/>
  <c r="U120" i="24"/>
  <c r="I120" i="24" s="1"/>
  <c r="I119" i="24"/>
  <c r="AA120" i="24"/>
  <c r="W103" i="24"/>
  <c r="T114" i="33" l="1"/>
  <c r="AA114" i="33" s="1"/>
  <c r="T115" i="31"/>
  <c r="H115" i="31" s="1"/>
  <c r="H114" i="31"/>
  <c r="O114" i="31" s="1"/>
  <c r="Z115" i="31"/>
  <c r="Q103" i="33"/>
  <c r="D103" i="31"/>
  <c r="E103" i="31"/>
  <c r="Q104" i="31"/>
  <c r="W104" i="31"/>
  <c r="X103" i="31"/>
  <c r="R99" i="33"/>
  <c r="F99" i="31"/>
  <c r="X100" i="31"/>
  <c r="X99" i="31"/>
  <c r="R100" i="31"/>
  <c r="F100" i="31" s="1"/>
  <c r="Y99" i="31"/>
  <c r="X104" i="31"/>
  <c r="K94" i="33"/>
  <c r="L93" i="33"/>
  <c r="O110" i="33"/>
  <c r="P109" i="33"/>
  <c r="AA114" i="31"/>
  <c r="M106" i="31"/>
  <c r="V125" i="33"/>
  <c r="AB125" i="31"/>
  <c r="V125" i="31"/>
  <c r="J125" i="31" s="1"/>
  <c r="J124" i="31"/>
  <c r="T117" i="33"/>
  <c r="H117" i="31"/>
  <c r="Z118" i="31"/>
  <c r="T118" i="31"/>
  <c r="H118" i="31" s="1"/>
  <c r="P121" i="31"/>
  <c r="O115" i="31"/>
  <c r="P114" i="31"/>
  <c r="E96" i="33"/>
  <c r="D96" i="33"/>
  <c r="Q97" i="33"/>
  <c r="W97" i="33"/>
  <c r="X96" i="33"/>
  <c r="N104" i="33"/>
  <c r="O103" i="33"/>
  <c r="U117" i="33"/>
  <c r="I117" i="31"/>
  <c r="U118" i="31"/>
  <c r="I118" i="31" s="1"/>
  <c r="AA118" i="31"/>
  <c r="AA117" i="31"/>
  <c r="AB117" i="31"/>
  <c r="Q99" i="33"/>
  <c r="D99" i="31"/>
  <c r="W100" i="31"/>
  <c r="E99" i="31"/>
  <c r="K100" i="31" s="1"/>
  <c r="Q100" i="31"/>
  <c r="Y107" i="29"/>
  <c r="S103" i="31"/>
  <c r="P118" i="33"/>
  <c r="N106" i="31"/>
  <c r="N107" i="31"/>
  <c r="O106" i="31"/>
  <c r="Z107" i="33"/>
  <c r="Z106" i="33"/>
  <c r="T107" i="33"/>
  <c r="H107" i="33" s="1"/>
  <c r="H106" i="33"/>
  <c r="AA106" i="33"/>
  <c r="J121" i="33"/>
  <c r="AB122" i="33"/>
  <c r="V122" i="33"/>
  <c r="J122" i="33" s="1"/>
  <c r="U115" i="33"/>
  <c r="I115" i="33" s="1"/>
  <c r="AA115" i="33"/>
  <c r="I114" i="33"/>
  <c r="AB114" i="33"/>
  <c r="D97" i="31"/>
  <c r="E97" i="31"/>
  <c r="H109" i="33"/>
  <c r="Z110" i="33"/>
  <c r="T110" i="33"/>
  <c r="H110" i="33" s="1"/>
  <c r="S107" i="33"/>
  <c r="G107" i="33" s="1"/>
  <c r="Y106" i="33"/>
  <c r="G106" i="33"/>
  <c r="L107" i="31"/>
  <c r="E94" i="33"/>
  <c r="D94" i="33"/>
  <c r="K97" i="31"/>
  <c r="L96" i="31"/>
  <c r="N110" i="31"/>
  <c r="O109" i="31"/>
  <c r="X107" i="33"/>
  <c r="R107" i="33"/>
  <c r="F107" i="33" s="1"/>
  <c r="F106" i="33"/>
  <c r="Z117" i="29"/>
  <c r="T117" i="29"/>
  <c r="H117" i="29" s="1"/>
  <c r="H116" i="29"/>
  <c r="Y109" i="26"/>
  <c r="N110" i="29"/>
  <c r="M106" i="29"/>
  <c r="Z120" i="29"/>
  <c r="T120" i="29"/>
  <c r="H120" i="29" s="1"/>
  <c r="H119" i="29"/>
  <c r="L107" i="29"/>
  <c r="P123" i="29"/>
  <c r="Q100" i="29"/>
  <c r="D99" i="29"/>
  <c r="W100" i="29"/>
  <c r="E99" i="29"/>
  <c r="K100" i="29" s="1"/>
  <c r="AA119" i="29"/>
  <c r="I119" i="29"/>
  <c r="U120" i="29"/>
  <c r="I120" i="29" s="1"/>
  <c r="AA120" i="29"/>
  <c r="AB119" i="29"/>
  <c r="K97" i="29"/>
  <c r="L96" i="29"/>
  <c r="Z109" i="27"/>
  <c r="S109" i="29"/>
  <c r="S109" i="31" s="1"/>
  <c r="X99" i="27"/>
  <c r="E103" i="29"/>
  <c r="Q104" i="29"/>
  <c r="W104" i="29"/>
  <c r="D103" i="29"/>
  <c r="X103" i="29"/>
  <c r="O116" i="29"/>
  <c r="O117" i="29"/>
  <c r="P116" i="29"/>
  <c r="O109" i="29"/>
  <c r="AB127" i="29"/>
  <c r="J126" i="29"/>
  <c r="V127" i="29"/>
  <c r="J127" i="29" s="1"/>
  <c r="E97" i="29"/>
  <c r="D97" i="29"/>
  <c r="N106" i="29"/>
  <c r="G103" i="29"/>
  <c r="S104" i="29"/>
  <c r="G104" i="29" s="1"/>
  <c r="Y104" i="29"/>
  <c r="Y103" i="29"/>
  <c r="Z103" i="29"/>
  <c r="AA116" i="29"/>
  <c r="L109" i="21"/>
  <c r="R100" i="29"/>
  <c r="F100" i="29" s="1"/>
  <c r="F99" i="29"/>
  <c r="X100" i="29"/>
  <c r="X99" i="29"/>
  <c r="Y99" i="29"/>
  <c r="X104" i="29"/>
  <c r="Z120" i="27"/>
  <c r="H119" i="27"/>
  <c r="T120" i="27"/>
  <c r="H120" i="27" s="1"/>
  <c r="V127" i="27"/>
  <c r="J127" i="27" s="1"/>
  <c r="J126" i="27"/>
  <c r="AB127" i="27"/>
  <c r="N110" i="27"/>
  <c r="O117" i="27"/>
  <c r="P116" i="27"/>
  <c r="D99" i="27"/>
  <c r="E99" i="27"/>
  <c r="K100" i="27" s="1"/>
  <c r="W100" i="27"/>
  <c r="Q100" i="27"/>
  <c r="T117" i="27"/>
  <c r="H117" i="27" s="1"/>
  <c r="Z117" i="27"/>
  <c r="H116" i="27"/>
  <c r="O116" i="27" s="1"/>
  <c r="M103" i="27"/>
  <c r="M104" i="27"/>
  <c r="E97" i="27"/>
  <c r="D97" i="27"/>
  <c r="M106" i="27"/>
  <c r="M107" i="27"/>
  <c r="AA119" i="27"/>
  <c r="I119" i="27"/>
  <c r="AA120" i="27"/>
  <c r="U120" i="27"/>
  <c r="I120" i="27" s="1"/>
  <c r="AB119" i="27"/>
  <c r="L100" i="27"/>
  <c r="M99" i="27"/>
  <c r="P123" i="27"/>
  <c r="K97" i="27"/>
  <c r="L96" i="27"/>
  <c r="AA116" i="27"/>
  <c r="D103" i="27"/>
  <c r="Q104" i="27"/>
  <c r="E103" i="27"/>
  <c r="W104" i="27"/>
  <c r="X103" i="27"/>
  <c r="S110" i="27"/>
  <c r="G110" i="27" s="1"/>
  <c r="G109" i="27"/>
  <c r="Y110" i="27"/>
  <c r="L107" i="27"/>
  <c r="F109" i="26"/>
  <c r="R110" i="26"/>
  <c r="F110" i="26" s="1"/>
  <c r="X110" i="26"/>
  <c r="G117" i="26"/>
  <c r="S118" i="26"/>
  <c r="G118" i="26" s="1"/>
  <c r="Y118" i="26"/>
  <c r="AA119" i="24"/>
  <c r="T120" i="26"/>
  <c r="U122" i="27" s="1"/>
  <c r="U122" i="29" s="1"/>
  <c r="U120" i="31" s="1"/>
  <c r="X109" i="24"/>
  <c r="Q109" i="26"/>
  <c r="R109" i="27" s="1"/>
  <c r="J104" i="26"/>
  <c r="Y113" i="24"/>
  <c r="R114" i="26"/>
  <c r="W106" i="24"/>
  <c r="P106" i="26"/>
  <c r="Q106" i="27" s="1"/>
  <c r="Q106" i="29" s="1"/>
  <c r="Q106" i="31" s="1"/>
  <c r="O121" i="26"/>
  <c r="M109" i="26"/>
  <c r="M110" i="26"/>
  <c r="K99" i="26"/>
  <c r="S115" i="26"/>
  <c r="G115" i="26" s="1"/>
  <c r="Y115" i="26"/>
  <c r="G114" i="26"/>
  <c r="N114" i="26" s="1"/>
  <c r="K107" i="26"/>
  <c r="AA125" i="26"/>
  <c r="U125" i="26"/>
  <c r="I125" i="26" s="1"/>
  <c r="I124" i="26"/>
  <c r="Z118" i="26"/>
  <c r="T118" i="26"/>
  <c r="H118" i="26" s="1"/>
  <c r="Z117" i="26"/>
  <c r="H117" i="26"/>
  <c r="AA117" i="26"/>
  <c r="L106" i="26"/>
  <c r="L107" i="26"/>
  <c r="N115" i="26"/>
  <c r="O114" i="26"/>
  <c r="K103" i="24"/>
  <c r="O120" i="24"/>
  <c r="L106" i="24"/>
  <c r="K107" i="24"/>
  <c r="M116" i="21"/>
  <c r="Y117" i="24"/>
  <c r="S117" i="24"/>
  <c r="G117" i="24" s="1"/>
  <c r="G116" i="24"/>
  <c r="N116" i="24" s="1"/>
  <c r="L110" i="24"/>
  <c r="X112" i="21"/>
  <c r="Q113" i="24"/>
  <c r="P112" i="21"/>
  <c r="W113" i="21"/>
  <c r="Q113" i="21"/>
  <c r="E113" i="21" s="1"/>
  <c r="E112" i="21"/>
  <c r="L112" i="21" s="1"/>
  <c r="K106" i="21"/>
  <c r="U127" i="24"/>
  <c r="U128" i="26" s="1"/>
  <c r="V130" i="27" s="1"/>
  <c r="V130" i="29" s="1"/>
  <c r="V128" i="31" s="1"/>
  <c r="AA127" i="21"/>
  <c r="T126" i="21"/>
  <c r="AA126" i="21" s="1"/>
  <c r="U130" i="21"/>
  <c r="U127" i="21"/>
  <c r="I127" i="21" s="1"/>
  <c r="I126" i="21"/>
  <c r="N117" i="24"/>
  <c r="N115" i="21"/>
  <c r="L113" i="21"/>
  <c r="F113" i="24"/>
  <c r="L114" i="24" s="1"/>
  <c r="X114" i="24"/>
  <c r="R114" i="24"/>
  <c r="F114" i="24" s="1"/>
  <c r="AA122" i="21"/>
  <c r="T123" i="24"/>
  <c r="T124" i="26" s="1"/>
  <c r="Z123" i="21"/>
  <c r="T123" i="21"/>
  <c r="H123" i="21" s="1"/>
  <c r="S122" i="21"/>
  <c r="Z122" i="21" s="1"/>
  <c r="H122" i="21"/>
  <c r="I123" i="24"/>
  <c r="AA124" i="24"/>
  <c r="U124" i="24"/>
  <c r="I124" i="24" s="1"/>
  <c r="Z116" i="24"/>
  <c r="N113" i="24"/>
  <c r="M114" i="24"/>
  <c r="E109" i="24"/>
  <c r="Q110" i="24"/>
  <c r="E110" i="24" s="1"/>
  <c r="W110" i="24"/>
  <c r="N119" i="21"/>
  <c r="H119" i="24"/>
  <c r="N120" i="24" s="1"/>
  <c r="T120" i="24"/>
  <c r="H120" i="24" s="1"/>
  <c r="Z120" i="24"/>
  <c r="Y115" i="21"/>
  <c r="R116" i="24"/>
  <c r="R117" i="26" s="1"/>
  <c r="S119" i="27" s="1"/>
  <c r="X116" i="21"/>
  <c r="Q115" i="21"/>
  <c r="X115" i="21" s="1"/>
  <c r="R116" i="21"/>
  <c r="F116" i="21" s="1"/>
  <c r="F115" i="21"/>
  <c r="L116" i="21" s="1"/>
  <c r="M109" i="24"/>
  <c r="O118" i="21"/>
  <c r="M112" i="21"/>
  <c r="S119" i="24"/>
  <c r="S120" i="26" s="1"/>
  <c r="T122" i="27" s="1"/>
  <c r="T122" i="29" s="1"/>
  <c r="T120" i="31" s="1"/>
  <c r="Y119" i="21"/>
  <c r="R118" i="21"/>
  <c r="Y118" i="21" s="1"/>
  <c r="S119" i="21"/>
  <c r="G119" i="21" s="1"/>
  <c r="G118" i="21"/>
  <c r="P107" i="24"/>
  <c r="D107" i="24" s="1"/>
  <c r="V107" i="24"/>
  <c r="D106" i="24"/>
  <c r="J107" i="24" s="1"/>
  <c r="V110" i="21"/>
  <c r="P109" i="24"/>
  <c r="P110" i="21"/>
  <c r="D110" i="21" s="1"/>
  <c r="D109" i="21"/>
  <c r="Q106" i="33" l="1"/>
  <c r="D106" i="31"/>
  <c r="E106" i="31"/>
  <c r="W107" i="31"/>
  <c r="Q107" i="31"/>
  <c r="X106" i="31"/>
  <c r="O115" i="33"/>
  <c r="P114" i="33"/>
  <c r="E100" i="31"/>
  <c r="D100" i="31"/>
  <c r="Q100" i="33"/>
  <c r="E99" i="33"/>
  <c r="K100" i="33" s="1"/>
  <c r="D99" i="33"/>
  <c r="W100" i="33"/>
  <c r="E97" i="33"/>
  <c r="D97" i="33"/>
  <c r="H117" i="33"/>
  <c r="T118" i="33"/>
  <c r="H118" i="33" s="1"/>
  <c r="Z118" i="33"/>
  <c r="R100" i="33"/>
  <c r="F100" i="33" s="1"/>
  <c r="X100" i="33"/>
  <c r="X99" i="33"/>
  <c r="F99" i="33"/>
  <c r="Y99" i="33"/>
  <c r="X104" i="33"/>
  <c r="K104" i="31"/>
  <c r="L103" i="31"/>
  <c r="N115" i="31"/>
  <c r="N106" i="33"/>
  <c r="N107" i="33"/>
  <c r="O106" i="33"/>
  <c r="O117" i="31"/>
  <c r="O118" i="31"/>
  <c r="P117" i="31"/>
  <c r="AB126" i="33"/>
  <c r="J125" i="33"/>
  <c r="V126" i="33"/>
  <c r="J126" i="33" s="1"/>
  <c r="S109" i="33"/>
  <c r="S110" i="31"/>
  <c r="G110" i="31" s="1"/>
  <c r="G109" i="31"/>
  <c r="Y110" i="31"/>
  <c r="Z109" i="31"/>
  <c r="L107" i="33"/>
  <c r="N110" i="33"/>
  <c r="S103" i="33"/>
  <c r="S104" i="31"/>
  <c r="G104" i="31" s="1"/>
  <c r="Y103" i="31"/>
  <c r="G103" i="31"/>
  <c r="Y104" i="31"/>
  <c r="Z103" i="31"/>
  <c r="Y107" i="31"/>
  <c r="AA118" i="33"/>
  <c r="AA117" i="33"/>
  <c r="I117" i="33"/>
  <c r="U118" i="33"/>
  <c r="I118" i="33" s="1"/>
  <c r="AB117" i="33"/>
  <c r="K97" i="33"/>
  <c r="L96" i="33"/>
  <c r="N118" i="31"/>
  <c r="P125" i="31"/>
  <c r="O109" i="33"/>
  <c r="E103" i="33"/>
  <c r="D103" i="33"/>
  <c r="Q104" i="33"/>
  <c r="W104" i="33"/>
  <c r="X103" i="33"/>
  <c r="T121" i="33"/>
  <c r="Z121" i="31"/>
  <c r="T121" i="31"/>
  <c r="H121" i="31" s="1"/>
  <c r="H120" i="31"/>
  <c r="V129" i="33"/>
  <c r="J128" i="31"/>
  <c r="V129" i="31"/>
  <c r="J129" i="31" s="1"/>
  <c r="AB129" i="31"/>
  <c r="U121" i="33"/>
  <c r="AA120" i="31"/>
  <c r="U121" i="31"/>
  <c r="I121" i="31" s="1"/>
  <c r="I120" i="31"/>
  <c r="AA121" i="31"/>
  <c r="AB120" i="31"/>
  <c r="M106" i="33"/>
  <c r="P122" i="33"/>
  <c r="L99" i="31"/>
  <c r="L100" i="31"/>
  <c r="M99" i="31"/>
  <c r="L104" i="31"/>
  <c r="D104" i="31"/>
  <c r="E104" i="31"/>
  <c r="H114" i="33"/>
  <c r="O114" i="33" s="1"/>
  <c r="T115" i="33"/>
  <c r="H115" i="33" s="1"/>
  <c r="Z115" i="33"/>
  <c r="O119" i="29"/>
  <c r="O120" i="29"/>
  <c r="P119" i="29"/>
  <c r="Y109" i="27"/>
  <c r="R109" i="29"/>
  <c r="I122" i="29"/>
  <c r="AA122" i="29"/>
  <c r="U123" i="29"/>
  <c r="I123" i="29" s="1"/>
  <c r="AA123" i="29"/>
  <c r="AB122" i="29"/>
  <c r="L100" i="29"/>
  <c r="L99" i="29"/>
  <c r="M99" i="29"/>
  <c r="L104" i="29"/>
  <c r="M104" i="29"/>
  <c r="M103" i="29"/>
  <c r="N103" i="29"/>
  <c r="K104" i="29"/>
  <c r="L103" i="29"/>
  <c r="M107" i="29"/>
  <c r="Z123" i="29"/>
  <c r="T123" i="29"/>
  <c r="H123" i="29" s="1"/>
  <c r="H122" i="29"/>
  <c r="N120" i="29"/>
  <c r="G109" i="29"/>
  <c r="S110" i="29"/>
  <c r="G110" i="29" s="1"/>
  <c r="Y110" i="29"/>
  <c r="Z109" i="29"/>
  <c r="AB131" i="29"/>
  <c r="J130" i="29"/>
  <c r="V131" i="29"/>
  <c r="J131" i="29" s="1"/>
  <c r="D106" i="29"/>
  <c r="W107" i="29"/>
  <c r="Q107" i="29"/>
  <c r="E106" i="29"/>
  <c r="X106" i="29"/>
  <c r="Z119" i="27"/>
  <c r="S119" i="29"/>
  <c r="S117" i="31" s="1"/>
  <c r="P127" i="29"/>
  <c r="N117" i="29"/>
  <c r="E100" i="29"/>
  <c r="D100" i="29"/>
  <c r="L99" i="27"/>
  <c r="E104" i="29"/>
  <c r="D104" i="29"/>
  <c r="Z123" i="27"/>
  <c r="H122" i="27"/>
  <c r="T123" i="27"/>
  <c r="H123" i="27" s="1"/>
  <c r="AA124" i="26"/>
  <c r="U126" i="27"/>
  <c r="U126" i="29" s="1"/>
  <c r="U124" i="31" s="1"/>
  <c r="Y114" i="26"/>
  <c r="S116" i="27"/>
  <c r="S116" i="29" s="1"/>
  <c r="S114" i="31" s="1"/>
  <c r="M110" i="27"/>
  <c r="J130" i="27"/>
  <c r="V131" i="27"/>
  <c r="J131" i="27" s="1"/>
  <c r="AB131" i="27"/>
  <c r="I122" i="27"/>
  <c r="AA123" i="27"/>
  <c r="U123" i="27"/>
  <c r="I123" i="27" s="1"/>
  <c r="AA122" i="27"/>
  <c r="AB122" i="27"/>
  <c r="K104" i="27"/>
  <c r="L103" i="27"/>
  <c r="P127" i="27"/>
  <c r="N120" i="27"/>
  <c r="D106" i="27"/>
  <c r="W107" i="27"/>
  <c r="E106" i="27"/>
  <c r="Q107" i="27"/>
  <c r="X106" i="27"/>
  <c r="E104" i="27"/>
  <c r="D104" i="27"/>
  <c r="N109" i="27"/>
  <c r="S120" i="27"/>
  <c r="G120" i="27" s="1"/>
  <c r="G119" i="27"/>
  <c r="N119" i="27" s="1"/>
  <c r="F109" i="27"/>
  <c r="R110" i="27"/>
  <c r="F110" i="27" s="1"/>
  <c r="X110" i="27"/>
  <c r="O119" i="27"/>
  <c r="O120" i="27"/>
  <c r="P119" i="27"/>
  <c r="N117" i="27"/>
  <c r="E100" i="27"/>
  <c r="D100" i="27"/>
  <c r="H124" i="26"/>
  <c r="O124" i="26" s="1"/>
  <c r="T125" i="26"/>
  <c r="H125" i="26" s="1"/>
  <c r="Z125" i="26"/>
  <c r="N117" i="26"/>
  <c r="N118" i="26"/>
  <c r="O117" i="26"/>
  <c r="O125" i="26"/>
  <c r="W110" i="26"/>
  <c r="E109" i="26"/>
  <c r="L109" i="26" s="1"/>
  <c r="Q110" i="26"/>
  <c r="E110" i="26" s="1"/>
  <c r="X109" i="26"/>
  <c r="F117" i="26"/>
  <c r="M117" i="26" s="1"/>
  <c r="X118" i="26"/>
  <c r="R118" i="26"/>
  <c r="F118" i="26" s="1"/>
  <c r="X115" i="26"/>
  <c r="R115" i="26"/>
  <c r="F115" i="26" s="1"/>
  <c r="F114" i="26"/>
  <c r="M114" i="26" s="1"/>
  <c r="M115" i="26"/>
  <c r="H120" i="26"/>
  <c r="Z120" i="26"/>
  <c r="T121" i="26"/>
  <c r="H121" i="26" s="1"/>
  <c r="Z121" i="26"/>
  <c r="AA120" i="26"/>
  <c r="Y117" i="26"/>
  <c r="S121" i="26"/>
  <c r="G121" i="26" s="1"/>
  <c r="G120" i="26"/>
  <c r="Y121" i="26"/>
  <c r="I128" i="26"/>
  <c r="U129" i="26"/>
  <c r="I129" i="26" s="1"/>
  <c r="AA129" i="26"/>
  <c r="W109" i="24"/>
  <c r="P109" i="26"/>
  <c r="X113" i="24"/>
  <c r="Q114" i="26"/>
  <c r="P107" i="26"/>
  <c r="D107" i="26" s="1"/>
  <c r="V107" i="26"/>
  <c r="D106" i="26"/>
  <c r="W106" i="26"/>
  <c r="M118" i="26"/>
  <c r="L110" i="26"/>
  <c r="M113" i="24"/>
  <c r="K109" i="21"/>
  <c r="J110" i="21"/>
  <c r="F116" i="24"/>
  <c r="L117" i="24" s="1"/>
  <c r="R117" i="24"/>
  <c r="F117" i="24" s="1"/>
  <c r="X117" i="24"/>
  <c r="O122" i="21"/>
  <c r="N123" i="21"/>
  <c r="S126" i="21"/>
  <c r="Z126" i="21" s="1"/>
  <c r="T127" i="24"/>
  <c r="T128" i="26" s="1"/>
  <c r="Z127" i="21"/>
  <c r="T127" i="21"/>
  <c r="H127" i="21" s="1"/>
  <c r="H126" i="21"/>
  <c r="K113" i="21"/>
  <c r="V113" i="21"/>
  <c r="P113" i="24"/>
  <c r="P114" i="26" s="1"/>
  <c r="Q116" i="27" s="1"/>
  <c r="Q116" i="29" s="1"/>
  <c r="Q114" i="31" s="1"/>
  <c r="P113" i="21"/>
  <c r="D113" i="21" s="1"/>
  <c r="D112" i="21"/>
  <c r="J113" i="21" s="1"/>
  <c r="P110" i="24"/>
  <c r="D110" i="24" s="1"/>
  <c r="V110" i="24"/>
  <c r="D109" i="24"/>
  <c r="J110" i="24" s="1"/>
  <c r="T124" i="24"/>
  <c r="H124" i="24" s="1"/>
  <c r="Z124" i="24"/>
  <c r="H123" i="24"/>
  <c r="N124" i="24" s="1"/>
  <c r="O127" i="21"/>
  <c r="E113" i="24"/>
  <c r="W114" i="24"/>
  <c r="Q114" i="24"/>
  <c r="E114" i="24" s="1"/>
  <c r="Y116" i="24"/>
  <c r="M115" i="21"/>
  <c r="R119" i="24"/>
  <c r="Q118" i="21"/>
  <c r="X119" i="21"/>
  <c r="R119" i="21"/>
  <c r="F119" i="21" s="1"/>
  <c r="F118" i="21"/>
  <c r="M119" i="21"/>
  <c r="Q116" i="24"/>
  <c r="Q117" i="26" s="1"/>
  <c r="W116" i="21"/>
  <c r="P115" i="21"/>
  <c r="W115" i="21" s="1"/>
  <c r="Q116" i="21"/>
  <c r="E116" i="21" s="1"/>
  <c r="E115" i="21"/>
  <c r="N118" i="21"/>
  <c r="AA123" i="24"/>
  <c r="Y123" i="21"/>
  <c r="S123" i="24"/>
  <c r="S124" i="26" s="1"/>
  <c r="T126" i="27" s="1"/>
  <c r="T126" i="29" s="1"/>
  <c r="T124" i="31" s="1"/>
  <c r="R122" i="21"/>
  <c r="Y122" i="21" s="1"/>
  <c r="S123" i="21"/>
  <c r="G123" i="21" s="1"/>
  <c r="G122" i="21"/>
  <c r="U128" i="24"/>
  <c r="I128" i="24" s="1"/>
  <c r="I127" i="24"/>
  <c r="O128" i="24" s="1"/>
  <c r="AA128" i="24"/>
  <c r="W112" i="21"/>
  <c r="M117" i="24"/>
  <c r="O119" i="24"/>
  <c r="Y120" i="24"/>
  <c r="S120" i="24"/>
  <c r="G120" i="24" s="1"/>
  <c r="G119" i="24"/>
  <c r="Z119" i="24"/>
  <c r="K110" i="24"/>
  <c r="O124" i="24"/>
  <c r="U131" i="24"/>
  <c r="U132" i="26" s="1"/>
  <c r="V134" i="27" s="1"/>
  <c r="V133" i="29" s="1"/>
  <c r="V131" i="31" s="1"/>
  <c r="U135" i="21"/>
  <c r="AA131" i="21"/>
  <c r="U131" i="21"/>
  <c r="I131" i="21" s="1"/>
  <c r="T130" i="21"/>
  <c r="AA130" i="21" s="1"/>
  <c r="I130" i="21"/>
  <c r="L109" i="24"/>
  <c r="K106" i="24"/>
  <c r="N121" i="31" l="1"/>
  <c r="T122" i="33"/>
  <c r="H122" i="33" s="1"/>
  <c r="H121" i="33"/>
  <c r="Z122" i="33"/>
  <c r="G103" i="33"/>
  <c r="S104" i="33"/>
  <c r="G104" i="33" s="1"/>
  <c r="Y104" i="33"/>
  <c r="Y103" i="33"/>
  <c r="Z103" i="33"/>
  <c r="Y107" i="33"/>
  <c r="M110" i="31"/>
  <c r="N109" i="31"/>
  <c r="P126" i="33"/>
  <c r="E100" i="33"/>
  <c r="D100" i="33"/>
  <c r="U125" i="33"/>
  <c r="AA125" i="31"/>
  <c r="U125" i="31"/>
  <c r="I125" i="31" s="1"/>
  <c r="I124" i="31"/>
  <c r="AA124" i="31"/>
  <c r="AB124" i="31"/>
  <c r="S117" i="33"/>
  <c r="G117" i="31"/>
  <c r="Y118" i="31"/>
  <c r="S118" i="31"/>
  <c r="G118" i="31" s="1"/>
  <c r="Z117" i="31"/>
  <c r="N115" i="33"/>
  <c r="K104" i="33"/>
  <c r="L103" i="33"/>
  <c r="M104" i="31"/>
  <c r="M103" i="31"/>
  <c r="N103" i="31"/>
  <c r="M107" i="31"/>
  <c r="K107" i="31"/>
  <c r="L106" i="31"/>
  <c r="T125" i="33"/>
  <c r="H124" i="31"/>
  <c r="T125" i="31"/>
  <c r="H125" i="31" s="1"/>
  <c r="Z125" i="31"/>
  <c r="Y109" i="29"/>
  <c r="R109" i="31"/>
  <c r="AA122" i="33"/>
  <c r="U122" i="33"/>
  <c r="I122" i="33" s="1"/>
  <c r="AA121" i="33"/>
  <c r="I121" i="33"/>
  <c r="AB121" i="33"/>
  <c r="P129" i="31"/>
  <c r="Y110" i="33"/>
  <c r="G109" i="33"/>
  <c r="S110" i="33"/>
  <c r="G110" i="33" s="1"/>
  <c r="Z109" i="33"/>
  <c r="N118" i="33"/>
  <c r="V132" i="33"/>
  <c r="AB132" i="31"/>
  <c r="J131" i="31"/>
  <c r="V132" i="31"/>
  <c r="J132" i="31" s="1"/>
  <c r="Q114" i="33"/>
  <c r="D114" i="31"/>
  <c r="E114" i="31"/>
  <c r="Q115" i="31"/>
  <c r="S114" i="33"/>
  <c r="Y115" i="31"/>
  <c r="S115" i="31"/>
  <c r="G115" i="31" s="1"/>
  <c r="G114" i="31"/>
  <c r="Z114" i="31"/>
  <c r="O121" i="31"/>
  <c r="O120" i="31"/>
  <c r="P120" i="31"/>
  <c r="J129" i="33"/>
  <c r="V130" i="33"/>
  <c r="J130" i="33" s="1"/>
  <c r="AB130" i="33"/>
  <c r="E104" i="33"/>
  <c r="D104" i="33"/>
  <c r="O117" i="33"/>
  <c r="O118" i="33"/>
  <c r="P117" i="33"/>
  <c r="L100" i="33"/>
  <c r="L99" i="33"/>
  <c r="M99" i="33"/>
  <c r="L104" i="33"/>
  <c r="E107" i="31"/>
  <c r="D107" i="31"/>
  <c r="W107" i="33"/>
  <c r="Q107" i="33"/>
  <c r="E106" i="33"/>
  <c r="D106" i="33"/>
  <c r="X106" i="33"/>
  <c r="AA127" i="24"/>
  <c r="U127" i="29"/>
  <c r="I127" i="29" s="1"/>
  <c r="AA127" i="29"/>
  <c r="AA126" i="29"/>
  <c r="I126" i="29"/>
  <c r="AB126" i="29"/>
  <c r="N123" i="29"/>
  <c r="K107" i="29"/>
  <c r="L106" i="29"/>
  <c r="E107" i="29"/>
  <c r="D107" i="29"/>
  <c r="O122" i="29"/>
  <c r="O123" i="29"/>
  <c r="P122" i="29"/>
  <c r="Q117" i="29"/>
  <c r="D116" i="29"/>
  <c r="E116" i="29"/>
  <c r="X110" i="29"/>
  <c r="F109" i="29"/>
  <c r="M109" i="29" s="1"/>
  <c r="R110" i="29"/>
  <c r="F110" i="29" s="1"/>
  <c r="V134" i="29"/>
  <c r="J134" i="29" s="1"/>
  <c r="AB134" i="29"/>
  <c r="J133" i="29"/>
  <c r="Y120" i="27"/>
  <c r="M110" i="29"/>
  <c r="N109" i="29"/>
  <c r="G116" i="29"/>
  <c r="S117" i="29"/>
  <c r="G117" i="29" s="1"/>
  <c r="Y117" i="29"/>
  <c r="Z116" i="29"/>
  <c r="Y120" i="29"/>
  <c r="S120" i="29"/>
  <c r="G120" i="29" s="1"/>
  <c r="G119" i="29"/>
  <c r="Z119" i="29"/>
  <c r="P131" i="29"/>
  <c r="Z127" i="29"/>
  <c r="H126" i="29"/>
  <c r="T127" i="29"/>
  <c r="H127" i="29" s="1"/>
  <c r="V135" i="27"/>
  <c r="J135" i="27" s="1"/>
  <c r="AB135" i="27"/>
  <c r="J134" i="27"/>
  <c r="W109" i="26"/>
  <c r="Q109" i="27"/>
  <c r="Q109" i="29" s="1"/>
  <c r="K107" i="27"/>
  <c r="L106" i="27"/>
  <c r="P131" i="27"/>
  <c r="S117" i="27"/>
  <c r="G117" i="27" s="1"/>
  <c r="Y117" i="27"/>
  <c r="G116" i="27"/>
  <c r="M120" i="27" s="1"/>
  <c r="Z116" i="27"/>
  <c r="L110" i="27"/>
  <c r="O122" i="27"/>
  <c r="O123" i="27"/>
  <c r="P122" i="27"/>
  <c r="N123" i="27"/>
  <c r="X117" i="26"/>
  <c r="R119" i="27"/>
  <c r="R119" i="29" s="1"/>
  <c r="AA128" i="26"/>
  <c r="U130" i="27"/>
  <c r="U130" i="29" s="1"/>
  <c r="U128" i="31" s="1"/>
  <c r="X114" i="26"/>
  <c r="R116" i="27"/>
  <c r="R116" i="29" s="1"/>
  <c r="M109" i="27"/>
  <c r="I126" i="27"/>
  <c r="AA126" i="27"/>
  <c r="U127" i="27"/>
  <c r="I127" i="27" s="1"/>
  <c r="AA127" i="27"/>
  <c r="AB126" i="27"/>
  <c r="H126" i="27"/>
  <c r="T127" i="27"/>
  <c r="H127" i="27" s="1"/>
  <c r="Z127" i="27"/>
  <c r="D116" i="27"/>
  <c r="E116" i="27"/>
  <c r="W117" i="27"/>
  <c r="Q117" i="27"/>
  <c r="E107" i="27"/>
  <c r="D107" i="27"/>
  <c r="S125" i="26"/>
  <c r="G125" i="26" s="1"/>
  <c r="Y125" i="26"/>
  <c r="G124" i="26"/>
  <c r="Q118" i="26"/>
  <c r="E118" i="26" s="1"/>
  <c r="E117" i="26"/>
  <c r="L117" i="26" s="1"/>
  <c r="W118" i="26"/>
  <c r="H128" i="26"/>
  <c r="O128" i="26" s="1"/>
  <c r="T129" i="26"/>
  <c r="H129" i="26" s="1"/>
  <c r="Z129" i="26"/>
  <c r="P110" i="26"/>
  <c r="D110" i="26" s="1"/>
  <c r="V110" i="26"/>
  <c r="D109" i="26"/>
  <c r="J110" i="26" s="1"/>
  <c r="O129" i="26"/>
  <c r="L118" i="26"/>
  <c r="K110" i="26"/>
  <c r="V115" i="26"/>
  <c r="D114" i="26"/>
  <c r="P115" i="26"/>
  <c r="D115" i="26" s="1"/>
  <c r="Y119" i="24"/>
  <c r="R120" i="26"/>
  <c r="S122" i="27" s="1"/>
  <c r="S122" i="29" s="1"/>
  <c r="S120" i="31" s="1"/>
  <c r="E114" i="26"/>
  <c r="L114" i="26" s="1"/>
  <c r="W115" i="26"/>
  <c r="Q115" i="26"/>
  <c r="E115" i="26" s="1"/>
  <c r="W114" i="26"/>
  <c r="L115" i="26"/>
  <c r="Z124" i="26"/>
  <c r="AA133" i="26"/>
  <c r="I132" i="26"/>
  <c r="U133" i="26"/>
  <c r="I133" i="26" s="1"/>
  <c r="J107" i="26"/>
  <c r="K106" i="26"/>
  <c r="M121" i="26"/>
  <c r="N121" i="26"/>
  <c r="N120" i="26"/>
  <c r="O120" i="26"/>
  <c r="N125" i="26"/>
  <c r="K109" i="24"/>
  <c r="M116" i="24"/>
  <c r="O123" i="24"/>
  <c r="N122" i="21"/>
  <c r="M123" i="21"/>
  <c r="Y124" i="24"/>
  <c r="S124" i="24"/>
  <c r="G124" i="24" s="1"/>
  <c r="G123" i="24"/>
  <c r="L115" i="21"/>
  <c r="K116" i="21"/>
  <c r="L119" i="21"/>
  <c r="F119" i="24"/>
  <c r="R120" i="24"/>
  <c r="F120" i="24" s="1"/>
  <c r="X120" i="24"/>
  <c r="K112" i="21"/>
  <c r="O131" i="21"/>
  <c r="U136" i="24"/>
  <c r="U137" i="26" s="1"/>
  <c r="V139" i="27" s="1"/>
  <c r="V139" i="29" s="1"/>
  <c r="V137" i="31" s="1"/>
  <c r="AA136" i="21"/>
  <c r="U139" i="21"/>
  <c r="T135" i="21"/>
  <c r="AA135" i="21" s="1"/>
  <c r="U136" i="21"/>
  <c r="I136" i="21" s="1"/>
  <c r="I135" i="21"/>
  <c r="N119" i="24"/>
  <c r="M120" i="24"/>
  <c r="E116" i="24"/>
  <c r="W117" i="24"/>
  <c r="Q117" i="24"/>
  <c r="E117" i="24" s="1"/>
  <c r="Z123" i="24"/>
  <c r="U132" i="24"/>
  <c r="I132" i="24" s="1"/>
  <c r="AA132" i="24"/>
  <c r="I131" i="24"/>
  <c r="O132" i="24" s="1"/>
  <c r="M118" i="21"/>
  <c r="L113" i="24"/>
  <c r="K114" i="24"/>
  <c r="V114" i="24"/>
  <c r="D113" i="24"/>
  <c r="J114" i="24" s="1"/>
  <c r="P114" i="24"/>
  <c r="D114" i="24" s="1"/>
  <c r="N127" i="21"/>
  <c r="Z128" i="24"/>
  <c r="H127" i="24"/>
  <c r="T128" i="24"/>
  <c r="H128" i="24" s="1"/>
  <c r="X116" i="24"/>
  <c r="T131" i="24"/>
  <c r="T132" i="26" s="1"/>
  <c r="U134" i="27" s="1"/>
  <c r="Z131" i="21"/>
  <c r="S130" i="21"/>
  <c r="Z130" i="21" s="1"/>
  <c r="T131" i="21"/>
  <c r="H131" i="21" s="1"/>
  <c r="H130" i="21"/>
  <c r="O130" i="21" s="1"/>
  <c r="R123" i="24"/>
  <c r="Q122" i="21"/>
  <c r="X122" i="21" s="1"/>
  <c r="X123" i="21"/>
  <c r="R123" i="21"/>
  <c r="F123" i="21" s="1"/>
  <c r="F122" i="21"/>
  <c r="V116" i="21"/>
  <c r="P116" i="24"/>
  <c r="P116" i="21"/>
  <c r="D116" i="21" s="1"/>
  <c r="D115" i="21"/>
  <c r="J116" i="21" s="1"/>
  <c r="X118" i="21"/>
  <c r="Q119" i="24"/>
  <c r="W119" i="21"/>
  <c r="P118" i="21"/>
  <c r="W118" i="21" s="1"/>
  <c r="Q119" i="21"/>
  <c r="E119" i="21" s="1"/>
  <c r="E118" i="21"/>
  <c r="L118" i="21" s="1"/>
  <c r="W113" i="24"/>
  <c r="O126" i="21"/>
  <c r="S127" i="24"/>
  <c r="S128" i="26" s="1"/>
  <c r="T130" i="27" s="1"/>
  <c r="T130" i="29" s="1"/>
  <c r="T128" i="31" s="1"/>
  <c r="Y127" i="21"/>
  <c r="R126" i="21"/>
  <c r="S127" i="21"/>
  <c r="G127" i="21" s="1"/>
  <c r="G126" i="21"/>
  <c r="U129" i="33" l="1"/>
  <c r="AA129" i="31"/>
  <c r="I128" i="31"/>
  <c r="U129" i="31"/>
  <c r="I129" i="31" s="1"/>
  <c r="AA128" i="31"/>
  <c r="AB128" i="31"/>
  <c r="X109" i="29"/>
  <c r="Q109" i="31"/>
  <c r="E115" i="31"/>
  <c r="D115" i="31"/>
  <c r="Q115" i="33"/>
  <c r="D114" i="33"/>
  <c r="E114" i="33"/>
  <c r="O122" i="33"/>
  <c r="O121" i="33"/>
  <c r="P121" i="33"/>
  <c r="R109" i="33"/>
  <c r="X110" i="31"/>
  <c r="F109" i="31"/>
  <c r="R110" i="31"/>
  <c r="F110" i="31" s="1"/>
  <c r="Y109" i="31"/>
  <c r="N125" i="31"/>
  <c r="I125" i="33"/>
  <c r="AA125" i="33"/>
  <c r="AA126" i="33"/>
  <c r="U126" i="33"/>
  <c r="I126" i="33" s="1"/>
  <c r="AB125" i="33"/>
  <c r="T129" i="33"/>
  <c r="Z129" i="31"/>
  <c r="T129" i="31"/>
  <c r="H129" i="31" s="1"/>
  <c r="H128" i="31"/>
  <c r="K107" i="33"/>
  <c r="L106" i="33"/>
  <c r="AB133" i="33"/>
  <c r="J132" i="33"/>
  <c r="V133" i="33"/>
  <c r="J133" i="33" s="1"/>
  <c r="M118" i="31"/>
  <c r="N117" i="31"/>
  <c r="O124" i="31"/>
  <c r="O125" i="31"/>
  <c r="P124" i="31"/>
  <c r="M104" i="33"/>
  <c r="M103" i="33"/>
  <c r="N103" i="33"/>
  <c r="M107" i="33"/>
  <c r="V138" i="33"/>
  <c r="AB138" i="31"/>
  <c r="J137" i="31"/>
  <c r="V138" i="31"/>
  <c r="J138" i="31" s="1"/>
  <c r="Y116" i="29"/>
  <c r="R114" i="31"/>
  <c r="Y119" i="29"/>
  <c r="R117" i="31"/>
  <c r="E107" i="33"/>
  <c r="D107" i="33"/>
  <c r="P130" i="33"/>
  <c r="P132" i="31"/>
  <c r="T126" i="33"/>
  <c r="H126" i="33" s="1"/>
  <c r="H125" i="33"/>
  <c r="Z126" i="33"/>
  <c r="G117" i="33"/>
  <c r="Y118" i="33"/>
  <c r="S118" i="33"/>
  <c r="G118" i="33" s="1"/>
  <c r="Z117" i="33"/>
  <c r="S121" i="33"/>
  <c r="Y121" i="31"/>
  <c r="S121" i="31"/>
  <c r="G121" i="31" s="1"/>
  <c r="G120" i="31"/>
  <c r="Z120" i="31"/>
  <c r="M115" i="31"/>
  <c r="N114" i="31"/>
  <c r="G114" i="33"/>
  <c r="S115" i="33"/>
  <c r="G115" i="33" s="1"/>
  <c r="Y115" i="33"/>
  <c r="Z114" i="33"/>
  <c r="M110" i="33"/>
  <c r="N109" i="33"/>
  <c r="N122" i="33"/>
  <c r="S123" i="29"/>
  <c r="G123" i="29" s="1"/>
  <c r="G122" i="29"/>
  <c r="Y123" i="29"/>
  <c r="Z122" i="29"/>
  <c r="M117" i="29"/>
  <c r="N116" i="29"/>
  <c r="M120" i="29"/>
  <c r="N119" i="29"/>
  <c r="D117" i="29"/>
  <c r="E117" i="29"/>
  <c r="H130" i="29"/>
  <c r="T131" i="29"/>
  <c r="H131" i="29" s="1"/>
  <c r="Z131" i="29"/>
  <c r="X117" i="29"/>
  <c r="X116" i="29"/>
  <c r="R117" i="29"/>
  <c r="F117" i="29" s="1"/>
  <c r="F116" i="29"/>
  <c r="M116" i="29" s="1"/>
  <c r="N127" i="29"/>
  <c r="L110" i="29"/>
  <c r="O126" i="29"/>
  <c r="O127" i="29"/>
  <c r="P126" i="29"/>
  <c r="AB134" i="27"/>
  <c r="U133" i="29"/>
  <c r="U131" i="31" s="1"/>
  <c r="AA130" i="29"/>
  <c r="AA131" i="29"/>
  <c r="I130" i="29"/>
  <c r="U131" i="29"/>
  <c r="I131" i="29" s="1"/>
  <c r="AB130" i="29"/>
  <c r="E109" i="29"/>
  <c r="K110" i="29" s="1"/>
  <c r="Q110" i="29"/>
  <c r="D109" i="29"/>
  <c r="W110" i="29"/>
  <c r="P134" i="29"/>
  <c r="J139" i="29"/>
  <c r="V140" i="29"/>
  <c r="J140" i="29" s="1"/>
  <c r="AB140" i="29"/>
  <c r="F119" i="29"/>
  <c r="R120" i="29"/>
  <c r="F120" i="29" s="1"/>
  <c r="X120" i="29"/>
  <c r="W117" i="29"/>
  <c r="E117" i="27"/>
  <c r="D117" i="27"/>
  <c r="O126" i="27"/>
  <c r="O127" i="27"/>
  <c r="P126" i="27"/>
  <c r="I130" i="27"/>
  <c r="U131" i="27"/>
  <c r="I131" i="27" s="1"/>
  <c r="AA131" i="27"/>
  <c r="AA130" i="27"/>
  <c r="AB130" i="27"/>
  <c r="P135" i="27"/>
  <c r="V140" i="27"/>
  <c r="J140" i="27" s="1"/>
  <c r="AB140" i="27"/>
  <c r="J139" i="27"/>
  <c r="Y123" i="27"/>
  <c r="S123" i="27"/>
  <c r="G123" i="27" s="1"/>
  <c r="G122" i="27"/>
  <c r="Z122" i="27"/>
  <c r="N127" i="27"/>
  <c r="R117" i="27"/>
  <c r="F117" i="27" s="1"/>
  <c r="X117" i="27"/>
  <c r="X116" i="27"/>
  <c r="F116" i="27"/>
  <c r="M116" i="27" s="1"/>
  <c r="F119" i="27"/>
  <c r="R120" i="27"/>
  <c r="F120" i="27" s="1"/>
  <c r="X120" i="27"/>
  <c r="Y119" i="27"/>
  <c r="M117" i="27"/>
  <c r="N116" i="27"/>
  <c r="D109" i="27"/>
  <c r="E109" i="27"/>
  <c r="W110" i="27"/>
  <c r="Q110" i="27"/>
  <c r="X109" i="27"/>
  <c r="H130" i="27"/>
  <c r="T131" i="27"/>
  <c r="H131" i="27" s="1"/>
  <c r="Z131" i="27"/>
  <c r="AA135" i="27"/>
  <c r="I134" i="27"/>
  <c r="P134" i="27" s="1"/>
  <c r="U135" i="27"/>
  <c r="I135" i="27" s="1"/>
  <c r="Y116" i="27"/>
  <c r="J115" i="26"/>
  <c r="Y123" i="24"/>
  <c r="R124" i="26"/>
  <c r="S126" i="27" s="1"/>
  <c r="S126" i="29" s="1"/>
  <c r="S124" i="31" s="1"/>
  <c r="X119" i="24"/>
  <c r="Q120" i="26"/>
  <c r="S129" i="26"/>
  <c r="G129" i="26" s="1"/>
  <c r="G128" i="26"/>
  <c r="N128" i="26" s="1"/>
  <c r="Y129" i="26"/>
  <c r="K109" i="26"/>
  <c r="O133" i="26"/>
  <c r="K118" i="26"/>
  <c r="M125" i="26"/>
  <c r="F120" i="26"/>
  <c r="X121" i="26"/>
  <c r="R121" i="26"/>
  <c r="F121" i="26" s="1"/>
  <c r="Y120" i="26"/>
  <c r="Z128" i="26"/>
  <c r="I137" i="26"/>
  <c r="AA138" i="26"/>
  <c r="U138" i="26"/>
  <c r="I138" i="26" s="1"/>
  <c r="K114" i="26"/>
  <c r="K115" i="26"/>
  <c r="W116" i="24"/>
  <c r="P117" i="26"/>
  <c r="Q119" i="27" s="1"/>
  <c r="H132" i="26"/>
  <c r="T133" i="26"/>
  <c r="H133" i="26" s="1"/>
  <c r="Z133" i="26"/>
  <c r="N124" i="26"/>
  <c r="AA132" i="26"/>
  <c r="N129" i="26"/>
  <c r="K113" i="24"/>
  <c r="T132" i="24"/>
  <c r="H132" i="24" s="1"/>
  <c r="Z132" i="24"/>
  <c r="H131" i="24"/>
  <c r="AA137" i="24"/>
  <c r="U137" i="24"/>
  <c r="I137" i="24" s="1"/>
  <c r="I136" i="24"/>
  <c r="S128" i="24"/>
  <c r="G128" i="24" s="1"/>
  <c r="G127" i="24"/>
  <c r="Y128" i="24"/>
  <c r="O127" i="24"/>
  <c r="N128" i="24"/>
  <c r="Y126" i="21"/>
  <c r="R127" i="24"/>
  <c r="R128" i="26" s="1"/>
  <c r="S130" i="27" s="1"/>
  <c r="S130" i="29" s="1"/>
  <c r="Q126" i="21"/>
  <c r="X127" i="21"/>
  <c r="R127" i="21"/>
  <c r="F127" i="21" s="1"/>
  <c r="F126" i="21"/>
  <c r="M126" i="21" s="1"/>
  <c r="V119" i="21"/>
  <c r="P119" i="24"/>
  <c r="P119" i="21"/>
  <c r="D119" i="21" s="1"/>
  <c r="D118" i="21"/>
  <c r="J119" i="21" s="1"/>
  <c r="L123" i="21"/>
  <c r="Q123" i="24"/>
  <c r="Q124" i="26" s="1"/>
  <c r="R126" i="27" s="1"/>
  <c r="R126" i="29" s="1"/>
  <c r="R124" i="31" s="1"/>
  <c r="P122" i="21"/>
  <c r="W122" i="21" s="1"/>
  <c r="W123" i="21"/>
  <c r="Q123" i="21"/>
  <c r="E123" i="21" s="1"/>
  <c r="E122" i="21"/>
  <c r="S135" i="21"/>
  <c r="Z135" i="21" s="1"/>
  <c r="T136" i="24"/>
  <c r="Z136" i="21"/>
  <c r="T136" i="21"/>
  <c r="H136" i="21" s="1"/>
  <c r="H135" i="21"/>
  <c r="O135" i="21" s="1"/>
  <c r="M122" i="21"/>
  <c r="K119" i="21"/>
  <c r="F123" i="24"/>
  <c r="L124" i="24" s="1"/>
  <c r="R124" i="24"/>
  <c r="F124" i="24" s="1"/>
  <c r="X124" i="24"/>
  <c r="R130" i="21"/>
  <c r="Y130" i="21" s="1"/>
  <c r="S131" i="24"/>
  <c r="S132" i="26" s="1"/>
  <c r="Y131" i="21"/>
  <c r="S131" i="21"/>
  <c r="G131" i="21" s="1"/>
  <c r="G130" i="21"/>
  <c r="N130" i="21" s="1"/>
  <c r="Z127" i="24"/>
  <c r="U141" i="24"/>
  <c r="U142" i="26" s="1"/>
  <c r="V144" i="27" s="1"/>
  <c r="V144" i="29" s="1"/>
  <c r="V142" i="31" s="1"/>
  <c r="U140" i="21"/>
  <c r="I140" i="21" s="1"/>
  <c r="AA140" i="21"/>
  <c r="U148" i="21"/>
  <c r="T139" i="21"/>
  <c r="I139" i="21"/>
  <c r="K115" i="21"/>
  <c r="N123" i="24"/>
  <c r="M124" i="24"/>
  <c r="M127" i="21"/>
  <c r="E119" i="24"/>
  <c r="L119" i="24" s="1"/>
  <c r="W120" i="24"/>
  <c r="Q120" i="24"/>
  <c r="E120" i="24" s="1"/>
  <c r="P117" i="24"/>
  <c r="D117" i="24" s="1"/>
  <c r="V117" i="24"/>
  <c r="D116" i="24"/>
  <c r="J117" i="24" s="1"/>
  <c r="N131" i="21"/>
  <c r="N126" i="21"/>
  <c r="AA131" i="24"/>
  <c r="L116" i="24"/>
  <c r="K117" i="24"/>
  <c r="O136" i="21"/>
  <c r="M119" i="24"/>
  <c r="L120" i="24"/>
  <c r="V143" i="33" l="1"/>
  <c r="AB143" i="31"/>
  <c r="V143" i="31"/>
  <c r="J143" i="31" s="1"/>
  <c r="J142" i="31"/>
  <c r="S125" i="33"/>
  <c r="S125" i="31"/>
  <c r="G125" i="31" s="1"/>
  <c r="Y124" i="31"/>
  <c r="Y125" i="31"/>
  <c r="G124" i="31"/>
  <c r="Z124" i="31"/>
  <c r="M121" i="31"/>
  <c r="N120" i="31"/>
  <c r="M118" i="33"/>
  <c r="N117" i="33"/>
  <c r="P138" i="31"/>
  <c r="L110" i="31"/>
  <c r="M109" i="31"/>
  <c r="Q109" i="33"/>
  <c r="X109" i="33" s="1"/>
  <c r="D109" i="31"/>
  <c r="W110" i="31"/>
  <c r="E109" i="31"/>
  <c r="L109" i="31" s="1"/>
  <c r="Q110" i="31"/>
  <c r="W115" i="31"/>
  <c r="U132" i="33"/>
  <c r="I131" i="31"/>
  <c r="U132" i="31"/>
  <c r="I132" i="31" s="1"/>
  <c r="AA132" i="31"/>
  <c r="AB131" i="31"/>
  <c r="R114" i="33"/>
  <c r="F114" i="31"/>
  <c r="R115" i="31"/>
  <c r="F115" i="31" s="1"/>
  <c r="X114" i="31"/>
  <c r="X115" i="31"/>
  <c r="Y114" i="31"/>
  <c r="N129" i="31"/>
  <c r="H129" i="33"/>
  <c r="Z130" i="33"/>
  <c r="T130" i="33"/>
  <c r="H130" i="33" s="1"/>
  <c r="D115" i="33"/>
  <c r="E115" i="33"/>
  <c r="O128" i="31"/>
  <c r="O129" i="31"/>
  <c r="P128" i="31"/>
  <c r="R125" i="33"/>
  <c r="R125" i="31"/>
  <c r="F125" i="31" s="1"/>
  <c r="F124" i="31"/>
  <c r="M115" i="33"/>
  <c r="N114" i="33"/>
  <c r="N126" i="33"/>
  <c r="O125" i="33"/>
  <c r="O126" i="33"/>
  <c r="P125" i="33"/>
  <c r="R110" i="33"/>
  <c r="F110" i="33" s="1"/>
  <c r="X110" i="33"/>
  <c r="F109" i="33"/>
  <c r="Y109" i="33"/>
  <c r="Z130" i="29"/>
  <c r="S128" i="31"/>
  <c r="G121" i="33"/>
  <c r="Y122" i="33"/>
  <c r="S122" i="33"/>
  <c r="G122" i="33" s="1"/>
  <c r="Z121" i="33"/>
  <c r="R117" i="33"/>
  <c r="R118" i="31"/>
  <c r="F118" i="31" s="1"/>
  <c r="F117" i="31"/>
  <c r="X118" i="31"/>
  <c r="Y117" i="31"/>
  <c r="J138" i="33"/>
  <c r="V139" i="33"/>
  <c r="J139" i="33" s="1"/>
  <c r="AB139" i="33"/>
  <c r="P133" i="33"/>
  <c r="X109" i="31"/>
  <c r="AA129" i="33"/>
  <c r="I129" i="33"/>
  <c r="AA130" i="33"/>
  <c r="U130" i="33"/>
  <c r="I130" i="33" s="1"/>
  <c r="AB129" i="33"/>
  <c r="L109" i="29"/>
  <c r="K117" i="29"/>
  <c r="G126" i="29"/>
  <c r="S127" i="29"/>
  <c r="G127" i="29" s="1"/>
  <c r="Y127" i="29"/>
  <c r="Y126" i="29"/>
  <c r="Z126" i="29"/>
  <c r="L120" i="29"/>
  <c r="V145" i="29"/>
  <c r="J145" i="29" s="1"/>
  <c r="J144" i="29"/>
  <c r="AB145" i="29"/>
  <c r="I133" i="29"/>
  <c r="U134" i="29"/>
  <c r="I134" i="29" s="1"/>
  <c r="AA134" i="29"/>
  <c r="AB133" i="29"/>
  <c r="N131" i="29"/>
  <c r="X119" i="27"/>
  <c r="Q119" i="29"/>
  <c r="Q117" i="31" s="1"/>
  <c r="X117" i="31" s="1"/>
  <c r="E110" i="29"/>
  <c r="D110" i="29"/>
  <c r="L117" i="29"/>
  <c r="L116" i="29"/>
  <c r="P140" i="29"/>
  <c r="F126" i="29"/>
  <c r="R127" i="29"/>
  <c r="F127" i="29" s="1"/>
  <c r="M119" i="29"/>
  <c r="M123" i="29"/>
  <c r="N122" i="29"/>
  <c r="G130" i="29"/>
  <c r="S131" i="29"/>
  <c r="G131" i="29" s="1"/>
  <c r="Y131" i="29"/>
  <c r="O130" i="29"/>
  <c r="O131" i="29"/>
  <c r="P130" i="29"/>
  <c r="R127" i="27"/>
  <c r="F127" i="27" s="1"/>
  <c r="F126" i="27"/>
  <c r="E110" i="27"/>
  <c r="D110" i="27"/>
  <c r="L117" i="27"/>
  <c r="L116" i="27"/>
  <c r="M123" i="27"/>
  <c r="N122" i="27"/>
  <c r="P140" i="27"/>
  <c r="AB145" i="27"/>
  <c r="J144" i="27"/>
  <c r="V145" i="27"/>
  <c r="J145" i="27" s="1"/>
  <c r="X120" i="26"/>
  <c r="R122" i="27"/>
  <c r="R122" i="29" s="1"/>
  <c r="R120" i="31" s="1"/>
  <c r="X125" i="31" s="1"/>
  <c r="O135" i="27"/>
  <c r="Z132" i="26"/>
  <c r="T134" i="27"/>
  <c r="T133" i="29" s="1"/>
  <c r="Y131" i="27"/>
  <c r="S131" i="27"/>
  <c r="G131" i="27" s="1"/>
  <c r="G130" i="27"/>
  <c r="N130" i="27" s="1"/>
  <c r="D119" i="27"/>
  <c r="Q120" i="27"/>
  <c r="W120" i="27"/>
  <c r="E119" i="27"/>
  <c r="K120" i="27" s="1"/>
  <c r="N131" i="27"/>
  <c r="K110" i="27"/>
  <c r="L109" i="27"/>
  <c r="K117" i="27"/>
  <c r="O130" i="27"/>
  <c r="O131" i="27"/>
  <c r="P130" i="27"/>
  <c r="K118" i="21"/>
  <c r="S127" i="27"/>
  <c r="G127" i="27" s="1"/>
  <c r="Y127" i="27"/>
  <c r="Y126" i="27"/>
  <c r="G126" i="27"/>
  <c r="Z126" i="27"/>
  <c r="Z130" i="27"/>
  <c r="L120" i="27"/>
  <c r="M119" i="27"/>
  <c r="S133" i="26"/>
  <c r="G133" i="26" s="1"/>
  <c r="Y133" i="26"/>
  <c r="G132" i="26"/>
  <c r="N132" i="26" s="1"/>
  <c r="AA136" i="24"/>
  <c r="T137" i="26"/>
  <c r="U139" i="27" s="1"/>
  <c r="U139" i="29" s="1"/>
  <c r="U137" i="31" s="1"/>
  <c r="Q121" i="26"/>
  <c r="E121" i="26" s="1"/>
  <c r="W121" i="26"/>
  <c r="E120" i="26"/>
  <c r="L120" i="26" s="1"/>
  <c r="M129" i="26"/>
  <c r="U143" i="26"/>
  <c r="I143" i="26" s="1"/>
  <c r="AA143" i="26"/>
  <c r="I142" i="26"/>
  <c r="N133" i="26"/>
  <c r="O138" i="26"/>
  <c r="O132" i="26"/>
  <c r="X125" i="26"/>
  <c r="X124" i="26"/>
  <c r="R125" i="26"/>
  <c r="F125" i="26" s="1"/>
  <c r="F124" i="26"/>
  <c r="Y124" i="26"/>
  <c r="F128" i="26"/>
  <c r="M128" i="26" s="1"/>
  <c r="R129" i="26"/>
  <c r="F129" i="26" s="1"/>
  <c r="X129" i="26"/>
  <c r="W125" i="26"/>
  <c r="E124" i="26"/>
  <c r="Q125" i="26"/>
  <c r="E125" i="26" s="1"/>
  <c r="W119" i="24"/>
  <c r="P120" i="26"/>
  <c r="D117" i="26"/>
  <c r="P118" i="26"/>
  <c r="D118" i="26" s="1"/>
  <c r="V118" i="26"/>
  <c r="W117" i="26"/>
  <c r="L121" i="26"/>
  <c r="M120" i="26"/>
  <c r="Y128" i="26"/>
  <c r="M123" i="24"/>
  <c r="U150" i="24"/>
  <c r="U151" i="26" s="1"/>
  <c r="V153" i="27" s="1"/>
  <c r="V154" i="29" s="1"/>
  <c r="V151" i="31" s="1"/>
  <c r="T148" i="21"/>
  <c r="AA148" i="21" s="1"/>
  <c r="U149" i="21"/>
  <c r="I149" i="21" s="1"/>
  <c r="AA149" i="21"/>
  <c r="U151" i="21"/>
  <c r="I148" i="21"/>
  <c r="K123" i="21"/>
  <c r="V123" i="21"/>
  <c r="P123" i="24"/>
  <c r="P123" i="21"/>
  <c r="D123" i="21" s="1"/>
  <c r="D122" i="21"/>
  <c r="J123" i="21" s="1"/>
  <c r="L127" i="21"/>
  <c r="R128" i="24"/>
  <c r="F128" i="24" s="1"/>
  <c r="X128" i="24"/>
  <c r="F127" i="24"/>
  <c r="L128" i="24" s="1"/>
  <c r="O131" i="24"/>
  <c r="N132" i="24"/>
  <c r="M131" i="21"/>
  <c r="S132" i="24"/>
  <c r="G132" i="24" s="1"/>
  <c r="G131" i="24"/>
  <c r="Y132" i="24"/>
  <c r="W124" i="24"/>
  <c r="Q124" i="24"/>
  <c r="E124" i="24" s="1"/>
  <c r="E123" i="24"/>
  <c r="Y127" i="24"/>
  <c r="O137" i="24"/>
  <c r="O140" i="21"/>
  <c r="R131" i="24"/>
  <c r="X131" i="21"/>
  <c r="Q130" i="21"/>
  <c r="X130" i="21" s="1"/>
  <c r="R131" i="21"/>
  <c r="F131" i="21" s="1"/>
  <c r="F130" i="21"/>
  <c r="M130" i="21" s="1"/>
  <c r="N136" i="21"/>
  <c r="T137" i="24"/>
  <c r="H137" i="24" s="1"/>
  <c r="Z137" i="24"/>
  <c r="H136" i="24"/>
  <c r="V120" i="24"/>
  <c r="D119" i="24"/>
  <c r="J120" i="24" s="1"/>
  <c r="P120" i="24"/>
  <c r="D120" i="24" s="1"/>
  <c r="N127" i="24"/>
  <c r="M128" i="24"/>
  <c r="Z131" i="24"/>
  <c r="K116" i="24"/>
  <c r="K120" i="24"/>
  <c r="AA139" i="21"/>
  <c r="T141" i="24"/>
  <c r="Z140" i="21"/>
  <c r="T140" i="21"/>
  <c r="H140" i="21" s="1"/>
  <c r="S139" i="21"/>
  <c r="Z139" i="21" s="1"/>
  <c r="H139" i="21"/>
  <c r="O139" i="21" s="1"/>
  <c r="U142" i="24"/>
  <c r="I142" i="24" s="1"/>
  <c r="I141" i="24"/>
  <c r="O142" i="24" s="1"/>
  <c r="AA142" i="24"/>
  <c r="X123" i="24"/>
  <c r="S136" i="24"/>
  <c r="R135" i="21"/>
  <c r="Y136" i="21"/>
  <c r="S136" i="21"/>
  <c r="G136" i="21" s="1"/>
  <c r="G135" i="21"/>
  <c r="N135" i="21" s="1"/>
  <c r="L122" i="21"/>
  <c r="X126" i="21"/>
  <c r="Q127" i="24"/>
  <c r="P126" i="21"/>
  <c r="W127" i="21"/>
  <c r="Q127" i="21"/>
  <c r="E127" i="21" s="1"/>
  <c r="E126" i="21"/>
  <c r="O129" i="33" l="1"/>
  <c r="O130" i="33"/>
  <c r="P129" i="33"/>
  <c r="P139" i="33"/>
  <c r="S129" i="33"/>
  <c r="Y129" i="31"/>
  <c r="G128" i="31"/>
  <c r="S129" i="31"/>
  <c r="G129" i="31" s="1"/>
  <c r="Z128" i="31"/>
  <c r="L110" i="33"/>
  <c r="M109" i="33"/>
  <c r="R126" i="33"/>
  <c r="F126" i="33" s="1"/>
  <c r="F125" i="33"/>
  <c r="L114" i="31"/>
  <c r="L115" i="31"/>
  <c r="M114" i="31"/>
  <c r="R121" i="33"/>
  <c r="X126" i="33" s="1"/>
  <c r="F120" i="31"/>
  <c r="L125" i="31" s="1"/>
  <c r="X121" i="31"/>
  <c r="R121" i="31"/>
  <c r="F121" i="31" s="1"/>
  <c r="Y120" i="31"/>
  <c r="N130" i="33"/>
  <c r="F114" i="33"/>
  <c r="R115" i="33"/>
  <c r="F115" i="33" s="1"/>
  <c r="X114" i="33"/>
  <c r="X115" i="33"/>
  <c r="Y114" i="33"/>
  <c r="D110" i="31"/>
  <c r="E110" i="31"/>
  <c r="D109" i="33"/>
  <c r="Q110" i="33"/>
  <c r="W110" i="33"/>
  <c r="E109" i="33"/>
  <c r="W115" i="33"/>
  <c r="V152" i="33"/>
  <c r="J151" i="31"/>
  <c r="V152" i="31"/>
  <c r="J152" i="31" s="1"/>
  <c r="AB152" i="31"/>
  <c r="U138" i="33"/>
  <c r="I137" i="31"/>
  <c r="U138" i="31"/>
  <c r="I138" i="31" s="1"/>
  <c r="AA138" i="31"/>
  <c r="AB137" i="31"/>
  <c r="AA133" i="29"/>
  <c r="T131" i="31"/>
  <c r="X118" i="33"/>
  <c r="F117" i="33"/>
  <c r="R118" i="33"/>
  <c r="F118" i="33" s="1"/>
  <c r="Y117" i="33"/>
  <c r="M122" i="33"/>
  <c r="N121" i="33"/>
  <c r="O132" i="31"/>
  <c r="P131" i="31"/>
  <c r="K110" i="31"/>
  <c r="K115" i="31"/>
  <c r="M125" i="31"/>
  <c r="M124" i="31"/>
  <c r="N124" i="31"/>
  <c r="Y125" i="33"/>
  <c r="Y126" i="33"/>
  <c r="G125" i="33"/>
  <c r="S126" i="33"/>
  <c r="G126" i="33" s="1"/>
  <c r="Z125" i="33"/>
  <c r="Q117" i="33"/>
  <c r="D117" i="31"/>
  <c r="E117" i="31"/>
  <c r="K118" i="31" s="1"/>
  <c r="Q118" i="31"/>
  <c r="W118" i="31"/>
  <c r="L118" i="31"/>
  <c r="M117" i="31"/>
  <c r="AA133" i="33"/>
  <c r="I132" i="33"/>
  <c r="U133" i="33"/>
  <c r="I133" i="33" s="1"/>
  <c r="AB132" i="33"/>
  <c r="P143" i="31"/>
  <c r="AB144" i="33"/>
  <c r="J143" i="33"/>
  <c r="V144" i="33"/>
  <c r="J144" i="33" s="1"/>
  <c r="L119" i="27"/>
  <c r="AB155" i="29"/>
  <c r="J154" i="29"/>
  <c r="V155" i="29"/>
  <c r="J155" i="29" s="1"/>
  <c r="AA140" i="29"/>
  <c r="I139" i="29"/>
  <c r="U140" i="29"/>
  <c r="I140" i="29" s="1"/>
  <c r="AB139" i="29"/>
  <c r="R123" i="29"/>
  <c r="F123" i="29" s="1"/>
  <c r="X123" i="29"/>
  <c r="F122" i="29"/>
  <c r="Y122" i="29"/>
  <c r="X127" i="29"/>
  <c r="O134" i="29"/>
  <c r="P133" i="29"/>
  <c r="M131" i="29"/>
  <c r="E119" i="29"/>
  <c r="Q120" i="29"/>
  <c r="D119" i="29"/>
  <c r="W120" i="29"/>
  <c r="X119" i="29"/>
  <c r="T134" i="29"/>
  <c r="H134" i="29" s="1"/>
  <c r="Z134" i="29"/>
  <c r="H133" i="29"/>
  <c r="O133" i="29" s="1"/>
  <c r="N130" i="29"/>
  <c r="P145" i="29"/>
  <c r="M126" i="29"/>
  <c r="M127" i="29"/>
  <c r="N126" i="29"/>
  <c r="M127" i="27"/>
  <c r="M126" i="27"/>
  <c r="N126" i="27"/>
  <c r="P145" i="27"/>
  <c r="M131" i="27"/>
  <c r="Z135" i="27"/>
  <c r="H134" i="27"/>
  <c r="T135" i="27"/>
  <c r="H135" i="27" s="1"/>
  <c r="AA134" i="27"/>
  <c r="R123" i="27"/>
  <c r="F123" i="27" s="1"/>
  <c r="F122" i="27"/>
  <c r="L127" i="27" s="1"/>
  <c r="X123" i="27"/>
  <c r="Y122" i="27"/>
  <c r="X127" i="27"/>
  <c r="V154" i="27"/>
  <c r="J154" i="27" s="1"/>
  <c r="AB154" i="27"/>
  <c r="J153" i="27"/>
  <c r="AA140" i="27"/>
  <c r="U140" i="27"/>
  <c r="I140" i="27" s="1"/>
  <c r="I139" i="27"/>
  <c r="AB139" i="27"/>
  <c r="W120" i="26"/>
  <c r="Q122" i="27"/>
  <c r="Q122" i="29" s="1"/>
  <c r="Q120" i="31" s="1"/>
  <c r="E120" i="27"/>
  <c r="D120" i="27"/>
  <c r="X127" i="24"/>
  <c r="Q128" i="26"/>
  <c r="R130" i="27" s="1"/>
  <c r="R130" i="29" s="1"/>
  <c r="R128" i="31" s="1"/>
  <c r="AA141" i="24"/>
  <c r="T142" i="26"/>
  <c r="U144" i="27" s="1"/>
  <c r="U144" i="29" s="1"/>
  <c r="U142" i="31" s="1"/>
  <c r="V121" i="26"/>
  <c r="D120" i="26"/>
  <c r="J121" i="26" s="1"/>
  <c r="P121" i="26"/>
  <c r="D121" i="26" s="1"/>
  <c r="O143" i="26"/>
  <c r="M133" i="26"/>
  <c r="W123" i="24"/>
  <c r="P124" i="26"/>
  <c r="Q126" i="27" s="1"/>
  <c r="Q126" i="29" s="1"/>
  <c r="Q124" i="31" s="1"/>
  <c r="L129" i="26"/>
  <c r="Y131" i="24"/>
  <c r="R132" i="26"/>
  <c r="S134" i="27" s="1"/>
  <c r="S133" i="29" s="1"/>
  <c r="I151" i="26"/>
  <c r="AA152" i="26"/>
  <c r="U152" i="26"/>
  <c r="I152" i="26" s="1"/>
  <c r="K120" i="26"/>
  <c r="K121" i="26"/>
  <c r="H137" i="26"/>
  <c r="Z138" i="26"/>
  <c r="T138" i="26"/>
  <c r="H138" i="26" s="1"/>
  <c r="AA137" i="26"/>
  <c r="Z136" i="24"/>
  <c r="S137" i="26"/>
  <c r="T139" i="27" s="1"/>
  <c r="T139" i="29" s="1"/>
  <c r="J118" i="26"/>
  <c r="K117" i="26"/>
  <c r="K125" i="26"/>
  <c r="L125" i="26"/>
  <c r="L124" i="26"/>
  <c r="M124" i="26"/>
  <c r="K119" i="24"/>
  <c r="M127" i="24"/>
  <c r="Y135" i="21"/>
  <c r="R136" i="24"/>
  <c r="Q135" i="21"/>
  <c r="X136" i="21"/>
  <c r="R136" i="21"/>
  <c r="F136" i="21" s="1"/>
  <c r="F135" i="21"/>
  <c r="M135" i="21" s="1"/>
  <c r="H141" i="24"/>
  <c r="Z142" i="24"/>
  <c r="T142" i="24"/>
  <c r="H142" i="24" s="1"/>
  <c r="K127" i="21"/>
  <c r="M136" i="21"/>
  <c r="Y137" i="24"/>
  <c r="S137" i="24"/>
  <c r="G137" i="24" s="1"/>
  <c r="G136" i="24"/>
  <c r="N136" i="24" s="1"/>
  <c r="R139" i="21"/>
  <c r="Y139" i="21" s="1"/>
  <c r="S141" i="24"/>
  <c r="S142" i="26" s="1"/>
  <c r="T144" i="27" s="1"/>
  <c r="T144" i="29" s="1"/>
  <c r="T142" i="31" s="1"/>
  <c r="S140" i="21"/>
  <c r="G140" i="21" s="1"/>
  <c r="Y140" i="21"/>
  <c r="G139" i="21"/>
  <c r="N139" i="21" s="1"/>
  <c r="N137" i="24"/>
  <c r="Q131" i="24"/>
  <c r="W131" i="21"/>
  <c r="P130" i="21"/>
  <c r="W130" i="21" s="1"/>
  <c r="Q131" i="21"/>
  <c r="E131" i="21" s="1"/>
  <c r="E130" i="21"/>
  <c r="L130" i="21" s="1"/>
  <c r="L123" i="24"/>
  <c r="K124" i="24"/>
  <c r="L126" i="21"/>
  <c r="P124" i="24"/>
  <c r="D124" i="24" s="1"/>
  <c r="V124" i="24"/>
  <c r="D123" i="24"/>
  <c r="J124" i="24" s="1"/>
  <c r="O149" i="21"/>
  <c r="W128" i="24"/>
  <c r="Q128" i="24"/>
  <c r="E128" i="24" s="1"/>
  <c r="E127" i="24"/>
  <c r="L131" i="21"/>
  <c r="O136" i="24"/>
  <c r="S148" i="21"/>
  <c r="Z148" i="21" s="1"/>
  <c r="T150" i="24"/>
  <c r="Z149" i="21"/>
  <c r="T149" i="21"/>
  <c r="H149" i="21" s="1"/>
  <c r="H148" i="21"/>
  <c r="V127" i="21"/>
  <c r="P127" i="24"/>
  <c r="P128" i="26" s="1"/>
  <c r="Q130" i="27" s="1"/>
  <c r="Q130" i="29" s="1"/>
  <c r="Q128" i="31" s="1"/>
  <c r="P127" i="21"/>
  <c r="D127" i="21" s="1"/>
  <c r="D126" i="21"/>
  <c r="J127" i="21" s="1"/>
  <c r="W126" i="21"/>
  <c r="N140" i="21"/>
  <c r="R132" i="24"/>
  <c r="F132" i="24" s="1"/>
  <c r="X132" i="24"/>
  <c r="F131" i="24"/>
  <c r="N131" i="24"/>
  <c r="M132" i="24"/>
  <c r="K122" i="21"/>
  <c r="U153" i="24"/>
  <c r="U154" i="26" s="1"/>
  <c r="V156" i="27" s="1"/>
  <c r="V158" i="29" s="1"/>
  <c r="V155" i="31" s="1"/>
  <c r="AA152" i="21"/>
  <c r="T151" i="21"/>
  <c r="AA151" i="21" s="1"/>
  <c r="U152" i="21"/>
  <c r="I152" i="21" s="1"/>
  <c r="U157" i="21"/>
  <c r="I151" i="21"/>
  <c r="U151" i="24"/>
  <c r="I151" i="24" s="1"/>
  <c r="I150" i="24"/>
  <c r="O151" i="24" s="1"/>
  <c r="AA151" i="24"/>
  <c r="L117" i="31" l="1"/>
  <c r="Z133" i="29"/>
  <c r="S131" i="31"/>
  <c r="Z131" i="31" s="1"/>
  <c r="R129" i="33"/>
  <c r="Y129" i="33" s="1"/>
  <c r="F128" i="31"/>
  <c r="M128" i="31" s="1"/>
  <c r="X129" i="31"/>
  <c r="R129" i="31"/>
  <c r="F129" i="31" s="1"/>
  <c r="X128" i="31"/>
  <c r="Q121" i="33"/>
  <c r="X121" i="33" s="1"/>
  <c r="D120" i="31"/>
  <c r="W121" i="31"/>
  <c r="Q121" i="31"/>
  <c r="E120" i="31"/>
  <c r="K121" i="31" s="1"/>
  <c r="L118" i="33"/>
  <c r="M117" i="33"/>
  <c r="O138" i="31"/>
  <c r="P137" i="31"/>
  <c r="P152" i="31"/>
  <c r="K110" i="33"/>
  <c r="K115" i="33"/>
  <c r="Y128" i="31"/>
  <c r="Q129" i="33"/>
  <c r="D128" i="31"/>
  <c r="W129" i="31"/>
  <c r="Q129" i="31"/>
  <c r="E128" i="31"/>
  <c r="T143" i="33"/>
  <c r="H142" i="31"/>
  <c r="T143" i="31"/>
  <c r="H143" i="31" s="1"/>
  <c r="AA139" i="29"/>
  <c r="T137" i="31"/>
  <c r="P144" i="33"/>
  <c r="O133" i="33"/>
  <c r="P132" i="33"/>
  <c r="M126" i="33"/>
  <c r="M125" i="33"/>
  <c r="N125" i="33"/>
  <c r="AA139" i="33"/>
  <c r="U139" i="33"/>
  <c r="I139" i="33" s="1"/>
  <c r="I138" i="33"/>
  <c r="AB138" i="33"/>
  <c r="L121" i="31"/>
  <c r="M120" i="31"/>
  <c r="U143" i="33"/>
  <c r="AA142" i="31"/>
  <c r="U143" i="31"/>
  <c r="I143" i="31" s="1"/>
  <c r="I142" i="31"/>
  <c r="AA143" i="31"/>
  <c r="AB142" i="31"/>
  <c r="W118" i="33"/>
  <c r="D117" i="33"/>
  <c r="Q118" i="33"/>
  <c r="E117" i="33"/>
  <c r="K118" i="33" s="1"/>
  <c r="X117" i="33"/>
  <c r="T132" i="33"/>
  <c r="T132" i="31"/>
  <c r="H132" i="31" s="1"/>
  <c r="Z132" i="31"/>
  <c r="H131" i="31"/>
  <c r="AA131" i="31"/>
  <c r="J152" i="33"/>
  <c r="AB153" i="33"/>
  <c r="V153" i="33"/>
  <c r="J153" i="33" s="1"/>
  <c r="E110" i="33"/>
  <c r="D110" i="33"/>
  <c r="L115" i="33"/>
  <c r="L114" i="33"/>
  <c r="M114" i="33"/>
  <c r="X122" i="33"/>
  <c r="F121" i="33"/>
  <c r="R122" i="33"/>
  <c r="F122" i="33" s="1"/>
  <c r="Y121" i="33"/>
  <c r="Y130" i="33"/>
  <c r="S130" i="33"/>
  <c r="G130" i="33" s="1"/>
  <c r="G129" i="33"/>
  <c r="Z129" i="33"/>
  <c r="V156" i="33"/>
  <c r="J155" i="31"/>
  <c r="AB156" i="31"/>
  <c r="V156" i="31"/>
  <c r="J156" i="31" s="1"/>
  <c r="Q125" i="33"/>
  <c r="D124" i="31"/>
  <c r="E124" i="31"/>
  <c r="Q125" i="31"/>
  <c r="W125" i="31"/>
  <c r="X124" i="31"/>
  <c r="D118" i="31"/>
  <c r="E118" i="31"/>
  <c r="X120" i="31"/>
  <c r="L109" i="33"/>
  <c r="M129" i="31"/>
  <c r="N128" i="31"/>
  <c r="J158" i="29"/>
  <c r="V159" i="29"/>
  <c r="J159" i="29" s="1"/>
  <c r="AB159" i="29"/>
  <c r="N134" i="29"/>
  <c r="O140" i="29"/>
  <c r="P139" i="29"/>
  <c r="E120" i="29"/>
  <c r="D120" i="29"/>
  <c r="Y134" i="29"/>
  <c r="S134" i="29"/>
  <c r="G134" i="29" s="1"/>
  <c r="G133" i="29"/>
  <c r="N133" i="29" s="1"/>
  <c r="W123" i="29"/>
  <c r="D122" i="29"/>
  <c r="Q123" i="29"/>
  <c r="E122" i="29"/>
  <c r="K123" i="29" s="1"/>
  <c r="K120" i="29"/>
  <c r="L119" i="29"/>
  <c r="L123" i="29"/>
  <c r="M122" i="29"/>
  <c r="Z140" i="29"/>
  <c r="H139" i="29"/>
  <c r="O139" i="29" s="1"/>
  <c r="T140" i="29"/>
  <c r="H140" i="29" s="1"/>
  <c r="Q131" i="29"/>
  <c r="D130" i="29"/>
  <c r="W131" i="29"/>
  <c r="E130" i="29"/>
  <c r="X122" i="29"/>
  <c r="H144" i="29"/>
  <c r="T145" i="29"/>
  <c r="H145" i="29" s="1"/>
  <c r="Z145" i="29"/>
  <c r="U145" i="29"/>
  <c r="I145" i="29" s="1"/>
  <c r="AA145" i="29"/>
  <c r="AA144" i="29"/>
  <c r="I144" i="29"/>
  <c r="AB144" i="29"/>
  <c r="P155" i="29"/>
  <c r="Q127" i="29"/>
  <c r="D126" i="29"/>
  <c r="W127" i="29"/>
  <c r="E126" i="29"/>
  <c r="X126" i="29"/>
  <c r="L127" i="29"/>
  <c r="F130" i="29"/>
  <c r="X130" i="29"/>
  <c r="R131" i="29"/>
  <c r="F131" i="29" s="1"/>
  <c r="X131" i="29"/>
  <c r="Y130" i="29"/>
  <c r="D126" i="27"/>
  <c r="W127" i="27"/>
  <c r="Q127" i="27"/>
  <c r="E126" i="27"/>
  <c r="X126" i="27"/>
  <c r="Y135" i="27"/>
  <c r="S135" i="27"/>
  <c r="G135" i="27" s="1"/>
  <c r="G134" i="27"/>
  <c r="N134" i="27" s="1"/>
  <c r="F130" i="27"/>
  <c r="R131" i="27"/>
  <c r="F131" i="27" s="1"/>
  <c r="X131" i="27"/>
  <c r="X130" i="27"/>
  <c r="Y130" i="27"/>
  <c r="D122" i="27"/>
  <c r="Q123" i="27"/>
  <c r="W123" i="27"/>
  <c r="E122" i="27"/>
  <c r="K123" i="27" s="1"/>
  <c r="L123" i="27"/>
  <c r="M122" i="27"/>
  <c r="D130" i="27"/>
  <c r="Q131" i="27"/>
  <c r="E130" i="27"/>
  <c r="K131" i="27" s="1"/>
  <c r="W131" i="27"/>
  <c r="H144" i="27"/>
  <c r="T145" i="27"/>
  <c r="H145" i="27" s="1"/>
  <c r="Z145" i="27"/>
  <c r="T140" i="27"/>
  <c r="H140" i="27" s="1"/>
  <c r="Z140" i="27"/>
  <c r="H139" i="27"/>
  <c r="O139" i="27" s="1"/>
  <c r="AA139" i="27"/>
  <c r="P154" i="27"/>
  <c r="X122" i="27"/>
  <c r="N135" i="27"/>
  <c r="O134" i="27"/>
  <c r="J156" i="27"/>
  <c r="V157" i="27"/>
  <c r="J157" i="27" s="1"/>
  <c r="AB157" i="27"/>
  <c r="AA145" i="27"/>
  <c r="U145" i="27"/>
  <c r="I145" i="27" s="1"/>
  <c r="I144" i="27"/>
  <c r="AA144" i="27"/>
  <c r="AB144" i="27"/>
  <c r="O140" i="27"/>
  <c r="P139" i="27"/>
  <c r="Z134" i="27"/>
  <c r="X131" i="24"/>
  <c r="Q132" i="26"/>
  <c r="R134" i="27" s="1"/>
  <c r="R133" i="29" s="1"/>
  <c r="N138" i="26"/>
  <c r="O137" i="26"/>
  <c r="Z143" i="26"/>
  <c r="Z142" i="26"/>
  <c r="H142" i="26"/>
  <c r="T143" i="26"/>
  <c r="H143" i="26" s="1"/>
  <c r="AA142" i="26"/>
  <c r="Y143" i="26"/>
  <c r="G142" i="26"/>
  <c r="S143" i="26"/>
  <c r="G143" i="26" s="1"/>
  <c r="AA155" i="26"/>
  <c r="I154" i="26"/>
  <c r="U155" i="26"/>
  <c r="I155" i="26" s="1"/>
  <c r="AA150" i="24"/>
  <c r="T151" i="26"/>
  <c r="U153" i="27" s="1"/>
  <c r="U154" i="29" s="1"/>
  <c r="U151" i="31" s="1"/>
  <c r="S138" i="26"/>
  <c r="G138" i="26" s="1"/>
  <c r="G137" i="26"/>
  <c r="Y138" i="26"/>
  <c r="Z137" i="26"/>
  <c r="E128" i="26"/>
  <c r="W129" i="26"/>
  <c r="W128" i="26"/>
  <c r="Q129" i="26"/>
  <c r="E129" i="26" s="1"/>
  <c r="X128" i="26"/>
  <c r="V129" i="26"/>
  <c r="D128" i="26"/>
  <c r="P129" i="26"/>
  <c r="D129" i="26" s="1"/>
  <c r="O152" i="26"/>
  <c r="Y136" i="24"/>
  <c r="R137" i="26"/>
  <c r="S139" i="27" s="1"/>
  <c r="X133" i="26"/>
  <c r="X132" i="26"/>
  <c r="F132" i="26"/>
  <c r="R133" i="26"/>
  <c r="F133" i="26" s="1"/>
  <c r="Y132" i="26"/>
  <c r="P125" i="26"/>
  <c r="D125" i="26" s="1"/>
  <c r="D124" i="26"/>
  <c r="V125" i="26"/>
  <c r="W124" i="26"/>
  <c r="M131" i="24"/>
  <c r="L132" i="24"/>
  <c r="V128" i="24"/>
  <c r="D127" i="24"/>
  <c r="J128" i="24" s="1"/>
  <c r="P128" i="24"/>
  <c r="D128" i="24" s="1"/>
  <c r="L127" i="24"/>
  <c r="K128" i="24"/>
  <c r="K131" i="21"/>
  <c r="M140" i="21"/>
  <c r="G141" i="24"/>
  <c r="N141" i="24" s="1"/>
  <c r="Y142" i="24"/>
  <c r="S142" i="24"/>
  <c r="G142" i="24" s="1"/>
  <c r="K126" i="21"/>
  <c r="O141" i="24"/>
  <c r="N142" i="24"/>
  <c r="O152" i="21"/>
  <c r="S151" i="21"/>
  <c r="T153" i="24"/>
  <c r="T152" i="21"/>
  <c r="H152" i="21" s="1"/>
  <c r="Z152" i="21"/>
  <c r="H151" i="21"/>
  <c r="K123" i="24"/>
  <c r="Q132" i="24"/>
  <c r="E132" i="24" s="1"/>
  <c r="E131" i="24"/>
  <c r="W132" i="24"/>
  <c r="R141" i="24"/>
  <c r="X140" i="21"/>
  <c r="Q139" i="21"/>
  <c r="R140" i="21"/>
  <c r="F140" i="21" s="1"/>
  <c r="F139" i="21"/>
  <c r="M139" i="21" s="1"/>
  <c r="Z141" i="24"/>
  <c r="X135" i="21"/>
  <c r="Q136" i="24"/>
  <c r="W136" i="21"/>
  <c r="P135" i="21"/>
  <c r="W135" i="21" s="1"/>
  <c r="Q136" i="21"/>
  <c r="E136" i="21" s="1"/>
  <c r="E135" i="21"/>
  <c r="L135" i="21" s="1"/>
  <c r="N149" i="21"/>
  <c r="H150" i="24"/>
  <c r="T151" i="24"/>
  <c r="H151" i="24" s="1"/>
  <c r="Z151" i="24"/>
  <c r="L136" i="21"/>
  <c r="F136" i="24"/>
  <c r="M136" i="24" s="1"/>
  <c r="X137" i="24"/>
  <c r="R137" i="24"/>
  <c r="F137" i="24" s="1"/>
  <c r="U159" i="24"/>
  <c r="U160" i="26" s="1"/>
  <c r="V162" i="27" s="1"/>
  <c r="V162" i="29" s="1"/>
  <c r="V158" i="31" s="1"/>
  <c r="U161" i="21"/>
  <c r="AA158" i="21"/>
  <c r="U158" i="21"/>
  <c r="I158" i="21" s="1"/>
  <c r="T157" i="21"/>
  <c r="I157" i="21"/>
  <c r="I153" i="24"/>
  <c r="O154" i="24" s="1"/>
  <c r="AA154" i="24"/>
  <c r="U154" i="24"/>
  <c r="I154" i="24" s="1"/>
  <c r="S150" i="24"/>
  <c r="R148" i="21"/>
  <c r="Y149" i="21"/>
  <c r="S149" i="21"/>
  <c r="G149" i="21" s="1"/>
  <c r="G148" i="21"/>
  <c r="M149" i="21" s="1"/>
  <c r="W127" i="24"/>
  <c r="O148" i="21"/>
  <c r="V131" i="21"/>
  <c r="P131" i="24"/>
  <c r="P131" i="21"/>
  <c r="D131" i="21" s="1"/>
  <c r="D130" i="21"/>
  <c r="J131" i="21" s="1"/>
  <c r="M137" i="24"/>
  <c r="L120" i="31" l="1"/>
  <c r="U152" i="33"/>
  <c r="I151" i="31"/>
  <c r="AA152" i="31"/>
  <c r="U152" i="31"/>
  <c r="I152" i="31" s="1"/>
  <c r="AB151" i="31"/>
  <c r="D125" i="31"/>
  <c r="E125" i="31"/>
  <c r="AB157" i="33"/>
  <c r="J156" i="33"/>
  <c r="V157" i="33"/>
  <c r="J157" i="33" s="1"/>
  <c r="D118" i="33"/>
  <c r="E118" i="33"/>
  <c r="I143" i="33"/>
  <c r="AA144" i="33"/>
  <c r="U144" i="33"/>
  <c r="I144" i="33" s="1"/>
  <c r="AA143" i="33"/>
  <c r="AB143" i="33"/>
  <c r="K129" i="31"/>
  <c r="E129" i="33"/>
  <c r="W130" i="33"/>
  <c r="D129" i="33"/>
  <c r="Q130" i="33"/>
  <c r="E121" i="33"/>
  <c r="K122" i="33" s="1"/>
  <c r="W122" i="33"/>
  <c r="D121" i="33"/>
  <c r="Q122" i="33"/>
  <c r="L128" i="31"/>
  <c r="L129" i="31"/>
  <c r="K125" i="31"/>
  <c r="L124" i="31"/>
  <c r="L122" i="33"/>
  <c r="M121" i="33"/>
  <c r="N132" i="31"/>
  <c r="O131" i="31"/>
  <c r="H132" i="33"/>
  <c r="Z133" i="33"/>
  <c r="T133" i="33"/>
  <c r="H133" i="33" s="1"/>
  <c r="AA132" i="33"/>
  <c r="O142" i="31"/>
  <c r="O143" i="31"/>
  <c r="P142" i="31"/>
  <c r="T138" i="33"/>
  <c r="Z144" i="33" s="1"/>
  <c r="Z138" i="31"/>
  <c r="H137" i="31"/>
  <c r="N143" i="31" s="1"/>
  <c r="T138" i="31"/>
  <c r="H138" i="31" s="1"/>
  <c r="AA137" i="31"/>
  <c r="Z143" i="31"/>
  <c r="E129" i="31"/>
  <c r="D129" i="31"/>
  <c r="E121" i="31"/>
  <c r="D121" i="31"/>
  <c r="X130" i="33"/>
  <c r="X129" i="33"/>
  <c r="R130" i="33"/>
  <c r="F130" i="33" s="1"/>
  <c r="F129" i="33"/>
  <c r="M129" i="33" s="1"/>
  <c r="V160" i="33"/>
  <c r="J158" i="31"/>
  <c r="V159" i="31"/>
  <c r="J159" i="31" s="1"/>
  <c r="AB159" i="31"/>
  <c r="L126" i="33"/>
  <c r="M130" i="33"/>
  <c r="N129" i="33"/>
  <c r="O139" i="33"/>
  <c r="P138" i="33"/>
  <c r="S132" i="33"/>
  <c r="Y132" i="31"/>
  <c r="S132" i="31"/>
  <c r="G132" i="31" s="1"/>
  <c r="G131" i="31"/>
  <c r="Y133" i="29"/>
  <c r="R131" i="31"/>
  <c r="Y131" i="31" s="1"/>
  <c r="W126" i="33"/>
  <c r="Q126" i="33"/>
  <c r="E125" i="33"/>
  <c r="D125" i="33"/>
  <c r="X125" i="33"/>
  <c r="P156" i="31"/>
  <c r="P153" i="33"/>
  <c r="T144" i="33"/>
  <c r="H144" i="33" s="1"/>
  <c r="H143" i="33"/>
  <c r="L117" i="33"/>
  <c r="L122" i="29"/>
  <c r="Z139" i="27"/>
  <c r="S139" i="29"/>
  <c r="S137" i="31" s="1"/>
  <c r="Z137" i="31" s="1"/>
  <c r="M134" i="29"/>
  <c r="D127" i="29"/>
  <c r="E127" i="29"/>
  <c r="E131" i="29"/>
  <c r="D131" i="29"/>
  <c r="J162" i="29"/>
  <c r="AB163" i="29"/>
  <c r="V163" i="29"/>
  <c r="J163" i="29" s="1"/>
  <c r="L130" i="29"/>
  <c r="L131" i="29"/>
  <c r="M130" i="29"/>
  <c r="N140" i="29"/>
  <c r="K127" i="29"/>
  <c r="L126" i="29"/>
  <c r="N145" i="29"/>
  <c r="E123" i="29"/>
  <c r="D123" i="29"/>
  <c r="P159" i="29"/>
  <c r="AA155" i="29"/>
  <c r="I154" i="29"/>
  <c r="U155" i="29"/>
  <c r="I155" i="29" s="1"/>
  <c r="AB154" i="29"/>
  <c r="K131" i="29"/>
  <c r="R134" i="29"/>
  <c r="F134" i="29" s="1"/>
  <c r="F133" i="29"/>
  <c r="M133" i="29" s="1"/>
  <c r="X134" i="29"/>
  <c r="L122" i="27"/>
  <c r="O144" i="29"/>
  <c r="O145" i="29"/>
  <c r="P144" i="29"/>
  <c r="J162" i="27"/>
  <c r="V163" i="27"/>
  <c r="J163" i="27" s="1"/>
  <c r="AB163" i="27"/>
  <c r="E123" i="27"/>
  <c r="D123" i="27"/>
  <c r="K127" i="27"/>
  <c r="L126" i="27"/>
  <c r="F134" i="27"/>
  <c r="M134" i="27" s="1"/>
  <c r="R135" i="27"/>
  <c r="F135" i="27" s="1"/>
  <c r="X135" i="27"/>
  <c r="O144" i="27"/>
  <c r="O145" i="27"/>
  <c r="P144" i="27"/>
  <c r="N145" i="27"/>
  <c r="E131" i="27"/>
  <c r="D131" i="27"/>
  <c r="E127" i="27"/>
  <c r="D127" i="27"/>
  <c r="U154" i="27"/>
  <c r="I154" i="27" s="1"/>
  <c r="AA154" i="27"/>
  <c r="I153" i="27"/>
  <c r="AB153" i="27"/>
  <c r="L131" i="27"/>
  <c r="L130" i="27"/>
  <c r="M130" i="27"/>
  <c r="Y134" i="27"/>
  <c r="S140" i="27"/>
  <c r="G140" i="27" s="1"/>
  <c r="Y140" i="27"/>
  <c r="G139" i="27"/>
  <c r="N139" i="27" s="1"/>
  <c r="P157" i="27"/>
  <c r="N140" i="27"/>
  <c r="M135" i="27"/>
  <c r="AA161" i="26"/>
  <c r="I160" i="26"/>
  <c r="U161" i="26"/>
  <c r="I161" i="26" s="1"/>
  <c r="Y141" i="24"/>
  <c r="R142" i="26"/>
  <c r="S144" i="27" s="1"/>
  <c r="S144" i="29" s="1"/>
  <c r="S142" i="31" s="1"/>
  <c r="AA153" i="24"/>
  <c r="T154" i="26"/>
  <c r="U156" i="27" s="1"/>
  <c r="U158" i="29" s="1"/>
  <c r="U155" i="31" s="1"/>
  <c r="J125" i="26"/>
  <c r="K124" i="26"/>
  <c r="L133" i="26"/>
  <c r="M132" i="26"/>
  <c r="J129" i="26"/>
  <c r="Z152" i="26"/>
  <c r="H151" i="26"/>
  <c r="T152" i="26"/>
  <c r="H152" i="26" s="1"/>
  <c r="AA151" i="26"/>
  <c r="M143" i="26"/>
  <c r="N143" i="26"/>
  <c r="N142" i="26"/>
  <c r="O142" i="26"/>
  <c r="M138" i="26"/>
  <c r="N137" i="26"/>
  <c r="K128" i="26"/>
  <c r="K129" i="26"/>
  <c r="L128" i="26"/>
  <c r="Q133" i="26"/>
  <c r="E133" i="26" s="1"/>
  <c r="E132" i="26"/>
  <c r="L132" i="26" s="1"/>
  <c r="W133" i="26"/>
  <c r="X136" i="24"/>
  <c r="Q137" i="26"/>
  <c r="W131" i="24"/>
  <c r="P132" i="26"/>
  <c r="Z150" i="24"/>
  <c r="S151" i="26"/>
  <c r="T153" i="27" s="1"/>
  <c r="R138" i="26"/>
  <c r="F138" i="26" s="1"/>
  <c r="X138" i="26"/>
  <c r="F137" i="26"/>
  <c r="Y137" i="26"/>
  <c r="O155" i="26"/>
  <c r="K127" i="24"/>
  <c r="Y148" i="21"/>
  <c r="R150" i="24"/>
  <c r="X149" i="21"/>
  <c r="Q148" i="21"/>
  <c r="R149" i="21"/>
  <c r="F149" i="21" s="1"/>
  <c r="F148" i="21"/>
  <c r="S157" i="21"/>
  <c r="Z157" i="21" s="1"/>
  <c r="T159" i="24"/>
  <c r="T158" i="21"/>
  <c r="H158" i="21" s="1"/>
  <c r="Z158" i="21"/>
  <c r="H157" i="21"/>
  <c r="O157" i="21" s="1"/>
  <c r="I159" i="24"/>
  <c r="AA160" i="24"/>
  <c r="U160" i="24"/>
  <c r="I160" i="24" s="1"/>
  <c r="V136" i="21"/>
  <c r="P136" i="24"/>
  <c r="P136" i="21"/>
  <c r="D136" i="21" s="1"/>
  <c r="D135" i="21"/>
  <c r="J136" i="21" s="1"/>
  <c r="Q141" i="24"/>
  <c r="P139" i="21"/>
  <c r="W140" i="21"/>
  <c r="Q140" i="21"/>
  <c r="E140" i="21" s="1"/>
  <c r="E139" i="21"/>
  <c r="L139" i="21" s="1"/>
  <c r="N152" i="21"/>
  <c r="Z154" i="24"/>
  <c r="T154" i="24"/>
  <c r="H154" i="24" s="1"/>
  <c r="H153" i="24"/>
  <c r="G150" i="24"/>
  <c r="Y151" i="24"/>
  <c r="S151" i="24"/>
  <c r="G151" i="24" s="1"/>
  <c r="K136" i="21"/>
  <c r="L140" i="21"/>
  <c r="L131" i="24"/>
  <c r="K132" i="24"/>
  <c r="S153" i="24"/>
  <c r="Y152" i="21"/>
  <c r="R151" i="21"/>
  <c r="Y151" i="21" s="1"/>
  <c r="S152" i="21"/>
  <c r="G152" i="21" s="1"/>
  <c r="G151" i="21"/>
  <c r="N151" i="21" s="1"/>
  <c r="O158" i="21"/>
  <c r="W137" i="24"/>
  <c r="Q137" i="24"/>
  <c r="E137" i="24" s="1"/>
  <c r="E136" i="24"/>
  <c r="L136" i="24" s="1"/>
  <c r="R142" i="24"/>
  <c r="F142" i="24" s="1"/>
  <c r="X142" i="24"/>
  <c r="F141" i="24"/>
  <c r="M141" i="24" s="1"/>
  <c r="O151" i="21"/>
  <c r="K130" i="21"/>
  <c r="P132" i="24"/>
  <c r="D132" i="24" s="1"/>
  <c r="V132" i="24"/>
  <c r="D131" i="24"/>
  <c r="J132" i="24" s="1"/>
  <c r="O150" i="24"/>
  <c r="N151" i="24"/>
  <c r="AA157" i="21"/>
  <c r="U163" i="24"/>
  <c r="U164" i="26" s="1"/>
  <c r="V166" i="27" s="1"/>
  <c r="V166" i="29" s="1"/>
  <c r="V162" i="31" s="1"/>
  <c r="U170" i="21"/>
  <c r="AA162" i="21"/>
  <c r="T161" i="21"/>
  <c r="AA161" i="21" s="1"/>
  <c r="U162" i="21"/>
  <c r="I162" i="21" s="1"/>
  <c r="I161" i="21"/>
  <c r="L137" i="24"/>
  <c r="N148" i="21"/>
  <c r="X139" i="21"/>
  <c r="Z151" i="21"/>
  <c r="M142" i="24"/>
  <c r="V164" i="33" l="1"/>
  <c r="AB163" i="31"/>
  <c r="V163" i="31"/>
  <c r="J163" i="31" s="1"/>
  <c r="J162" i="31"/>
  <c r="U156" i="33"/>
  <c r="AA156" i="31"/>
  <c r="U156" i="31"/>
  <c r="I156" i="31" s="1"/>
  <c r="I155" i="31"/>
  <c r="AB155" i="31"/>
  <c r="E126" i="33"/>
  <c r="D126" i="33"/>
  <c r="M132" i="31"/>
  <c r="G132" i="33"/>
  <c r="N132" i="33" s="1"/>
  <c r="Y133" i="33"/>
  <c r="S133" i="33"/>
  <c r="G133" i="33" s="1"/>
  <c r="Z132" i="33"/>
  <c r="E122" i="33"/>
  <c r="D122" i="33"/>
  <c r="E130" i="33"/>
  <c r="D130" i="33"/>
  <c r="S138" i="33"/>
  <c r="Z138" i="33" s="1"/>
  <c r="G137" i="31"/>
  <c r="N137" i="31" s="1"/>
  <c r="S138" i="31"/>
  <c r="G138" i="31" s="1"/>
  <c r="Y138" i="31"/>
  <c r="P159" i="31"/>
  <c r="T139" i="33"/>
  <c r="H139" i="33" s="1"/>
  <c r="H138" i="33"/>
  <c r="N144" i="33" s="1"/>
  <c r="Z139" i="33"/>
  <c r="AA138" i="33"/>
  <c r="N133" i="33"/>
  <c r="O132" i="33"/>
  <c r="O143" i="33"/>
  <c r="O144" i="33"/>
  <c r="P143" i="33"/>
  <c r="P157" i="33"/>
  <c r="S143" i="33"/>
  <c r="G142" i="31"/>
  <c r="Y143" i="31"/>
  <c r="S143" i="31"/>
  <c r="G143" i="31" s="1"/>
  <c r="Z142" i="31"/>
  <c r="R132" i="33"/>
  <c r="X132" i="31"/>
  <c r="F131" i="31"/>
  <c r="R132" i="31"/>
  <c r="F132" i="31" s="1"/>
  <c r="J160" i="33"/>
  <c r="AB161" i="33"/>
  <c r="V161" i="33"/>
  <c r="J161" i="33" s="1"/>
  <c r="N138" i="31"/>
  <c r="O137" i="31"/>
  <c r="L121" i="33"/>
  <c r="O152" i="31"/>
  <c r="P151" i="31"/>
  <c r="K126" i="33"/>
  <c r="L125" i="33"/>
  <c r="L130" i="33"/>
  <c r="L129" i="33"/>
  <c r="N131" i="31"/>
  <c r="K130" i="33"/>
  <c r="I152" i="33"/>
  <c r="AA153" i="33"/>
  <c r="U153" i="33"/>
  <c r="I153" i="33" s="1"/>
  <c r="AB152" i="33"/>
  <c r="J166" i="29"/>
  <c r="V167" i="29"/>
  <c r="J167" i="29" s="1"/>
  <c r="AB167" i="29"/>
  <c r="Y145" i="29"/>
  <c r="G144" i="29"/>
  <c r="S145" i="29"/>
  <c r="G145" i="29" s="1"/>
  <c r="Z144" i="29"/>
  <c r="O155" i="29"/>
  <c r="P154" i="29"/>
  <c r="AA153" i="27"/>
  <c r="T154" i="29"/>
  <c r="T151" i="31" s="1"/>
  <c r="I158" i="29"/>
  <c r="U159" i="29"/>
  <c r="I159" i="29" s="1"/>
  <c r="AA159" i="29"/>
  <c r="AB158" i="29"/>
  <c r="P163" i="29"/>
  <c r="Y140" i="29"/>
  <c r="G139" i="29"/>
  <c r="S140" i="29"/>
  <c r="G140" i="29" s="1"/>
  <c r="Z139" i="29"/>
  <c r="L134" i="29"/>
  <c r="W132" i="26"/>
  <c r="Q134" i="27"/>
  <c r="Q133" i="29" s="1"/>
  <c r="Q131" i="31" s="1"/>
  <c r="I156" i="27"/>
  <c r="AA157" i="27"/>
  <c r="U157" i="27"/>
  <c r="I157" i="27" s="1"/>
  <c r="AB156" i="27"/>
  <c r="Z154" i="27"/>
  <c r="H153" i="27"/>
  <c r="O153" i="27" s="1"/>
  <c r="T154" i="27"/>
  <c r="H154" i="27" s="1"/>
  <c r="X137" i="26"/>
  <c r="R139" i="27"/>
  <c r="R139" i="29" s="1"/>
  <c r="R137" i="31" s="1"/>
  <c r="P163" i="27"/>
  <c r="J166" i="27"/>
  <c r="AB167" i="27"/>
  <c r="V167" i="27"/>
  <c r="J167" i="27" s="1"/>
  <c r="G144" i="27"/>
  <c r="S145" i="27"/>
  <c r="G145" i="27" s="1"/>
  <c r="Y145" i="27"/>
  <c r="Z144" i="27"/>
  <c r="M140" i="27"/>
  <c r="O154" i="27"/>
  <c r="P153" i="27"/>
  <c r="L135" i="27"/>
  <c r="Z153" i="24"/>
  <c r="S154" i="26"/>
  <c r="T156" i="27" s="1"/>
  <c r="W136" i="24"/>
  <c r="P137" i="26"/>
  <c r="Q139" i="27" s="1"/>
  <c r="Q139" i="29" s="1"/>
  <c r="Q137" i="31" s="1"/>
  <c r="AA159" i="24"/>
  <c r="T160" i="26"/>
  <c r="U162" i="27" s="1"/>
  <c r="U162" i="29" s="1"/>
  <c r="U158" i="31" s="1"/>
  <c r="L138" i="26"/>
  <c r="G151" i="26"/>
  <c r="N151" i="26" s="1"/>
  <c r="S152" i="26"/>
  <c r="G152" i="26" s="1"/>
  <c r="Y152" i="26"/>
  <c r="Q138" i="26"/>
  <c r="E138" i="26" s="1"/>
  <c r="E137" i="26"/>
  <c r="L137" i="26" s="1"/>
  <c r="W138" i="26"/>
  <c r="N152" i="26"/>
  <c r="O151" i="26"/>
  <c r="H154" i="26"/>
  <c r="Z155" i="26"/>
  <c r="T155" i="26"/>
  <c r="H155" i="26" s="1"/>
  <c r="AA154" i="26"/>
  <c r="O161" i="26"/>
  <c r="Y150" i="24"/>
  <c r="R151" i="26"/>
  <c r="S153" i="27" s="1"/>
  <c r="S154" i="29" s="1"/>
  <c r="S151" i="31" s="1"/>
  <c r="P133" i="26"/>
  <c r="D133" i="26" s="1"/>
  <c r="D132" i="26"/>
  <c r="J133" i="26" s="1"/>
  <c r="V133" i="26"/>
  <c r="M137" i="26"/>
  <c r="F142" i="26"/>
  <c r="X143" i="26"/>
  <c r="R143" i="26"/>
  <c r="F143" i="26" s="1"/>
  <c r="Y142" i="26"/>
  <c r="X141" i="24"/>
  <c r="Q142" i="26"/>
  <c r="R144" i="27" s="1"/>
  <c r="R144" i="29" s="1"/>
  <c r="AA165" i="26"/>
  <c r="I164" i="26"/>
  <c r="U165" i="26"/>
  <c r="I165" i="26" s="1"/>
  <c r="K132" i="26"/>
  <c r="K133" i="26"/>
  <c r="Z151" i="26"/>
  <c r="K135" i="21"/>
  <c r="U173" i="24"/>
  <c r="U175" i="26" s="1"/>
  <c r="V178" i="27" s="1"/>
  <c r="V178" i="29" s="1"/>
  <c r="V173" i="31" s="1"/>
  <c r="T170" i="21"/>
  <c r="AA170" i="21" s="1"/>
  <c r="U174" i="21"/>
  <c r="U171" i="21"/>
  <c r="I171" i="21" s="1"/>
  <c r="AA171" i="21"/>
  <c r="I170" i="21"/>
  <c r="T163" i="24"/>
  <c r="Z162" i="21"/>
  <c r="T162" i="21"/>
  <c r="H162" i="21" s="1"/>
  <c r="S161" i="21"/>
  <c r="Z161" i="21"/>
  <c r="H161" i="21"/>
  <c r="O161" i="21" s="1"/>
  <c r="K137" i="24"/>
  <c r="K131" i="24"/>
  <c r="S159" i="24"/>
  <c r="R157" i="21"/>
  <c r="Y157" i="21" s="1"/>
  <c r="Y158" i="21"/>
  <c r="S158" i="21"/>
  <c r="G158" i="21" s="1"/>
  <c r="G157" i="21"/>
  <c r="M158" i="21" s="1"/>
  <c r="Q150" i="24"/>
  <c r="W149" i="21"/>
  <c r="P148" i="21"/>
  <c r="W148" i="21" s="1"/>
  <c r="Q149" i="21"/>
  <c r="E149" i="21" s="1"/>
  <c r="E148" i="21"/>
  <c r="L148" i="21" s="1"/>
  <c r="O162" i="21"/>
  <c r="L142" i="24"/>
  <c r="R153" i="24"/>
  <c r="X152" i="21"/>
  <c r="Q151" i="21"/>
  <c r="R152" i="21"/>
  <c r="F152" i="21" s="1"/>
  <c r="F151" i="21"/>
  <c r="L152" i="21" s="1"/>
  <c r="K140" i="21"/>
  <c r="V140" i="21"/>
  <c r="P141" i="24"/>
  <c r="P140" i="21"/>
  <c r="D140" i="21" s="1"/>
  <c r="D139" i="21"/>
  <c r="J140" i="21" s="1"/>
  <c r="V137" i="24"/>
  <c r="D136" i="24"/>
  <c r="J137" i="24" s="1"/>
  <c r="P137" i="24"/>
  <c r="D137" i="24" s="1"/>
  <c r="M148" i="21"/>
  <c r="L149" i="21"/>
  <c r="M152" i="21"/>
  <c r="N150" i="24"/>
  <c r="M151" i="24"/>
  <c r="W142" i="24"/>
  <c r="Q142" i="24"/>
  <c r="E142" i="24" s="1"/>
  <c r="E141" i="24"/>
  <c r="L141" i="24" s="1"/>
  <c r="O160" i="24"/>
  <c r="R151" i="24"/>
  <c r="F151" i="24" s="1"/>
  <c r="F150" i="24"/>
  <c r="X151" i="24"/>
  <c r="U164" i="24"/>
  <c r="I164" i="24" s="1"/>
  <c r="AA164" i="24"/>
  <c r="I163" i="24"/>
  <c r="G153" i="24"/>
  <c r="Y154" i="24"/>
  <c r="S154" i="24"/>
  <c r="G154" i="24" s="1"/>
  <c r="O153" i="24"/>
  <c r="N154" i="24"/>
  <c r="W139" i="21"/>
  <c r="N158" i="21"/>
  <c r="H159" i="24"/>
  <c r="O159" i="24" s="1"/>
  <c r="T160" i="24"/>
  <c r="H160" i="24" s="1"/>
  <c r="Z160" i="24"/>
  <c r="X148" i="21"/>
  <c r="S152" i="33" l="1"/>
  <c r="Y152" i="31"/>
  <c r="S152" i="31"/>
  <c r="G152" i="31" s="1"/>
  <c r="G151" i="31"/>
  <c r="O153" i="33"/>
  <c r="P152" i="33"/>
  <c r="M133" i="33"/>
  <c r="V175" i="33"/>
  <c r="V174" i="31"/>
  <c r="J174" i="31" s="1"/>
  <c r="AB174" i="31"/>
  <c r="J173" i="31"/>
  <c r="Y144" i="29"/>
  <c r="R142" i="31"/>
  <c r="Q138" i="33"/>
  <c r="D137" i="31"/>
  <c r="E137" i="31"/>
  <c r="Q138" i="31"/>
  <c r="W138" i="31"/>
  <c r="R138" i="33"/>
  <c r="Y138" i="33" s="1"/>
  <c r="F137" i="31"/>
  <c r="M137" i="31" s="1"/>
  <c r="X138" i="31"/>
  <c r="X137" i="31"/>
  <c r="R138" i="31"/>
  <c r="F138" i="31" s="1"/>
  <c r="L132" i="31"/>
  <c r="M131" i="31"/>
  <c r="Q132" i="33"/>
  <c r="X132" i="33" s="1"/>
  <c r="D131" i="31"/>
  <c r="Q132" i="31"/>
  <c r="E131" i="31"/>
  <c r="K132" i="31" s="1"/>
  <c r="W132" i="31"/>
  <c r="T152" i="33"/>
  <c r="T152" i="31"/>
  <c r="H152" i="31" s="1"/>
  <c r="Z151" i="31"/>
  <c r="Z152" i="31"/>
  <c r="H151" i="31"/>
  <c r="AA151" i="31"/>
  <c r="P161" i="33"/>
  <c r="M143" i="31"/>
  <c r="N142" i="31"/>
  <c r="N139" i="33"/>
  <c r="O138" i="33"/>
  <c r="M138" i="31"/>
  <c r="O156" i="31"/>
  <c r="P155" i="31"/>
  <c r="AA157" i="33"/>
  <c r="U157" i="33"/>
  <c r="I157" i="33" s="1"/>
  <c r="I156" i="33"/>
  <c r="AB156" i="33"/>
  <c r="U160" i="33"/>
  <c r="U159" i="31"/>
  <c r="I159" i="31" s="1"/>
  <c r="I158" i="31"/>
  <c r="AA159" i="31"/>
  <c r="AB158" i="31"/>
  <c r="X131" i="31"/>
  <c r="F132" i="33"/>
  <c r="X133" i="33"/>
  <c r="R133" i="33"/>
  <c r="F133" i="33" s="1"/>
  <c r="Y144" i="33"/>
  <c r="G143" i="33"/>
  <c r="S144" i="33"/>
  <c r="G144" i="33" s="1"/>
  <c r="Z143" i="33"/>
  <c r="Y137" i="31"/>
  <c r="G138" i="33"/>
  <c r="N138" i="33" s="1"/>
  <c r="Y139" i="33"/>
  <c r="S139" i="33"/>
  <c r="G139" i="33" s="1"/>
  <c r="Y132" i="33"/>
  <c r="P163" i="31"/>
  <c r="AB165" i="33"/>
  <c r="J164" i="33"/>
  <c r="V165" i="33"/>
  <c r="J165" i="33" s="1"/>
  <c r="M140" i="29"/>
  <c r="N139" i="29"/>
  <c r="O159" i="29"/>
  <c r="P158" i="29"/>
  <c r="D139" i="29"/>
  <c r="W140" i="29"/>
  <c r="E139" i="29"/>
  <c r="Q140" i="29"/>
  <c r="R140" i="29"/>
  <c r="F140" i="29" s="1"/>
  <c r="X140" i="29"/>
  <c r="X139" i="29"/>
  <c r="F139" i="29"/>
  <c r="M139" i="29" s="1"/>
  <c r="Y139" i="29"/>
  <c r="M145" i="29"/>
  <c r="N144" i="29"/>
  <c r="Z154" i="29"/>
  <c r="H154" i="29"/>
  <c r="T155" i="29"/>
  <c r="H155" i="29" s="1"/>
  <c r="Z155" i="29"/>
  <c r="AA154" i="29"/>
  <c r="AA156" i="27"/>
  <c r="T158" i="29"/>
  <c r="T155" i="31" s="1"/>
  <c r="E133" i="29"/>
  <c r="Q134" i="29"/>
  <c r="D133" i="29"/>
  <c r="W134" i="29"/>
  <c r="X133" i="29"/>
  <c r="F144" i="29"/>
  <c r="R145" i="29"/>
  <c r="F145" i="29" s="1"/>
  <c r="X145" i="29"/>
  <c r="AB179" i="29"/>
  <c r="J178" i="29"/>
  <c r="V179" i="29"/>
  <c r="J179" i="29" s="1"/>
  <c r="P167" i="29"/>
  <c r="G154" i="29"/>
  <c r="S155" i="29"/>
  <c r="G155" i="29" s="1"/>
  <c r="Y155" i="29"/>
  <c r="AA163" i="29"/>
  <c r="U163" i="29"/>
  <c r="I163" i="29" s="1"/>
  <c r="I162" i="29"/>
  <c r="AB162" i="29"/>
  <c r="M145" i="27"/>
  <c r="N144" i="27"/>
  <c r="O157" i="27"/>
  <c r="P156" i="27"/>
  <c r="J178" i="27"/>
  <c r="V179" i="27"/>
  <c r="J179" i="27" s="1"/>
  <c r="AB179" i="27"/>
  <c r="R145" i="27"/>
  <c r="F145" i="27" s="1"/>
  <c r="X145" i="27"/>
  <c r="F144" i="27"/>
  <c r="D139" i="27"/>
  <c r="E139" i="27"/>
  <c r="Q140" i="27"/>
  <c r="W140" i="27"/>
  <c r="Y144" i="27"/>
  <c r="N154" i="27"/>
  <c r="D134" i="27"/>
  <c r="W135" i="27"/>
  <c r="Q135" i="27"/>
  <c r="E134" i="27"/>
  <c r="X134" i="27"/>
  <c r="G153" i="27"/>
  <c r="Y154" i="27"/>
  <c r="S154" i="27"/>
  <c r="G154" i="27" s="1"/>
  <c r="I162" i="27"/>
  <c r="U163" i="27"/>
  <c r="I163" i="27" s="1"/>
  <c r="AA163" i="27"/>
  <c r="AB162" i="27"/>
  <c r="Z157" i="27"/>
  <c r="H156" i="27"/>
  <c r="O156" i="27" s="1"/>
  <c r="T157" i="27"/>
  <c r="H157" i="27" s="1"/>
  <c r="P167" i="27"/>
  <c r="X139" i="27"/>
  <c r="F139" i="27"/>
  <c r="R140" i="27"/>
  <c r="F140" i="27" s="1"/>
  <c r="X140" i="27"/>
  <c r="Y139" i="27"/>
  <c r="Z153" i="27"/>
  <c r="Y153" i="24"/>
  <c r="R154" i="26"/>
  <c r="S156" i="27" s="1"/>
  <c r="S158" i="29" s="1"/>
  <c r="S155" i="31" s="1"/>
  <c r="X150" i="24"/>
  <c r="Q151" i="26"/>
  <c r="I175" i="26"/>
  <c r="AA176" i="26"/>
  <c r="U176" i="26"/>
  <c r="I176" i="26" s="1"/>
  <c r="F151" i="26"/>
  <c r="M151" i="26" s="1"/>
  <c r="X152" i="26"/>
  <c r="R152" i="26"/>
  <c r="F152" i="26" s="1"/>
  <c r="N155" i="26"/>
  <c r="O154" i="26"/>
  <c r="Y151" i="26"/>
  <c r="P138" i="26"/>
  <c r="D138" i="26" s="1"/>
  <c r="D137" i="26"/>
  <c r="J138" i="26" s="1"/>
  <c r="V138" i="26"/>
  <c r="K138" i="26"/>
  <c r="N157" i="21"/>
  <c r="AA163" i="24"/>
  <c r="T164" i="26"/>
  <c r="U166" i="27" s="1"/>
  <c r="U166" i="29" s="1"/>
  <c r="U162" i="31" s="1"/>
  <c r="L143" i="26"/>
  <c r="M142" i="26"/>
  <c r="T161" i="26"/>
  <c r="H161" i="26" s="1"/>
  <c r="Z161" i="26"/>
  <c r="H160" i="26"/>
  <c r="AA160" i="26"/>
  <c r="S155" i="26"/>
  <c r="G155" i="26" s="1"/>
  <c r="G154" i="26"/>
  <c r="Y155" i="26"/>
  <c r="W143" i="26"/>
  <c r="Q143" i="26"/>
  <c r="E143" i="26" s="1"/>
  <c r="E142" i="26"/>
  <c r="W141" i="24"/>
  <c r="P142" i="26"/>
  <c r="Q144" i="27" s="1"/>
  <c r="Q144" i="29" s="1"/>
  <c r="Q142" i="31" s="1"/>
  <c r="Z159" i="24"/>
  <c r="S160" i="26"/>
  <c r="T162" i="27" s="1"/>
  <c r="T162" i="29" s="1"/>
  <c r="O165" i="26"/>
  <c r="X142" i="26"/>
  <c r="Z154" i="26"/>
  <c r="W137" i="26"/>
  <c r="M152" i="26"/>
  <c r="O164" i="24"/>
  <c r="K149" i="21"/>
  <c r="T164" i="24"/>
  <c r="H164" i="24" s="1"/>
  <c r="Z164" i="24"/>
  <c r="H163" i="24"/>
  <c r="L151" i="24"/>
  <c r="M151" i="21"/>
  <c r="K139" i="21"/>
  <c r="X151" i="21"/>
  <c r="Q153" i="24"/>
  <c r="W152" i="21"/>
  <c r="P151" i="21"/>
  <c r="Q152" i="21"/>
  <c r="E152" i="21" s="1"/>
  <c r="E151" i="21"/>
  <c r="E150" i="24"/>
  <c r="W151" i="24"/>
  <c r="Q151" i="24"/>
  <c r="E151" i="24" s="1"/>
  <c r="K136" i="24"/>
  <c r="S163" i="24"/>
  <c r="S164" i="26" s="1"/>
  <c r="T166" i="27" s="1"/>
  <c r="T166" i="29" s="1"/>
  <c r="T162" i="31" s="1"/>
  <c r="R161" i="21"/>
  <c r="Y162" i="21"/>
  <c r="S162" i="21"/>
  <c r="G162" i="21" s="1"/>
  <c r="G161" i="21"/>
  <c r="N161" i="21" s="1"/>
  <c r="O171" i="21"/>
  <c r="U177" i="24"/>
  <c r="U179" i="26" s="1"/>
  <c r="V182" i="27" s="1"/>
  <c r="V182" i="29" s="1"/>
  <c r="V177" i="31" s="1"/>
  <c r="U177" i="21"/>
  <c r="AA175" i="21"/>
  <c r="T174" i="21"/>
  <c r="AA174" i="21" s="1"/>
  <c r="U175" i="21"/>
  <c r="I175" i="21" s="1"/>
  <c r="I174" i="21"/>
  <c r="N153" i="24"/>
  <c r="M154" i="24"/>
  <c r="K142" i="24"/>
  <c r="N160" i="24"/>
  <c r="M150" i="24"/>
  <c r="R159" i="24"/>
  <c r="X158" i="21"/>
  <c r="Q157" i="21"/>
  <c r="X157" i="21" s="1"/>
  <c r="R158" i="21"/>
  <c r="F158" i="21" s="1"/>
  <c r="F157" i="21"/>
  <c r="S170" i="21"/>
  <c r="Z170" i="21" s="1"/>
  <c r="T173" i="24"/>
  <c r="T171" i="21"/>
  <c r="H171" i="21" s="1"/>
  <c r="Z171" i="21"/>
  <c r="H170" i="21"/>
  <c r="O170" i="21" s="1"/>
  <c r="D141" i="24"/>
  <c r="J142" i="24" s="1"/>
  <c r="V142" i="24"/>
  <c r="P142" i="24"/>
  <c r="D142" i="24" s="1"/>
  <c r="X154" i="24"/>
  <c r="F153" i="24"/>
  <c r="R154" i="24"/>
  <c r="F154" i="24" s="1"/>
  <c r="V149" i="21"/>
  <c r="P150" i="24"/>
  <c r="P151" i="26" s="1"/>
  <c r="Q153" i="27" s="1"/>
  <c r="Q154" i="29" s="1"/>
  <c r="Q151" i="31" s="1"/>
  <c r="P149" i="21"/>
  <c r="D149" i="21" s="1"/>
  <c r="D148" i="21"/>
  <c r="J149" i="21" s="1"/>
  <c r="S160" i="24"/>
  <c r="G160" i="24" s="1"/>
  <c r="G159" i="24"/>
  <c r="M160" i="24" s="1"/>
  <c r="Y160" i="24"/>
  <c r="N162" i="21"/>
  <c r="U174" i="24"/>
  <c r="I174" i="24" s="1"/>
  <c r="AA174" i="24"/>
  <c r="I173" i="24"/>
  <c r="O174" i="24" s="1"/>
  <c r="Y154" i="26" l="1"/>
  <c r="L131" i="31"/>
  <c r="S156" i="33"/>
  <c r="Y156" i="31"/>
  <c r="S156" i="31"/>
  <c r="G156" i="31" s="1"/>
  <c r="G155" i="31"/>
  <c r="AA161" i="33"/>
  <c r="U161" i="33"/>
  <c r="I161" i="33" s="1"/>
  <c r="I160" i="33"/>
  <c r="AB160" i="33"/>
  <c r="N152" i="31"/>
  <c r="N151" i="31"/>
  <c r="O151" i="31"/>
  <c r="H152" i="33"/>
  <c r="T153" i="33"/>
  <c r="H153" i="33" s="1"/>
  <c r="Z152" i="33"/>
  <c r="Z153" i="33"/>
  <c r="AA152" i="33"/>
  <c r="L138" i="31"/>
  <c r="L137" i="31"/>
  <c r="K138" i="31"/>
  <c r="Q152" i="33"/>
  <c r="D151" i="31"/>
  <c r="W152" i="31"/>
  <c r="E151" i="31"/>
  <c r="Q152" i="31"/>
  <c r="T164" i="33"/>
  <c r="H162" i="31"/>
  <c r="T163" i="31"/>
  <c r="H163" i="31" s="1"/>
  <c r="AA162" i="29"/>
  <c r="T158" i="31"/>
  <c r="L133" i="33"/>
  <c r="O159" i="31"/>
  <c r="P158" i="31"/>
  <c r="W133" i="33"/>
  <c r="E132" i="33"/>
  <c r="K133" i="33" s="1"/>
  <c r="Q133" i="33"/>
  <c r="D132" i="33"/>
  <c r="X138" i="33"/>
  <c r="X139" i="33"/>
  <c r="R139" i="33"/>
  <c r="F139" i="33" s="1"/>
  <c r="F138" i="33"/>
  <c r="M138" i="33" s="1"/>
  <c r="P174" i="31"/>
  <c r="AB176" i="33"/>
  <c r="V176" i="33"/>
  <c r="J176" i="33" s="1"/>
  <c r="J175" i="33"/>
  <c r="U164" i="33"/>
  <c r="U163" i="31"/>
  <c r="I163" i="31" s="1"/>
  <c r="AA163" i="31"/>
  <c r="I162" i="31"/>
  <c r="AA162" i="31"/>
  <c r="AB162" i="31"/>
  <c r="P165" i="33"/>
  <c r="M139" i="33"/>
  <c r="O157" i="33"/>
  <c r="P156" i="33"/>
  <c r="E138" i="33"/>
  <c r="W139" i="33"/>
  <c r="D138" i="33"/>
  <c r="Q139" i="33"/>
  <c r="M132" i="33"/>
  <c r="V180" i="33"/>
  <c r="AB178" i="31"/>
  <c r="J177" i="31"/>
  <c r="V178" i="31"/>
  <c r="J178" i="31" s="1"/>
  <c r="Q143" i="33"/>
  <c r="D142" i="31"/>
  <c r="Q143" i="31"/>
  <c r="E142" i="31"/>
  <c r="K143" i="31" s="1"/>
  <c r="W143" i="31"/>
  <c r="T156" i="33"/>
  <c r="Z155" i="31"/>
  <c r="H155" i="31"/>
  <c r="Z156" i="31"/>
  <c r="T156" i="31"/>
  <c r="H156" i="31" s="1"/>
  <c r="AA155" i="31"/>
  <c r="M144" i="33"/>
  <c r="N143" i="33"/>
  <c r="D132" i="31"/>
  <c r="E132" i="31"/>
  <c r="E138" i="31"/>
  <c r="D138" i="31"/>
  <c r="R143" i="33"/>
  <c r="R143" i="31"/>
  <c r="F143" i="31" s="1"/>
  <c r="X142" i="31"/>
  <c r="F142" i="31"/>
  <c r="X143" i="31"/>
  <c r="Y142" i="31"/>
  <c r="M152" i="31"/>
  <c r="Y153" i="33"/>
  <c r="S153" i="33"/>
  <c r="G153" i="33" s="1"/>
  <c r="G152" i="33"/>
  <c r="K140" i="27"/>
  <c r="O163" i="29"/>
  <c r="P162" i="29"/>
  <c r="Z167" i="29"/>
  <c r="H166" i="29"/>
  <c r="T167" i="29"/>
  <c r="H167" i="29" s="1"/>
  <c r="L145" i="29"/>
  <c r="Q155" i="29"/>
  <c r="D154" i="29"/>
  <c r="W155" i="29"/>
  <c r="E154" i="29"/>
  <c r="H162" i="29"/>
  <c r="T163" i="29"/>
  <c r="H163" i="29" s="1"/>
  <c r="Z163" i="29"/>
  <c r="N154" i="29"/>
  <c r="N155" i="29"/>
  <c r="O154" i="29"/>
  <c r="P179" i="29"/>
  <c r="U167" i="29"/>
  <c r="I167" i="29" s="1"/>
  <c r="AA167" i="29"/>
  <c r="AA166" i="29"/>
  <c r="I166" i="29"/>
  <c r="AB166" i="29"/>
  <c r="D134" i="29"/>
  <c r="E134" i="29"/>
  <c r="J182" i="29"/>
  <c r="AB183" i="29"/>
  <c r="V183" i="29"/>
  <c r="J183" i="29" s="1"/>
  <c r="E144" i="29"/>
  <c r="K145" i="29" s="1"/>
  <c r="D144" i="29"/>
  <c r="W145" i="29"/>
  <c r="Q145" i="29"/>
  <c r="K134" i="29"/>
  <c r="L133" i="29"/>
  <c r="E140" i="29"/>
  <c r="D140" i="29"/>
  <c r="L139" i="29"/>
  <c r="L140" i="29"/>
  <c r="S159" i="29"/>
  <c r="G159" i="29" s="1"/>
  <c r="Y159" i="29"/>
  <c r="G158" i="29"/>
  <c r="M155" i="29"/>
  <c r="X144" i="29"/>
  <c r="Z159" i="29"/>
  <c r="T159" i="29"/>
  <c r="H159" i="29" s="1"/>
  <c r="Z158" i="29"/>
  <c r="H158" i="29"/>
  <c r="AA158" i="29"/>
  <c r="M144" i="29"/>
  <c r="K140" i="29"/>
  <c r="T167" i="27"/>
  <c r="H167" i="27" s="1"/>
  <c r="Z167" i="27"/>
  <c r="H166" i="27"/>
  <c r="T163" i="27"/>
  <c r="H163" i="27" s="1"/>
  <c r="Z163" i="27"/>
  <c r="H162" i="27"/>
  <c r="O162" i="27" s="1"/>
  <c r="AA162" i="27"/>
  <c r="E135" i="27"/>
  <c r="D135" i="27"/>
  <c r="P179" i="27"/>
  <c r="AA166" i="27"/>
  <c r="I166" i="27"/>
  <c r="U167" i="27"/>
  <c r="I167" i="27" s="1"/>
  <c r="AA167" i="27"/>
  <c r="AB166" i="27"/>
  <c r="X151" i="26"/>
  <c r="R153" i="27"/>
  <c r="R154" i="29" s="1"/>
  <c r="R151" i="31" s="1"/>
  <c r="L140" i="27"/>
  <c r="L139" i="27"/>
  <c r="M139" i="27"/>
  <c r="O163" i="27"/>
  <c r="P162" i="27"/>
  <c r="M154" i="27"/>
  <c r="D153" i="27"/>
  <c r="W154" i="27"/>
  <c r="E153" i="27"/>
  <c r="Q154" i="27"/>
  <c r="J182" i="27"/>
  <c r="V183" i="27"/>
  <c r="J183" i="27" s="1"/>
  <c r="AB183" i="27"/>
  <c r="D144" i="27"/>
  <c r="Q145" i="27"/>
  <c r="W145" i="27"/>
  <c r="E144" i="27"/>
  <c r="K145" i="27" s="1"/>
  <c r="N157" i="27"/>
  <c r="L145" i="27"/>
  <c r="G156" i="27"/>
  <c r="S157" i="27"/>
  <c r="G157" i="27" s="1"/>
  <c r="Y157" i="27"/>
  <c r="Z156" i="27"/>
  <c r="K135" i="27"/>
  <c r="L134" i="27"/>
  <c r="N153" i="27"/>
  <c r="E140" i="27"/>
  <c r="D140" i="27"/>
  <c r="X144" i="27"/>
  <c r="M144" i="27"/>
  <c r="Y159" i="24"/>
  <c r="R160" i="26"/>
  <c r="U180" i="26"/>
  <c r="I180" i="26" s="1"/>
  <c r="AA180" i="26"/>
  <c r="I179" i="26"/>
  <c r="G160" i="26"/>
  <c r="N160" i="26" s="1"/>
  <c r="Y161" i="26"/>
  <c r="S161" i="26"/>
  <c r="G161" i="26" s="1"/>
  <c r="K143" i="26"/>
  <c r="Z160" i="26"/>
  <c r="Z164" i="26"/>
  <c r="H164" i="26"/>
  <c r="T165" i="26"/>
  <c r="H165" i="26" s="1"/>
  <c r="Z165" i="26"/>
  <c r="AA164" i="26"/>
  <c r="Q152" i="26"/>
  <c r="E152" i="26" s="1"/>
  <c r="E151" i="26"/>
  <c r="L151" i="26" s="1"/>
  <c r="W151" i="26"/>
  <c r="W152" i="26"/>
  <c r="N161" i="26"/>
  <c r="O160" i="26"/>
  <c r="AA173" i="24"/>
  <c r="T175" i="26"/>
  <c r="U178" i="27" s="1"/>
  <c r="U178" i="29" s="1"/>
  <c r="U173" i="31" s="1"/>
  <c r="G164" i="26"/>
  <c r="S165" i="26"/>
  <c r="G165" i="26" s="1"/>
  <c r="Y165" i="26"/>
  <c r="D142" i="26"/>
  <c r="J143" i="26" s="1"/>
  <c r="P143" i="26"/>
  <c r="D143" i="26" s="1"/>
  <c r="V143" i="26"/>
  <c r="W142" i="26"/>
  <c r="M155" i="26"/>
  <c r="N154" i="26"/>
  <c r="F154" i="26"/>
  <c r="X155" i="26"/>
  <c r="R155" i="26"/>
  <c r="F155" i="26" s="1"/>
  <c r="P152" i="26"/>
  <c r="D152" i="26" s="1"/>
  <c r="D151" i="26"/>
  <c r="V152" i="26"/>
  <c r="X153" i="24"/>
  <c r="Q154" i="26"/>
  <c r="L142" i="26"/>
  <c r="K137" i="26"/>
  <c r="L152" i="26"/>
  <c r="O176" i="26"/>
  <c r="M157" i="21"/>
  <c r="L158" i="21"/>
  <c r="T177" i="24"/>
  <c r="S174" i="21"/>
  <c r="Z175" i="21"/>
  <c r="T175" i="21"/>
  <c r="H175" i="21" s="1"/>
  <c r="H174" i="21"/>
  <c r="N175" i="21" s="1"/>
  <c r="K151" i="24"/>
  <c r="V152" i="21"/>
  <c r="P153" i="24"/>
  <c r="P154" i="26" s="1"/>
  <c r="Q156" i="27" s="1"/>
  <c r="Q158" i="29" s="1"/>
  <c r="Q155" i="31" s="1"/>
  <c r="P152" i="21"/>
  <c r="D152" i="21" s="1"/>
  <c r="D151" i="21"/>
  <c r="J152" i="21" s="1"/>
  <c r="N164" i="24"/>
  <c r="K148" i="21"/>
  <c r="V151" i="24"/>
  <c r="D150" i="24"/>
  <c r="J151" i="24" s="1"/>
  <c r="P151" i="24"/>
  <c r="D151" i="24" s="1"/>
  <c r="M153" i="24"/>
  <c r="L154" i="24"/>
  <c r="F159" i="24"/>
  <c r="R160" i="24"/>
  <c r="F160" i="24" s="1"/>
  <c r="X160" i="24"/>
  <c r="K141" i="24"/>
  <c r="O175" i="21"/>
  <c r="W150" i="24"/>
  <c r="L151" i="21"/>
  <c r="K152" i="21"/>
  <c r="K151" i="21"/>
  <c r="N171" i="21"/>
  <c r="T174" i="24"/>
  <c r="H174" i="24" s="1"/>
  <c r="Z174" i="24"/>
  <c r="H173" i="24"/>
  <c r="U180" i="24"/>
  <c r="U182" i="26" s="1"/>
  <c r="V185" i="27" s="1"/>
  <c r="V185" i="29" s="1"/>
  <c r="V180" i="31" s="1"/>
  <c r="U178" i="21"/>
  <c r="I178" i="21" s="1"/>
  <c r="AA178" i="21"/>
  <c r="T177" i="21"/>
  <c r="U180" i="21"/>
  <c r="I177" i="21"/>
  <c r="M162" i="21"/>
  <c r="R163" i="24"/>
  <c r="R162" i="21"/>
  <c r="F162" i="21" s="1"/>
  <c r="X162" i="21"/>
  <c r="Q161" i="21"/>
  <c r="X161" i="21" s="1"/>
  <c r="F161" i="21"/>
  <c r="M161" i="21" s="1"/>
  <c r="W154" i="24"/>
  <c r="Q154" i="24"/>
  <c r="E154" i="24" s="1"/>
  <c r="E153" i="24"/>
  <c r="L153" i="24" s="1"/>
  <c r="L150" i="24"/>
  <c r="O163" i="24"/>
  <c r="S173" i="24"/>
  <c r="Y171" i="21"/>
  <c r="R170" i="21"/>
  <c r="S171" i="21"/>
  <c r="G171" i="21" s="1"/>
  <c r="G170" i="21"/>
  <c r="M171" i="21" s="1"/>
  <c r="Q159" i="24"/>
  <c r="Q160" i="26" s="1"/>
  <c r="R162" i="27" s="1"/>
  <c r="R162" i="29" s="1"/>
  <c r="R158" i="31" s="1"/>
  <c r="W158" i="21"/>
  <c r="P157" i="21"/>
  <c r="W157" i="21" s="1"/>
  <c r="Q158" i="21"/>
  <c r="E158" i="21" s="1"/>
  <c r="E157" i="21"/>
  <c r="N159" i="24"/>
  <c r="U178" i="24"/>
  <c r="I178" i="24" s="1"/>
  <c r="AA178" i="24"/>
  <c r="I177" i="24"/>
  <c r="Y161" i="21"/>
  <c r="Y164" i="24"/>
  <c r="G163" i="24"/>
  <c r="M164" i="24" s="1"/>
  <c r="S164" i="24"/>
  <c r="G164" i="24" s="1"/>
  <c r="W151" i="21"/>
  <c r="Z163" i="24"/>
  <c r="K139" i="33" l="1"/>
  <c r="L132" i="33"/>
  <c r="R160" i="33"/>
  <c r="F158" i="31"/>
  <c r="R159" i="31"/>
  <c r="F159" i="31" s="1"/>
  <c r="Q156" i="33"/>
  <c r="D155" i="31"/>
  <c r="E155" i="31"/>
  <c r="K156" i="31" s="1"/>
  <c r="Q156" i="31"/>
  <c r="W156" i="31"/>
  <c r="R152" i="33"/>
  <c r="F151" i="31"/>
  <c r="R152" i="31"/>
  <c r="F152" i="31" s="1"/>
  <c r="X152" i="31"/>
  <c r="X151" i="31"/>
  <c r="Y151" i="31"/>
  <c r="M153" i="33"/>
  <c r="W144" i="33"/>
  <c r="E143" i="33"/>
  <c r="K144" i="33" s="1"/>
  <c r="D143" i="33"/>
  <c r="Q144" i="33"/>
  <c r="O162" i="31"/>
  <c r="O163" i="31"/>
  <c r="P162" i="31"/>
  <c r="P176" i="33"/>
  <c r="V183" i="33"/>
  <c r="V181" i="31"/>
  <c r="J181" i="31" s="1"/>
  <c r="AB181" i="31"/>
  <c r="J180" i="31"/>
  <c r="N156" i="31"/>
  <c r="N155" i="31"/>
  <c r="O155" i="31"/>
  <c r="V181" i="33"/>
  <c r="J181" i="33" s="1"/>
  <c r="AB181" i="33"/>
  <c r="J180" i="33"/>
  <c r="T165" i="33"/>
  <c r="H165" i="33" s="1"/>
  <c r="H164" i="33"/>
  <c r="L139" i="33"/>
  <c r="L138" i="33"/>
  <c r="E152" i="31"/>
  <c r="D152" i="31"/>
  <c r="E152" i="33"/>
  <c r="W153" i="33"/>
  <c r="D152" i="33"/>
  <c r="Q153" i="33"/>
  <c r="N153" i="33"/>
  <c r="N152" i="33"/>
  <c r="O152" i="33"/>
  <c r="X143" i="33"/>
  <c r="X144" i="33"/>
  <c r="R144" i="33"/>
  <c r="F144" i="33" s="1"/>
  <c r="F143" i="33"/>
  <c r="Y143" i="33"/>
  <c r="D143" i="31"/>
  <c r="E143" i="31"/>
  <c r="U175" i="33"/>
  <c r="I173" i="31"/>
  <c r="U174" i="31"/>
  <c r="I174" i="31" s="1"/>
  <c r="AA174" i="31"/>
  <c r="AB173" i="31"/>
  <c r="L143" i="31"/>
  <c r="L142" i="31"/>
  <c r="M142" i="31"/>
  <c r="H156" i="33"/>
  <c r="Z157" i="33"/>
  <c r="Z156" i="33"/>
  <c r="T157" i="33"/>
  <c r="H157" i="33" s="1"/>
  <c r="AA156" i="33"/>
  <c r="P178" i="31"/>
  <c r="E139" i="33"/>
  <c r="D139" i="33"/>
  <c r="I164" i="33"/>
  <c r="U165" i="33"/>
  <c r="I165" i="33" s="1"/>
  <c r="AA165" i="33"/>
  <c r="AA164" i="33"/>
  <c r="AB164" i="33"/>
  <c r="E133" i="33"/>
  <c r="D133" i="33"/>
  <c r="T160" i="33"/>
  <c r="Z165" i="33" s="1"/>
  <c r="H158" i="31"/>
  <c r="T159" i="31"/>
  <c r="H159" i="31" s="1"/>
  <c r="Z159" i="31"/>
  <c r="AA158" i="31"/>
  <c r="Z163" i="31"/>
  <c r="K152" i="31"/>
  <c r="O161" i="33"/>
  <c r="P160" i="33"/>
  <c r="M156" i="31"/>
  <c r="G156" i="33"/>
  <c r="Y157" i="33"/>
  <c r="S157" i="33"/>
  <c r="G157" i="33" s="1"/>
  <c r="K155" i="29"/>
  <c r="L144" i="27"/>
  <c r="M159" i="29"/>
  <c r="N159" i="29"/>
  <c r="N158" i="29"/>
  <c r="O158" i="29"/>
  <c r="P183" i="29"/>
  <c r="N163" i="29"/>
  <c r="N167" i="29"/>
  <c r="R163" i="29"/>
  <c r="F163" i="29" s="1"/>
  <c r="F162" i="29"/>
  <c r="D145" i="29"/>
  <c r="E145" i="29"/>
  <c r="V186" i="29"/>
  <c r="J186" i="29" s="1"/>
  <c r="J185" i="29"/>
  <c r="AB186" i="29"/>
  <c r="F154" i="29"/>
  <c r="X154" i="29"/>
  <c r="R155" i="29"/>
  <c r="F155" i="29" s="1"/>
  <c r="X155" i="29"/>
  <c r="Y154" i="29"/>
  <c r="O166" i="29"/>
  <c r="O167" i="29"/>
  <c r="P166" i="29"/>
  <c r="D155" i="29"/>
  <c r="E155" i="29"/>
  <c r="D158" i="29"/>
  <c r="W159" i="29"/>
  <c r="Q159" i="29"/>
  <c r="E158" i="29"/>
  <c r="K159" i="29" s="1"/>
  <c r="U179" i="29"/>
  <c r="I179" i="29" s="1"/>
  <c r="AA179" i="29"/>
  <c r="I178" i="29"/>
  <c r="AB178" i="29"/>
  <c r="L144" i="29"/>
  <c r="O162" i="29"/>
  <c r="X154" i="26"/>
  <c r="R156" i="27"/>
  <c r="R158" i="29" s="1"/>
  <c r="E154" i="27"/>
  <c r="D154" i="27"/>
  <c r="F153" i="27"/>
  <c r="R154" i="27"/>
  <c r="F154" i="27" s="1"/>
  <c r="X154" i="27"/>
  <c r="X153" i="27"/>
  <c r="Y153" i="27"/>
  <c r="N163" i="27"/>
  <c r="N167" i="27"/>
  <c r="F162" i="27"/>
  <c r="R163" i="27"/>
  <c r="F163" i="27" s="1"/>
  <c r="I178" i="27"/>
  <c r="U179" i="27"/>
  <c r="I179" i="27" s="1"/>
  <c r="AA179" i="27"/>
  <c r="AB178" i="27"/>
  <c r="K154" i="27"/>
  <c r="O166" i="27"/>
  <c r="O167" i="27"/>
  <c r="P166" i="27"/>
  <c r="D156" i="27"/>
  <c r="E156" i="27"/>
  <c r="K157" i="27" s="1"/>
  <c r="Q157" i="27"/>
  <c r="W157" i="27"/>
  <c r="Y160" i="26"/>
  <c r="S162" i="27"/>
  <c r="S162" i="29" s="1"/>
  <c r="S158" i="31" s="1"/>
  <c r="M157" i="27"/>
  <c r="N156" i="27"/>
  <c r="E145" i="27"/>
  <c r="D145" i="27"/>
  <c r="P183" i="27"/>
  <c r="AB186" i="27"/>
  <c r="J185" i="27"/>
  <c r="V186" i="27"/>
  <c r="J186" i="27" s="1"/>
  <c r="J152" i="26"/>
  <c r="K142" i="26"/>
  <c r="N165" i="26"/>
  <c r="N164" i="26"/>
  <c r="O164" i="26"/>
  <c r="W161" i="26"/>
  <c r="Q161" i="26"/>
  <c r="E161" i="26" s="1"/>
  <c r="E160" i="26"/>
  <c r="AA177" i="24"/>
  <c r="T179" i="26"/>
  <c r="U182" i="27" s="1"/>
  <c r="U182" i="29" s="1"/>
  <c r="U177" i="31" s="1"/>
  <c r="L155" i="26"/>
  <c r="M154" i="26"/>
  <c r="M165" i="26"/>
  <c r="K152" i="26"/>
  <c r="K151" i="26"/>
  <c r="Z173" i="24"/>
  <c r="S175" i="26"/>
  <c r="W155" i="26"/>
  <c r="E154" i="26"/>
  <c r="L154" i="26" s="1"/>
  <c r="W154" i="26"/>
  <c r="Q155" i="26"/>
  <c r="E155" i="26" s="1"/>
  <c r="M161" i="26"/>
  <c r="I182" i="26"/>
  <c r="U183" i="26"/>
  <c r="I183" i="26" s="1"/>
  <c r="AA183" i="26"/>
  <c r="O180" i="26"/>
  <c r="X160" i="26"/>
  <c r="F160" i="26"/>
  <c r="M160" i="26" s="1"/>
  <c r="R161" i="26"/>
  <c r="F161" i="26" s="1"/>
  <c r="X161" i="26"/>
  <c r="D154" i="26"/>
  <c r="J155" i="26" s="1"/>
  <c r="V155" i="26"/>
  <c r="P155" i="26"/>
  <c r="D155" i="26" s="1"/>
  <c r="H175" i="26"/>
  <c r="Z176" i="26"/>
  <c r="T176" i="26"/>
  <c r="H176" i="26" s="1"/>
  <c r="AA175" i="26"/>
  <c r="Y163" i="24"/>
  <c r="R164" i="26"/>
  <c r="S166" i="27" s="1"/>
  <c r="S166" i="29" s="1"/>
  <c r="S162" i="31" s="1"/>
  <c r="K158" i="21"/>
  <c r="Y170" i="21"/>
  <c r="R173" i="24"/>
  <c r="X171" i="21"/>
  <c r="Q170" i="21"/>
  <c r="X170" i="21" s="1"/>
  <c r="R171" i="21"/>
  <c r="F171" i="21" s="1"/>
  <c r="F170" i="21"/>
  <c r="T180" i="24"/>
  <c r="S177" i="21"/>
  <c r="Z178" i="21"/>
  <c r="T178" i="21"/>
  <c r="H178" i="21" s="1"/>
  <c r="H177" i="21"/>
  <c r="N178" i="21" s="1"/>
  <c r="O173" i="24"/>
  <c r="N174" i="24"/>
  <c r="N170" i="21"/>
  <c r="M159" i="24"/>
  <c r="L160" i="24"/>
  <c r="N163" i="24"/>
  <c r="P154" i="24"/>
  <c r="D154" i="24" s="1"/>
  <c r="V154" i="24"/>
  <c r="D153" i="24"/>
  <c r="J154" i="24" s="1"/>
  <c r="Z178" i="24"/>
  <c r="T178" i="24"/>
  <c r="H178" i="24" s="1"/>
  <c r="H177" i="24"/>
  <c r="N178" i="24" s="1"/>
  <c r="E159" i="24"/>
  <c r="W160" i="24"/>
  <c r="Q160" i="24"/>
  <c r="E160" i="24" s="1"/>
  <c r="W153" i="24"/>
  <c r="L162" i="21"/>
  <c r="AA177" i="21"/>
  <c r="X159" i="24"/>
  <c r="L157" i="21"/>
  <c r="Y174" i="24"/>
  <c r="G173" i="24"/>
  <c r="S174" i="24"/>
  <c r="G174" i="24" s="1"/>
  <c r="K154" i="24"/>
  <c r="K153" i="24"/>
  <c r="R164" i="24"/>
  <c r="F164" i="24" s="1"/>
  <c r="F163" i="24"/>
  <c r="X164" i="24"/>
  <c r="O178" i="21"/>
  <c r="O174" i="21"/>
  <c r="K150" i="24"/>
  <c r="O178" i="24"/>
  <c r="V158" i="21"/>
  <c r="P159" i="24"/>
  <c r="P160" i="26" s="1"/>
  <c r="P158" i="21"/>
  <c r="D158" i="21" s="1"/>
  <c r="D157" i="21"/>
  <c r="J158" i="21" s="1"/>
  <c r="Q163" i="24"/>
  <c r="W162" i="21"/>
  <c r="P161" i="21"/>
  <c r="Q162" i="21"/>
  <c r="E162" i="21" s="1"/>
  <c r="E161" i="21"/>
  <c r="U183" i="24"/>
  <c r="U185" i="26" s="1"/>
  <c r="V188" i="27" s="1"/>
  <c r="V190" i="29" s="1"/>
  <c r="V185" i="31" s="1"/>
  <c r="U181" i="21"/>
  <c r="I181" i="21" s="1"/>
  <c r="T180" i="21"/>
  <c r="U191" i="21"/>
  <c r="AA181" i="21"/>
  <c r="I180" i="21"/>
  <c r="O181" i="21" s="1"/>
  <c r="AA181" i="24"/>
  <c r="I180" i="24"/>
  <c r="O181" i="24" s="1"/>
  <c r="U181" i="24"/>
  <c r="I181" i="24" s="1"/>
  <c r="Z174" i="21"/>
  <c r="S177" i="24"/>
  <c r="R174" i="21"/>
  <c r="Y175" i="21"/>
  <c r="S175" i="21"/>
  <c r="G175" i="21" s="1"/>
  <c r="G174" i="21"/>
  <c r="K153" i="33" l="1"/>
  <c r="S160" i="33"/>
  <c r="Z160" i="33" s="1"/>
  <c r="Y159" i="31"/>
  <c r="S159" i="31"/>
  <c r="G159" i="31" s="1"/>
  <c r="G158" i="31"/>
  <c r="Y158" i="31"/>
  <c r="U176" i="33"/>
  <c r="I176" i="33" s="1"/>
  <c r="AA176" i="33"/>
  <c r="I175" i="33"/>
  <c r="AB175" i="33"/>
  <c r="L144" i="33"/>
  <c r="L143" i="33"/>
  <c r="M143" i="33"/>
  <c r="AB184" i="33"/>
  <c r="J183" i="33"/>
  <c r="V184" i="33"/>
  <c r="J184" i="33" s="1"/>
  <c r="L152" i="31"/>
  <c r="L151" i="31"/>
  <c r="M151" i="31"/>
  <c r="S164" i="33"/>
  <c r="G162" i="31"/>
  <c r="S163" i="31"/>
  <c r="G163" i="31" s="1"/>
  <c r="Y163" i="31"/>
  <c r="Z162" i="31"/>
  <c r="X163" i="29"/>
  <c r="R155" i="31"/>
  <c r="N159" i="31"/>
  <c r="O158" i="31"/>
  <c r="P181" i="33"/>
  <c r="P181" i="31"/>
  <c r="X152" i="33"/>
  <c r="F152" i="33"/>
  <c r="R153" i="33"/>
  <c r="F153" i="33" s="1"/>
  <c r="X153" i="33"/>
  <c r="Y152" i="33"/>
  <c r="U180" i="33"/>
  <c r="AA178" i="31"/>
  <c r="I177" i="31"/>
  <c r="U178" i="31"/>
  <c r="I178" i="31" s="1"/>
  <c r="AB177" i="31"/>
  <c r="M157" i="33"/>
  <c r="Z158" i="31"/>
  <c r="O164" i="33"/>
  <c r="O165" i="33"/>
  <c r="P164" i="33"/>
  <c r="O174" i="31"/>
  <c r="P173" i="31"/>
  <c r="N163" i="31"/>
  <c r="E144" i="33"/>
  <c r="D144" i="33"/>
  <c r="D156" i="33"/>
  <c r="W157" i="33"/>
  <c r="Q157" i="33"/>
  <c r="E156" i="33"/>
  <c r="K157" i="33" s="1"/>
  <c r="V188" i="33"/>
  <c r="J185" i="31"/>
  <c r="AB186" i="31"/>
  <c r="V186" i="31"/>
  <c r="J186" i="31" s="1"/>
  <c r="T161" i="33"/>
  <c r="H161" i="33" s="1"/>
  <c r="H160" i="33"/>
  <c r="Z161" i="33"/>
  <c r="AA160" i="33"/>
  <c r="N157" i="33"/>
  <c r="N156" i="33"/>
  <c r="O156" i="33"/>
  <c r="D153" i="33"/>
  <c r="E153" i="33"/>
  <c r="E156" i="31"/>
  <c r="D156" i="31"/>
  <c r="R161" i="33"/>
  <c r="F161" i="33" s="1"/>
  <c r="F160" i="33"/>
  <c r="I182" i="29"/>
  <c r="U183" i="29"/>
  <c r="I183" i="29" s="1"/>
  <c r="AA183" i="29"/>
  <c r="AB182" i="29"/>
  <c r="O177" i="21"/>
  <c r="Y163" i="29"/>
  <c r="Y162" i="29"/>
  <c r="G162" i="29"/>
  <c r="S163" i="29"/>
  <c r="G163" i="29" s="1"/>
  <c r="Z162" i="29"/>
  <c r="O179" i="29"/>
  <c r="P178" i="29"/>
  <c r="G166" i="29"/>
  <c r="S167" i="29"/>
  <c r="G167" i="29" s="1"/>
  <c r="Y167" i="29"/>
  <c r="Z166" i="29"/>
  <c r="R159" i="29"/>
  <c r="F159" i="29" s="1"/>
  <c r="F158" i="29"/>
  <c r="L163" i="29" s="1"/>
  <c r="X159" i="29"/>
  <c r="X158" i="29"/>
  <c r="Y158" i="29"/>
  <c r="P186" i="29"/>
  <c r="L155" i="29"/>
  <c r="L154" i="29"/>
  <c r="M154" i="29"/>
  <c r="J190" i="29"/>
  <c r="V191" i="29"/>
  <c r="J191" i="29" s="1"/>
  <c r="AB191" i="29"/>
  <c r="E159" i="29"/>
  <c r="D159" i="29"/>
  <c r="G162" i="27"/>
  <c r="Y163" i="27"/>
  <c r="S163" i="27"/>
  <c r="G163" i="27" s="1"/>
  <c r="Y162" i="27"/>
  <c r="Z162" i="27"/>
  <c r="Z175" i="26"/>
  <c r="T178" i="27"/>
  <c r="T178" i="29" s="1"/>
  <c r="T173" i="31" s="1"/>
  <c r="G166" i="27"/>
  <c r="S167" i="27"/>
  <c r="G167" i="27" s="1"/>
  <c r="Y167" i="27"/>
  <c r="Z166" i="27"/>
  <c r="P186" i="27"/>
  <c r="O179" i="27"/>
  <c r="P178" i="27"/>
  <c r="X157" i="27"/>
  <c r="X156" i="27"/>
  <c r="F156" i="27"/>
  <c r="R157" i="27"/>
  <c r="F157" i="27" s="1"/>
  <c r="Y156" i="27"/>
  <c r="J188" i="27"/>
  <c r="V189" i="27"/>
  <c r="J189" i="27" s="1"/>
  <c r="AB189" i="27"/>
  <c r="W160" i="26"/>
  <c r="Q162" i="27"/>
  <c r="Q162" i="29" s="1"/>
  <c r="Q158" i="31" s="1"/>
  <c r="U183" i="27"/>
  <c r="I183" i="27" s="1"/>
  <c r="AA183" i="27"/>
  <c r="I182" i="27"/>
  <c r="AB182" i="27"/>
  <c r="E157" i="27"/>
  <c r="D157" i="27"/>
  <c r="X163" i="27"/>
  <c r="L154" i="27"/>
  <c r="L153" i="27"/>
  <c r="M153" i="27"/>
  <c r="I185" i="26"/>
  <c r="AA186" i="26"/>
  <c r="U186" i="26"/>
  <c r="I186" i="26" s="1"/>
  <c r="Y173" i="24"/>
  <c r="R175" i="26"/>
  <c r="K161" i="26"/>
  <c r="AA180" i="24"/>
  <c r="T182" i="26"/>
  <c r="U185" i="27" s="1"/>
  <c r="U185" i="29" s="1"/>
  <c r="U180" i="31" s="1"/>
  <c r="F164" i="26"/>
  <c r="R165" i="26"/>
  <c r="F165" i="26" s="1"/>
  <c r="X165" i="26"/>
  <c r="Y164" i="26"/>
  <c r="L161" i="26"/>
  <c r="L160" i="26"/>
  <c r="K154" i="26"/>
  <c r="K155" i="26"/>
  <c r="P161" i="26"/>
  <c r="D161" i="26" s="1"/>
  <c r="V161" i="26"/>
  <c r="D160" i="26"/>
  <c r="J161" i="26" s="1"/>
  <c r="X163" i="24"/>
  <c r="Q164" i="26"/>
  <c r="R166" i="27" s="1"/>
  <c r="R166" i="29" s="1"/>
  <c r="R162" i="31" s="1"/>
  <c r="N176" i="26"/>
  <c r="O175" i="26"/>
  <c r="O183" i="26"/>
  <c r="G175" i="26"/>
  <c r="Y176" i="26"/>
  <c r="S176" i="26"/>
  <c r="G176" i="26" s="1"/>
  <c r="Z177" i="24"/>
  <c r="S179" i="26"/>
  <c r="T182" i="27" s="1"/>
  <c r="T182" i="29" s="1"/>
  <c r="T177" i="31" s="1"/>
  <c r="H179" i="26"/>
  <c r="Z180" i="26"/>
  <c r="T180" i="26"/>
  <c r="H180" i="26" s="1"/>
  <c r="AA179" i="26"/>
  <c r="O177" i="24"/>
  <c r="U184" i="24"/>
  <c r="I184" i="24" s="1"/>
  <c r="I183" i="24"/>
  <c r="O184" i="24" s="1"/>
  <c r="AA184" i="24"/>
  <c r="P160" i="24"/>
  <c r="D160" i="24" s="1"/>
  <c r="V160" i="24"/>
  <c r="D159" i="24"/>
  <c r="J160" i="24" s="1"/>
  <c r="M174" i="24"/>
  <c r="W159" i="24"/>
  <c r="X174" i="24"/>
  <c r="R174" i="24"/>
  <c r="F174" i="24" s="1"/>
  <c r="F173" i="24"/>
  <c r="Y178" i="24"/>
  <c r="G177" i="24"/>
  <c r="S178" i="24"/>
  <c r="G178" i="24" s="1"/>
  <c r="U195" i="24"/>
  <c r="U197" i="26" s="1"/>
  <c r="V200" i="27" s="1"/>
  <c r="V205" i="29" s="1"/>
  <c r="V193" i="31" s="1"/>
  <c r="T191" i="21"/>
  <c r="U194" i="21"/>
  <c r="AA192" i="21"/>
  <c r="U192" i="21"/>
  <c r="I192" i="21" s="1"/>
  <c r="I191" i="21"/>
  <c r="O192" i="21" s="1"/>
  <c r="K162" i="21"/>
  <c r="W164" i="24"/>
  <c r="E163" i="24"/>
  <c r="L163" i="24" s="1"/>
  <c r="Q164" i="24"/>
  <c r="E164" i="24" s="1"/>
  <c r="L161" i="21"/>
  <c r="Z177" i="21"/>
  <c r="S180" i="24"/>
  <c r="R177" i="21"/>
  <c r="Y177" i="21" s="1"/>
  <c r="Y178" i="21"/>
  <c r="S178" i="21"/>
  <c r="G178" i="21" s="1"/>
  <c r="G177" i="21"/>
  <c r="N174" i="21"/>
  <c r="M175" i="21"/>
  <c r="R177" i="24"/>
  <c r="R179" i="26" s="1"/>
  <c r="S182" i="27" s="1"/>
  <c r="S182" i="29" s="1"/>
  <c r="S177" i="31" s="1"/>
  <c r="X175" i="21"/>
  <c r="Q174" i="21"/>
  <c r="R175" i="21"/>
  <c r="F175" i="21" s="1"/>
  <c r="F174" i="21"/>
  <c r="M174" i="21" s="1"/>
  <c r="AA180" i="21"/>
  <c r="T183" i="24"/>
  <c r="T185" i="26" s="1"/>
  <c r="S180" i="21"/>
  <c r="Z180" i="21" s="1"/>
  <c r="T181" i="21"/>
  <c r="H181" i="21" s="1"/>
  <c r="Z181" i="21"/>
  <c r="H180" i="21"/>
  <c r="M163" i="24"/>
  <c r="L164" i="24"/>
  <c r="Z181" i="24"/>
  <c r="H180" i="24"/>
  <c r="T181" i="24"/>
  <c r="H181" i="24" s="1"/>
  <c r="Q173" i="24"/>
  <c r="W171" i="21"/>
  <c r="P170" i="21"/>
  <c r="W170" i="21" s="1"/>
  <c r="Q171" i="21"/>
  <c r="E171" i="21" s="1"/>
  <c r="E170" i="21"/>
  <c r="K157" i="21"/>
  <c r="Y174" i="21"/>
  <c r="W161" i="21"/>
  <c r="P163" i="24"/>
  <c r="P164" i="26" s="1"/>
  <c r="Q166" i="27" s="1"/>
  <c r="Q166" i="29" s="1"/>
  <c r="Q162" i="31" s="1"/>
  <c r="P162" i="21"/>
  <c r="D162" i="21" s="1"/>
  <c r="V162" i="21"/>
  <c r="D161" i="21"/>
  <c r="J162" i="21" s="1"/>
  <c r="L159" i="24"/>
  <c r="K160" i="24"/>
  <c r="N173" i="24"/>
  <c r="M170" i="21"/>
  <c r="L171" i="21"/>
  <c r="V196" i="33" l="1"/>
  <c r="V194" i="31"/>
  <c r="J194" i="31" s="1"/>
  <c r="AB194" i="31"/>
  <c r="J193" i="31"/>
  <c r="R164" i="33"/>
  <c r="Y164" i="33" s="1"/>
  <c r="X163" i="31"/>
  <c r="X162" i="31"/>
  <c r="R163" i="31"/>
  <c r="F163" i="31" s="1"/>
  <c r="F162" i="31"/>
  <c r="M162" i="31" s="1"/>
  <c r="T175" i="33"/>
  <c r="T174" i="31"/>
  <c r="H174" i="31" s="1"/>
  <c r="H173" i="31"/>
  <c r="Z174" i="31"/>
  <c r="AA173" i="31"/>
  <c r="P186" i="31"/>
  <c r="O178" i="31"/>
  <c r="P177" i="31"/>
  <c r="R156" i="33"/>
  <c r="R156" i="31"/>
  <c r="F156" i="31" s="1"/>
  <c r="X155" i="31"/>
  <c r="X156" i="31"/>
  <c r="F155" i="31"/>
  <c r="Y155" i="31"/>
  <c r="X159" i="31"/>
  <c r="M159" i="31"/>
  <c r="M158" i="31"/>
  <c r="T180" i="33"/>
  <c r="AA180" i="33" s="1"/>
  <c r="T178" i="31"/>
  <c r="H178" i="31" s="1"/>
  <c r="H177" i="31"/>
  <c r="O177" i="31" s="1"/>
  <c r="Z177" i="31"/>
  <c r="Z178" i="31"/>
  <c r="S180" i="33"/>
  <c r="G177" i="31"/>
  <c r="S178" i="31"/>
  <c r="G178" i="31" s="1"/>
  <c r="AB189" i="33"/>
  <c r="J188" i="33"/>
  <c r="V189" i="33"/>
  <c r="J189" i="33" s="1"/>
  <c r="D157" i="33"/>
  <c r="E157" i="33"/>
  <c r="AA177" i="31"/>
  <c r="P184" i="33"/>
  <c r="Q164" i="33"/>
  <c r="W163" i="31"/>
  <c r="Q163" i="31"/>
  <c r="E162" i="31"/>
  <c r="D162" i="31"/>
  <c r="U183" i="33"/>
  <c r="I180" i="31"/>
  <c r="U181" i="31"/>
  <c r="I181" i="31" s="1"/>
  <c r="AA181" i="31"/>
  <c r="AB180" i="31"/>
  <c r="N161" i="33"/>
  <c r="O160" i="33"/>
  <c r="N165" i="33"/>
  <c r="N158" i="31"/>
  <c r="M163" i="31"/>
  <c r="N162" i="31"/>
  <c r="Q160" i="33"/>
  <c r="D158" i="31"/>
  <c r="E158" i="31"/>
  <c r="Q159" i="31"/>
  <c r="W159" i="31"/>
  <c r="X158" i="31"/>
  <c r="U181" i="33"/>
  <c r="I181" i="33" s="1"/>
  <c r="AA181" i="33"/>
  <c r="I180" i="33"/>
  <c r="AB180" i="33"/>
  <c r="L153" i="33"/>
  <c r="L152" i="33"/>
  <c r="M152" i="33"/>
  <c r="Y162" i="31"/>
  <c r="Y165" i="33"/>
  <c r="G164" i="33"/>
  <c r="S165" i="33"/>
  <c r="G165" i="33" s="1"/>
  <c r="Z164" i="33"/>
  <c r="O176" i="33"/>
  <c r="P175" i="33"/>
  <c r="Y160" i="33"/>
  <c r="G160" i="33"/>
  <c r="Y161" i="33"/>
  <c r="S161" i="33"/>
  <c r="G161" i="33" s="1"/>
  <c r="AB206" i="29"/>
  <c r="V206" i="29"/>
  <c r="J206" i="29" s="1"/>
  <c r="J205" i="29"/>
  <c r="I185" i="29"/>
  <c r="U186" i="29"/>
  <c r="I186" i="29" s="1"/>
  <c r="AA186" i="29"/>
  <c r="AB185" i="29"/>
  <c r="L159" i="29"/>
  <c r="L158" i="29"/>
  <c r="M158" i="29"/>
  <c r="D162" i="29"/>
  <c r="W163" i="29"/>
  <c r="Q163" i="29"/>
  <c r="E162" i="29"/>
  <c r="X162" i="29"/>
  <c r="T183" i="29"/>
  <c r="H183" i="29" s="1"/>
  <c r="Z183" i="29"/>
  <c r="Z182" i="29"/>
  <c r="H182" i="29"/>
  <c r="F166" i="29"/>
  <c r="M166" i="29" s="1"/>
  <c r="X167" i="29"/>
  <c r="X166" i="29"/>
  <c r="R167" i="29"/>
  <c r="F167" i="29" s="1"/>
  <c r="H178" i="29"/>
  <c r="Z179" i="29"/>
  <c r="T179" i="29"/>
  <c r="H179" i="29" s="1"/>
  <c r="AA178" i="29"/>
  <c r="Y166" i="29"/>
  <c r="G182" i="29"/>
  <c r="S183" i="29"/>
  <c r="G183" i="29" s="1"/>
  <c r="M162" i="29"/>
  <c r="M163" i="29"/>
  <c r="N162" i="29"/>
  <c r="AA182" i="29"/>
  <c r="D166" i="29"/>
  <c r="W167" i="29"/>
  <c r="E166" i="29"/>
  <c r="Q167" i="29"/>
  <c r="P191" i="29"/>
  <c r="M167" i="29"/>
  <c r="N166" i="29"/>
  <c r="O183" i="29"/>
  <c r="P182" i="29"/>
  <c r="M167" i="27"/>
  <c r="N166" i="27"/>
  <c r="V201" i="27"/>
  <c r="J201" i="27" s="1"/>
  <c r="AB201" i="27"/>
  <c r="J200" i="27"/>
  <c r="Z182" i="27"/>
  <c r="H182" i="27"/>
  <c r="O182" i="27" s="1"/>
  <c r="T183" i="27"/>
  <c r="H183" i="27" s="1"/>
  <c r="Z183" i="27"/>
  <c r="X166" i="27"/>
  <c r="R167" i="27"/>
  <c r="F167" i="27" s="1"/>
  <c r="F166" i="27"/>
  <c r="X167" i="27"/>
  <c r="Y175" i="26"/>
  <c r="S178" i="27"/>
  <c r="S178" i="29" s="1"/>
  <c r="O183" i="27"/>
  <c r="P182" i="27"/>
  <c r="D162" i="27"/>
  <c r="E162" i="27"/>
  <c r="Q163" i="27"/>
  <c r="W163" i="27"/>
  <c r="X162" i="27"/>
  <c r="L157" i="27"/>
  <c r="L156" i="27"/>
  <c r="M156" i="27"/>
  <c r="Y166" i="27"/>
  <c r="L163" i="27"/>
  <c r="AA185" i="26"/>
  <c r="U188" i="27"/>
  <c r="U190" i="29" s="1"/>
  <c r="U185" i="31" s="1"/>
  <c r="D166" i="27"/>
  <c r="W167" i="27"/>
  <c r="E166" i="27"/>
  <c r="Q167" i="27"/>
  <c r="G182" i="27"/>
  <c r="S183" i="27"/>
  <c r="G183" i="27" s="1"/>
  <c r="I185" i="27"/>
  <c r="U186" i="27"/>
  <c r="I186" i="27" s="1"/>
  <c r="AA186" i="27"/>
  <c r="AB185" i="27"/>
  <c r="AA182" i="27"/>
  <c r="P189" i="27"/>
  <c r="H178" i="27"/>
  <c r="T179" i="27"/>
  <c r="H179" i="27" s="1"/>
  <c r="Z179" i="27"/>
  <c r="AA178" i="27"/>
  <c r="M162" i="27"/>
  <c r="M163" i="27"/>
  <c r="N162" i="27"/>
  <c r="X173" i="24"/>
  <c r="Q175" i="26"/>
  <c r="X180" i="26"/>
  <c r="R180" i="26"/>
  <c r="F180" i="26" s="1"/>
  <c r="F179" i="26"/>
  <c r="Z180" i="24"/>
  <c r="S182" i="26"/>
  <c r="U198" i="26"/>
  <c r="I198" i="26" s="1"/>
  <c r="AA198" i="26"/>
  <c r="I197" i="26"/>
  <c r="N180" i="26"/>
  <c r="O179" i="26"/>
  <c r="Q165" i="26"/>
  <c r="E165" i="26" s="1"/>
  <c r="W164" i="26"/>
  <c r="W165" i="26"/>
  <c r="E164" i="26"/>
  <c r="L164" i="26" s="1"/>
  <c r="X164" i="26"/>
  <c r="K160" i="26"/>
  <c r="P165" i="26"/>
  <c r="D165" i="26" s="1"/>
  <c r="D164" i="26"/>
  <c r="J165" i="26" s="1"/>
  <c r="V165" i="26"/>
  <c r="H185" i="26"/>
  <c r="O185" i="26" s="1"/>
  <c r="T186" i="26"/>
  <c r="H186" i="26" s="1"/>
  <c r="Z186" i="26"/>
  <c r="M176" i="26"/>
  <c r="H182" i="26"/>
  <c r="Z183" i="26"/>
  <c r="T183" i="26"/>
  <c r="H183" i="26" s="1"/>
  <c r="AA182" i="26"/>
  <c r="F175" i="26"/>
  <c r="X176" i="26"/>
  <c r="R176" i="26"/>
  <c r="F176" i="26" s="1"/>
  <c r="Y180" i="26"/>
  <c r="G179" i="26"/>
  <c r="N179" i="26" s="1"/>
  <c r="Y179" i="26"/>
  <c r="S180" i="26"/>
  <c r="G180" i="26" s="1"/>
  <c r="L165" i="26"/>
  <c r="M164" i="26"/>
  <c r="Z179" i="26"/>
  <c r="N175" i="26"/>
  <c r="O186" i="26"/>
  <c r="K159" i="24"/>
  <c r="Z184" i="24"/>
  <c r="T184" i="24"/>
  <c r="H184" i="24" s="1"/>
  <c r="H183" i="24"/>
  <c r="X174" i="21"/>
  <c r="Q177" i="24"/>
  <c r="W175" i="21"/>
  <c r="P174" i="21"/>
  <c r="Q175" i="21"/>
  <c r="E175" i="21" s="1"/>
  <c r="E174" i="21"/>
  <c r="K175" i="21" s="1"/>
  <c r="K164" i="24"/>
  <c r="AA191" i="21"/>
  <c r="T195" i="24"/>
  <c r="T192" i="21"/>
  <c r="H192" i="21" s="1"/>
  <c r="S191" i="21"/>
  <c r="Z191" i="21" s="1"/>
  <c r="Z192" i="21"/>
  <c r="H191" i="21"/>
  <c r="N177" i="24"/>
  <c r="M178" i="24"/>
  <c r="P173" i="24"/>
  <c r="V171" i="21"/>
  <c r="P171" i="21"/>
  <c r="D171" i="21" s="1"/>
  <c r="D170" i="21"/>
  <c r="J171" i="21" s="1"/>
  <c r="AA196" i="24"/>
  <c r="I195" i="24"/>
  <c r="O196" i="24" s="1"/>
  <c r="U196" i="24"/>
  <c r="I196" i="24" s="1"/>
  <c r="P164" i="24"/>
  <c r="D164" i="24" s="1"/>
  <c r="V164" i="24"/>
  <c r="D163" i="24"/>
  <c r="J164" i="24" s="1"/>
  <c r="L170" i="21"/>
  <c r="K171" i="21"/>
  <c r="O180" i="24"/>
  <c r="N181" i="24"/>
  <c r="L175" i="21"/>
  <c r="F177" i="24"/>
  <c r="R178" i="24"/>
  <c r="F178" i="24" s="1"/>
  <c r="X178" i="24"/>
  <c r="N177" i="21"/>
  <c r="M178" i="21"/>
  <c r="R180" i="24"/>
  <c r="X178" i="21"/>
  <c r="Q177" i="21"/>
  <c r="X177" i="21" s="1"/>
  <c r="R178" i="21"/>
  <c r="F178" i="21" s="1"/>
  <c r="F177" i="21"/>
  <c r="L178" i="21" s="1"/>
  <c r="W163" i="24"/>
  <c r="K161" i="21"/>
  <c r="Y177" i="24"/>
  <c r="AA183" i="24"/>
  <c r="Q174" i="24"/>
  <c r="E174" i="24" s="1"/>
  <c r="W174" i="24"/>
  <c r="E173" i="24"/>
  <c r="L173" i="24" s="1"/>
  <c r="O180" i="21"/>
  <c r="N181" i="21"/>
  <c r="S183" i="24"/>
  <c r="S185" i="26" s="1"/>
  <c r="Y181" i="21"/>
  <c r="R180" i="21"/>
  <c r="S181" i="21"/>
  <c r="G181" i="21" s="1"/>
  <c r="G180" i="21"/>
  <c r="G180" i="24"/>
  <c r="Y181" i="24"/>
  <c r="S181" i="24"/>
  <c r="G181" i="24" s="1"/>
  <c r="U198" i="24"/>
  <c r="U200" i="26" s="1"/>
  <c r="V203" i="27" s="1"/>
  <c r="V212" i="29" s="1"/>
  <c r="V200" i="31" s="1"/>
  <c r="U195" i="21"/>
  <c r="I195" i="21" s="1"/>
  <c r="AA195" i="21"/>
  <c r="U197" i="21"/>
  <c r="T194" i="21"/>
  <c r="I194" i="21"/>
  <c r="O195" i="21" s="1"/>
  <c r="L174" i="24"/>
  <c r="M173" i="24"/>
  <c r="M165" i="33" l="1"/>
  <c r="N164" i="33"/>
  <c r="E163" i="31"/>
  <c r="D163" i="31"/>
  <c r="G180" i="33"/>
  <c r="S181" i="33"/>
  <c r="G181" i="33" s="1"/>
  <c r="V204" i="33"/>
  <c r="AB201" i="31"/>
  <c r="J200" i="31"/>
  <c r="V201" i="31"/>
  <c r="J201" i="31" s="1"/>
  <c r="Y183" i="29"/>
  <c r="S173" i="31"/>
  <c r="M161" i="33"/>
  <c r="M160" i="33"/>
  <c r="O181" i="33"/>
  <c r="P180" i="33"/>
  <c r="E160" i="33"/>
  <c r="W161" i="33"/>
  <c r="D160" i="33"/>
  <c r="Q161" i="33"/>
  <c r="X160" i="33"/>
  <c r="N160" i="33"/>
  <c r="AA184" i="33"/>
  <c r="I183" i="33"/>
  <c r="U184" i="33"/>
  <c r="I184" i="33" s="1"/>
  <c r="AB183" i="33"/>
  <c r="P189" i="33"/>
  <c r="T181" i="33"/>
  <c r="H181" i="33" s="1"/>
  <c r="Z180" i="33"/>
  <c r="H180" i="33"/>
  <c r="O180" i="33" s="1"/>
  <c r="Z181" i="33"/>
  <c r="T176" i="33"/>
  <c r="H176" i="33" s="1"/>
  <c r="H175" i="33"/>
  <c r="Z176" i="33"/>
  <c r="AA175" i="33"/>
  <c r="E159" i="31"/>
  <c r="D159" i="31"/>
  <c r="D164" i="33"/>
  <c r="E164" i="33"/>
  <c r="Q165" i="33"/>
  <c r="W165" i="33"/>
  <c r="L155" i="31"/>
  <c r="L156" i="31"/>
  <c r="M155" i="31"/>
  <c r="L159" i="31"/>
  <c r="R157" i="33"/>
  <c r="F157" i="33" s="1"/>
  <c r="X156" i="33"/>
  <c r="F156" i="33"/>
  <c r="X157" i="33"/>
  <c r="Y156" i="33"/>
  <c r="X161" i="33"/>
  <c r="N174" i="31"/>
  <c r="O173" i="31"/>
  <c r="L163" i="31"/>
  <c r="L162" i="31"/>
  <c r="X165" i="33"/>
  <c r="F164" i="33"/>
  <c r="R165" i="33"/>
  <c r="F165" i="33" s="1"/>
  <c r="X164" i="33"/>
  <c r="U188" i="33"/>
  <c r="U186" i="31"/>
  <c r="I186" i="31" s="1"/>
  <c r="I185" i="31"/>
  <c r="AA186" i="31"/>
  <c r="AB185" i="31"/>
  <c r="K159" i="31"/>
  <c r="L158" i="31"/>
  <c r="O181" i="31"/>
  <c r="P180" i="31"/>
  <c r="K163" i="31"/>
  <c r="N177" i="31"/>
  <c r="N178" i="31"/>
  <c r="P194" i="31"/>
  <c r="AB197" i="33"/>
  <c r="J196" i="33"/>
  <c r="V197" i="33"/>
  <c r="J197" i="33" s="1"/>
  <c r="Y183" i="27"/>
  <c r="L174" i="21"/>
  <c r="K163" i="29"/>
  <c r="L162" i="29"/>
  <c r="Z178" i="27"/>
  <c r="E163" i="29"/>
  <c r="D163" i="29"/>
  <c r="L167" i="29"/>
  <c r="L166" i="29"/>
  <c r="K167" i="27"/>
  <c r="P206" i="29"/>
  <c r="N183" i="29"/>
  <c r="N182" i="29"/>
  <c r="E167" i="29"/>
  <c r="D167" i="29"/>
  <c r="N179" i="29"/>
  <c r="O178" i="29"/>
  <c r="V213" i="29"/>
  <c r="J213" i="29" s="1"/>
  <c r="AB213" i="29"/>
  <c r="J212" i="29"/>
  <c r="O186" i="29"/>
  <c r="P185" i="29"/>
  <c r="S179" i="29"/>
  <c r="G179" i="29" s="1"/>
  <c r="G178" i="29"/>
  <c r="N178" i="29" s="1"/>
  <c r="Y179" i="29"/>
  <c r="O182" i="29"/>
  <c r="K167" i="29"/>
  <c r="Z178" i="29"/>
  <c r="I190" i="29"/>
  <c r="U191" i="29"/>
  <c r="I191" i="29" s="1"/>
  <c r="AA191" i="29"/>
  <c r="AB190" i="29"/>
  <c r="E167" i="27"/>
  <c r="D167" i="27"/>
  <c r="U189" i="27"/>
  <c r="I189" i="27" s="1"/>
  <c r="AA189" i="27"/>
  <c r="I188" i="27"/>
  <c r="AB188" i="27"/>
  <c r="Z185" i="26"/>
  <c r="T188" i="27"/>
  <c r="T190" i="29" s="1"/>
  <c r="T185" i="31" s="1"/>
  <c r="AA185" i="31" s="1"/>
  <c r="Z182" i="26"/>
  <c r="T185" i="27"/>
  <c r="T185" i="29" s="1"/>
  <c r="T180" i="31" s="1"/>
  <c r="E163" i="27"/>
  <c r="D163" i="27"/>
  <c r="P201" i="27"/>
  <c r="J203" i="27"/>
  <c r="V204" i="27"/>
  <c r="J204" i="27" s="1"/>
  <c r="AB204" i="27"/>
  <c r="X175" i="26"/>
  <c r="R178" i="27"/>
  <c r="R178" i="29" s="1"/>
  <c r="R173" i="31" s="1"/>
  <c r="N179" i="27"/>
  <c r="O178" i="27"/>
  <c r="O186" i="27"/>
  <c r="P185" i="27"/>
  <c r="K163" i="27"/>
  <c r="L162" i="27"/>
  <c r="L167" i="27"/>
  <c r="L166" i="27"/>
  <c r="M166" i="27"/>
  <c r="G178" i="27"/>
  <c r="S179" i="27"/>
  <c r="G179" i="27" s="1"/>
  <c r="Y179" i="27"/>
  <c r="N182" i="27"/>
  <c r="N183" i="27"/>
  <c r="AA195" i="24"/>
  <c r="T197" i="26"/>
  <c r="U200" i="27" s="1"/>
  <c r="U205" i="29" s="1"/>
  <c r="U193" i="31" s="1"/>
  <c r="X177" i="24"/>
  <c r="Q179" i="26"/>
  <c r="R182" i="27" s="1"/>
  <c r="R182" i="29" s="1"/>
  <c r="R177" i="31" s="1"/>
  <c r="L176" i="26"/>
  <c r="O198" i="26"/>
  <c r="G182" i="26"/>
  <c r="N182" i="26" s="1"/>
  <c r="S183" i="26"/>
  <c r="G183" i="26" s="1"/>
  <c r="Y183" i="26"/>
  <c r="Y180" i="24"/>
  <c r="R182" i="26"/>
  <c r="S185" i="27" s="1"/>
  <c r="S185" i="29" s="1"/>
  <c r="S180" i="31" s="1"/>
  <c r="N183" i="26"/>
  <c r="O182" i="26"/>
  <c r="K164" i="26"/>
  <c r="K165" i="26"/>
  <c r="W173" i="24"/>
  <c r="P175" i="26"/>
  <c r="Q178" i="27" s="1"/>
  <c r="Q178" i="29" s="1"/>
  <c r="Q173" i="31" s="1"/>
  <c r="L180" i="26"/>
  <c r="Q176" i="26"/>
  <c r="E176" i="26" s="1"/>
  <c r="W176" i="26"/>
  <c r="E175" i="26"/>
  <c r="I200" i="26"/>
  <c r="AA201" i="26"/>
  <c r="U201" i="26"/>
  <c r="I201" i="26" s="1"/>
  <c r="S186" i="26"/>
  <c r="G186" i="26" s="1"/>
  <c r="G185" i="26"/>
  <c r="N185" i="26" s="1"/>
  <c r="Y186" i="26"/>
  <c r="M179" i="26"/>
  <c r="M180" i="26"/>
  <c r="M175" i="26"/>
  <c r="N186" i="26"/>
  <c r="M177" i="21"/>
  <c r="U201" i="24"/>
  <c r="U203" i="26" s="1"/>
  <c r="V206" i="27" s="1"/>
  <c r="V215" i="29" s="1"/>
  <c r="V203" i="31" s="1"/>
  <c r="T197" i="21"/>
  <c r="AA197" i="21" s="1"/>
  <c r="U198" i="21"/>
  <c r="I198" i="21" s="1"/>
  <c r="U204" i="21"/>
  <c r="AA198" i="21"/>
  <c r="I197" i="21"/>
  <c r="O198" i="21" s="1"/>
  <c r="N180" i="21"/>
  <c r="M181" i="21"/>
  <c r="G183" i="24"/>
  <c r="N183" i="24" s="1"/>
  <c r="S184" i="24"/>
  <c r="G184" i="24" s="1"/>
  <c r="Y184" i="24"/>
  <c r="R181" i="24"/>
  <c r="F181" i="24" s="1"/>
  <c r="F180" i="24"/>
  <c r="L181" i="24" s="1"/>
  <c r="X181" i="24"/>
  <c r="K170" i="21"/>
  <c r="V175" i="21"/>
  <c r="P177" i="24"/>
  <c r="P175" i="21"/>
  <c r="D175" i="21" s="1"/>
  <c r="D174" i="21"/>
  <c r="Z183" i="24"/>
  <c r="P174" i="24"/>
  <c r="D174" i="24" s="1"/>
  <c r="V174" i="24"/>
  <c r="D173" i="24"/>
  <c r="J174" i="24" s="1"/>
  <c r="O191" i="21"/>
  <c r="N192" i="21"/>
  <c r="H195" i="24"/>
  <c r="Z196" i="24"/>
  <c r="T196" i="24"/>
  <c r="H196" i="24" s="1"/>
  <c r="W174" i="21"/>
  <c r="O183" i="24"/>
  <c r="N184" i="24"/>
  <c r="Y180" i="21"/>
  <c r="R183" i="24"/>
  <c r="R185" i="26" s="1"/>
  <c r="Q180" i="21"/>
  <c r="X181" i="21"/>
  <c r="R181" i="21"/>
  <c r="F181" i="21" s="1"/>
  <c r="F180" i="21"/>
  <c r="Q180" i="24"/>
  <c r="P177" i="21"/>
  <c r="W177" i="21" s="1"/>
  <c r="Q178" i="21"/>
  <c r="E178" i="21" s="1"/>
  <c r="W178" i="21"/>
  <c r="E177" i="21"/>
  <c r="E177" i="24"/>
  <c r="W178" i="24"/>
  <c r="Q178" i="24"/>
  <c r="E178" i="24" s="1"/>
  <c r="AA194" i="21"/>
  <c r="T198" i="24"/>
  <c r="T200" i="26" s="1"/>
  <c r="Z195" i="21"/>
  <c r="S194" i="21"/>
  <c r="T195" i="21"/>
  <c r="H195" i="21" s="1"/>
  <c r="H194" i="21"/>
  <c r="I198" i="24"/>
  <c r="O199" i="24" s="1"/>
  <c r="U199" i="24"/>
  <c r="I199" i="24" s="1"/>
  <c r="AA199" i="24"/>
  <c r="N180" i="24"/>
  <c r="M181" i="24"/>
  <c r="K174" i="24"/>
  <c r="M177" i="24"/>
  <c r="L178" i="24"/>
  <c r="R191" i="21"/>
  <c r="Y191" i="21" s="1"/>
  <c r="S195" i="24"/>
  <c r="Y192" i="21"/>
  <c r="S192" i="21"/>
  <c r="G192" i="21" s="1"/>
  <c r="G191" i="21"/>
  <c r="M192" i="21" s="1"/>
  <c r="K163" i="24"/>
  <c r="U196" i="33" l="1"/>
  <c r="U194" i="31"/>
  <c r="I194" i="31" s="1"/>
  <c r="AA194" i="31"/>
  <c r="I193" i="31"/>
  <c r="AB193" i="31"/>
  <c r="R175" i="33"/>
  <c r="X174" i="31"/>
  <c r="R174" i="31"/>
  <c r="F174" i="31" s="1"/>
  <c r="X173" i="31"/>
  <c r="F173" i="31"/>
  <c r="T183" i="33"/>
  <c r="Z181" i="31"/>
  <c r="T181" i="31"/>
  <c r="H181" i="31" s="1"/>
  <c r="H180" i="31"/>
  <c r="Z180" i="31"/>
  <c r="AA180" i="31"/>
  <c r="P197" i="33"/>
  <c r="O186" i="31"/>
  <c r="P185" i="31"/>
  <c r="L157" i="33"/>
  <c r="L156" i="33"/>
  <c r="M156" i="33"/>
  <c r="L161" i="33"/>
  <c r="E165" i="33"/>
  <c r="D165" i="33"/>
  <c r="S175" i="33"/>
  <c r="Y173" i="31"/>
  <c r="Y174" i="31"/>
  <c r="S174" i="31"/>
  <c r="G174" i="31" s="1"/>
  <c r="G173" i="31"/>
  <c r="Z173" i="31"/>
  <c r="Y178" i="31"/>
  <c r="P201" i="31"/>
  <c r="V207" i="33"/>
  <c r="V204" i="31"/>
  <c r="J204" i="31" s="1"/>
  <c r="AB204" i="31"/>
  <c r="J203" i="31"/>
  <c r="Q175" i="33"/>
  <c r="W174" i="31"/>
  <c r="E173" i="31"/>
  <c r="K174" i="31" s="1"/>
  <c r="Q174" i="31"/>
  <c r="D173" i="31"/>
  <c r="K165" i="33"/>
  <c r="R180" i="33"/>
  <c r="X178" i="31"/>
  <c r="R178" i="31"/>
  <c r="F178" i="31" s="1"/>
  <c r="F177" i="31"/>
  <c r="Y177" i="31"/>
  <c r="T188" i="33"/>
  <c r="AA188" i="33" s="1"/>
  <c r="Z186" i="31"/>
  <c r="T186" i="31"/>
  <c r="H186" i="31" s="1"/>
  <c r="H185" i="31"/>
  <c r="O185" i="31" s="1"/>
  <c r="L165" i="33"/>
  <c r="L164" i="33"/>
  <c r="O184" i="33"/>
  <c r="P183" i="33"/>
  <c r="K161" i="33"/>
  <c r="L160" i="33"/>
  <c r="J204" i="33"/>
  <c r="V205" i="33"/>
  <c r="J205" i="33" s="1"/>
  <c r="AB205" i="33"/>
  <c r="M164" i="33"/>
  <c r="S183" i="33"/>
  <c r="Y181" i="31"/>
  <c r="S181" i="31"/>
  <c r="G181" i="31" s="1"/>
  <c r="G180" i="31"/>
  <c r="U189" i="33"/>
  <c r="I189" i="33" s="1"/>
  <c r="AA189" i="33"/>
  <c r="I188" i="33"/>
  <c r="AB188" i="33"/>
  <c r="N176" i="33"/>
  <c r="O175" i="33"/>
  <c r="N180" i="33"/>
  <c r="N181" i="33"/>
  <c r="E161" i="33"/>
  <c r="D161" i="33"/>
  <c r="M183" i="29"/>
  <c r="F178" i="29"/>
  <c r="M178" i="29" s="1"/>
  <c r="X178" i="29"/>
  <c r="R179" i="29"/>
  <c r="F179" i="29" s="1"/>
  <c r="X179" i="29"/>
  <c r="Z186" i="29"/>
  <c r="Z185" i="29"/>
  <c r="H185" i="29"/>
  <c r="T186" i="29"/>
  <c r="H186" i="29" s="1"/>
  <c r="AA185" i="29"/>
  <c r="H190" i="29"/>
  <c r="O190" i="29" s="1"/>
  <c r="T191" i="29"/>
  <c r="H191" i="29" s="1"/>
  <c r="Z191" i="29"/>
  <c r="P213" i="29"/>
  <c r="E178" i="29"/>
  <c r="K179" i="29" s="1"/>
  <c r="D178" i="29"/>
  <c r="W179" i="29"/>
  <c r="Q179" i="29"/>
  <c r="W175" i="26"/>
  <c r="F182" i="29"/>
  <c r="X183" i="29"/>
  <c r="R183" i="29"/>
  <c r="F183" i="29" s="1"/>
  <c r="Y182" i="29"/>
  <c r="O191" i="29"/>
  <c r="P190" i="29"/>
  <c r="M179" i="29"/>
  <c r="G185" i="29"/>
  <c r="S186" i="29"/>
  <c r="G186" i="29" s="1"/>
  <c r="Y186" i="29"/>
  <c r="Y178" i="27"/>
  <c r="AA190" i="29"/>
  <c r="Y178" i="29"/>
  <c r="J215" i="29"/>
  <c r="AB216" i="29"/>
  <c r="V216" i="29"/>
  <c r="J216" i="29" s="1"/>
  <c r="AA206" i="29"/>
  <c r="U206" i="29"/>
  <c r="I206" i="29" s="1"/>
  <c r="I205" i="29"/>
  <c r="AB205" i="29"/>
  <c r="AA200" i="26"/>
  <c r="U203" i="27"/>
  <c r="U212" i="29" s="1"/>
  <c r="U200" i="31" s="1"/>
  <c r="F182" i="27"/>
  <c r="R183" i="27"/>
  <c r="F183" i="27" s="1"/>
  <c r="X183" i="27"/>
  <c r="Y182" i="27"/>
  <c r="M179" i="27"/>
  <c r="N178" i="27"/>
  <c r="M183" i="27"/>
  <c r="S186" i="27"/>
  <c r="G186" i="27" s="1"/>
  <c r="Y186" i="27"/>
  <c r="G185" i="27"/>
  <c r="R179" i="27"/>
  <c r="F179" i="27" s="1"/>
  <c r="X179" i="27"/>
  <c r="X178" i="27"/>
  <c r="F178" i="27"/>
  <c r="M178" i="27" s="1"/>
  <c r="Z186" i="27"/>
  <c r="Z185" i="27"/>
  <c r="H185" i="27"/>
  <c r="T186" i="27"/>
  <c r="H186" i="27" s="1"/>
  <c r="AA185" i="27"/>
  <c r="Y185" i="26"/>
  <c r="S188" i="27"/>
  <c r="S190" i="29" s="1"/>
  <c r="S185" i="31" s="1"/>
  <c r="J206" i="27"/>
  <c r="V207" i="27"/>
  <c r="J207" i="27" s="1"/>
  <c r="AB207" i="27"/>
  <c r="U201" i="27"/>
  <c r="I201" i="27" s="1"/>
  <c r="AA201" i="27"/>
  <c r="I200" i="27"/>
  <c r="AB200" i="27"/>
  <c r="P204" i="27"/>
  <c r="O189" i="27"/>
  <c r="P188" i="27"/>
  <c r="D178" i="27"/>
  <c r="W179" i="27"/>
  <c r="E178" i="27"/>
  <c r="K179" i="27" s="1"/>
  <c r="Q179" i="27"/>
  <c r="H188" i="27"/>
  <c r="T189" i="27"/>
  <c r="H189" i="27" s="1"/>
  <c r="Z189" i="27"/>
  <c r="AA188" i="27"/>
  <c r="X180" i="24"/>
  <c r="Q182" i="26"/>
  <c r="Z195" i="24"/>
  <c r="S197" i="26"/>
  <c r="Z201" i="26"/>
  <c r="H200" i="26"/>
  <c r="T201" i="26"/>
  <c r="H201" i="26" s="1"/>
  <c r="O201" i="26"/>
  <c r="Q180" i="26"/>
  <c r="E180" i="26" s="1"/>
  <c r="E179" i="26"/>
  <c r="W180" i="26"/>
  <c r="X179" i="26"/>
  <c r="K176" i="26"/>
  <c r="W177" i="24"/>
  <c r="P179" i="26"/>
  <c r="I203" i="26"/>
  <c r="U204" i="26"/>
  <c r="I204" i="26" s="1"/>
  <c r="AA204" i="26"/>
  <c r="X183" i="26"/>
  <c r="R183" i="26"/>
  <c r="F183" i="26" s="1"/>
  <c r="F182" i="26"/>
  <c r="M182" i="26" s="1"/>
  <c r="Y182" i="26"/>
  <c r="T198" i="26"/>
  <c r="H198" i="26" s="1"/>
  <c r="H197" i="26"/>
  <c r="Z198" i="26"/>
  <c r="AA197" i="26"/>
  <c r="X186" i="26"/>
  <c r="F185" i="26"/>
  <c r="R186" i="26"/>
  <c r="F186" i="26" s="1"/>
  <c r="M186" i="26"/>
  <c r="D175" i="26"/>
  <c r="J176" i="26" s="1"/>
  <c r="P176" i="26"/>
  <c r="D176" i="26" s="1"/>
  <c r="V176" i="26"/>
  <c r="M183" i="26"/>
  <c r="L175" i="26"/>
  <c r="K173" i="24"/>
  <c r="M180" i="24"/>
  <c r="H198" i="24"/>
  <c r="Z199" i="24"/>
  <c r="T199" i="24"/>
  <c r="H199" i="24" s="1"/>
  <c r="L177" i="24"/>
  <c r="K178" i="24"/>
  <c r="L181" i="21"/>
  <c r="X184" i="24"/>
  <c r="R184" i="24"/>
  <c r="F184" i="24" s="1"/>
  <c r="F183" i="24"/>
  <c r="M183" i="24" s="1"/>
  <c r="U208" i="24"/>
  <c r="U208" i="26" s="1"/>
  <c r="V211" i="27" s="1"/>
  <c r="V220" i="29" s="1"/>
  <c r="V207" i="31" s="1"/>
  <c r="U211" i="21"/>
  <c r="AA205" i="21"/>
  <c r="T204" i="21"/>
  <c r="U205" i="21"/>
  <c r="I205" i="21" s="1"/>
  <c r="I204" i="21"/>
  <c r="Y196" i="24"/>
  <c r="G195" i="24"/>
  <c r="M196" i="24" s="1"/>
  <c r="S196" i="24"/>
  <c r="G196" i="24" s="1"/>
  <c r="O194" i="21"/>
  <c r="N195" i="21"/>
  <c r="AA198" i="24"/>
  <c r="O195" i="24"/>
  <c r="N196" i="24"/>
  <c r="K174" i="21"/>
  <c r="J175" i="21"/>
  <c r="M184" i="24"/>
  <c r="R195" i="24"/>
  <c r="R197" i="26" s="1"/>
  <c r="S200" i="27" s="1"/>
  <c r="S205" i="29" s="1"/>
  <c r="S193" i="31" s="1"/>
  <c r="X192" i="21"/>
  <c r="Q191" i="21"/>
  <c r="R192" i="21"/>
  <c r="F192" i="21" s="1"/>
  <c r="F191" i="21"/>
  <c r="Z194" i="21"/>
  <c r="S198" i="24"/>
  <c r="R194" i="21"/>
  <c r="S195" i="21"/>
  <c r="G195" i="21" s="1"/>
  <c r="Y195" i="21"/>
  <c r="G194" i="21"/>
  <c r="L177" i="21"/>
  <c r="K178" i="21"/>
  <c r="P180" i="24"/>
  <c r="P178" i="21"/>
  <c r="D178" i="21" s="1"/>
  <c r="V178" i="21"/>
  <c r="D177" i="21"/>
  <c r="J178" i="21" s="1"/>
  <c r="N191" i="21"/>
  <c r="M180" i="21"/>
  <c r="T201" i="24"/>
  <c r="Z198" i="21"/>
  <c r="T198" i="21"/>
  <c r="H198" i="21" s="1"/>
  <c r="S197" i="21"/>
  <c r="H197" i="21"/>
  <c r="Q181" i="24"/>
  <c r="E181" i="24" s="1"/>
  <c r="W181" i="24"/>
  <c r="E180" i="24"/>
  <c r="X180" i="21"/>
  <c r="Q183" i="24"/>
  <c r="W181" i="21"/>
  <c r="P180" i="21"/>
  <c r="W180" i="21" s="1"/>
  <c r="Q181" i="21"/>
  <c r="E181" i="21" s="1"/>
  <c r="E180" i="21"/>
  <c r="L180" i="21" s="1"/>
  <c r="V178" i="24"/>
  <c r="P178" i="24"/>
  <c r="D178" i="24" s="1"/>
  <c r="D177" i="24"/>
  <c r="J178" i="24" s="1"/>
  <c r="Y183" i="24"/>
  <c r="U202" i="24"/>
  <c r="I202" i="24" s="1"/>
  <c r="AA202" i="24"/>
  <c r="I201" i="24"/>
  <c r="O202" i="24" s="1"/>
  <c r="S188" i="33" l="1"/>
  <c r="Z188" i="33" s="1"/>
  <c r="S186" i="31"/>
  <c r="G186" i="31" s="1"/>
  <c r="Y186" i="31"/>
  <c r="G185" i="31"/>
  <c r="N185" i="31" s="1"/>
  <c r="P205" i="33"/>
  <c r="Z183" i="33"/>
  <c r="H183" i="33"/>
  <c r="T184" i="33"/>
  <c r="H184" i="33" s="1"/>
  <c r="Z184" i="33"/>
  <c r="AA183" i="33"/>
  <c r="U204" i="33"/>
  <c r="I200" i="31"/>
  <c r="AA201" i="31"/>
  <c r="U201" i="31"/>
  <c r="I201" i="31" s="1"/>
  <c r="AB200" i="31"/>
  <c r="N186" i="31"/>
  <c r="H188" i="33"/>
  <c r="O188" i="33" s="1"/>
  <c r="T189" i="33"/>
  <c r="H189" i="33" s="1"/>
  <c r="Z189" i="33"/>
  <c r="D175" i="33"/>
  <c r="E175" i="33"/>
  <c r="K176" i="33" s="1"/>
  <c r="W176" i="33"/>
  <c r="Q176" i="33"/>
  <c r="N181" i="31"/>
  <c r="N180" i="31"/>
  <c r="O180" i="31"/>
  <c r="L174" i="31"/>
  <c r="L173" i="31"/>
  <c r="X175" i="33"/>
  <c r="F175" i="33"/>
  <c r="X176" i="33"/>
  <c r="R176" i="33"/>
  <c r="F176" i="33" s="1"/>
  <c r="S196" i="33"/>
  <c r="G193" i="31"/>
  <c r="Y194" i="31"/>
  <c r="S194" i="31"/>
  <c r="G194" i="31" s="1"/>
  <c r="O189" i="33"/>
  <c r="P188" i="33"/>
  <c r="M181" i="31"/>
  <c r="Y184" i="33"/>
  <c r="G183" i="33"/>
  <c r="S184" i="33"/>
  <c r="G184" i="33" s="1"/>
  <c r="Z185" i="31"/>
  <c r="E174" i="31"/>
  <c r="D174" i="31"/>
  <c r="J207" i="33"/>
  <c r="V208" i="33"/>
  <c r="J208" i="33" s="1"/>
  <c r="AB208" i="33"/>
  <c r="V212" i="33"/>
  <c r="J207" i="31"/>
  <c r="V208" i="31"/>
  <c r="J208" i="31" s="1"/>
  <c r="AB208" i="31"/>
  <c r="L178" i="31"/>
  <c r="M177" i="31"/>
  <c r="F180" i="33"/>
  <c r="X181" i="33"/>
  <c r="R181" i="33"/>
  <c r="F181" i="33" s="1"/>
  <c r="Y180" i="33"/>
  <c r="P204" i="31"/>
  <c r="M173" i="31"/>
  <c r="M174" i="31"/>
  <c r="N173" i="31"/>
  <c r="M178" i="31"/>
  <c r="Y176" i="33"/>
  <c r="Y175" i="33"/>
  <c r="G175" i="33"/>
  <c r="S176" i="33"/>
  <c r="G176" i="33" s="1"/>
  <c r="Y181" i="33"/>
  <c r="Z175" i="33"/>
  <c r="O194" i="31"/>
  <c r="P193" i="31"/>
  <c r="I196" i="33"/>
  <c r="AA197" i="33"/>
  <c r="U197" i="33"/>
  <c r="I197" i="33" s="1"/>
  <c r="AB196" i="33"/>
  <c r="I212" i="29"/>
  <c r="U213" i="29"/>
  <c r="I213" i="29" s="1"/>
  <c r="AA213" i="29"/>
  <c r="AB212" i="29"/>
  <c r="S206" i="29"/>
  <c r="G206" i="29" s="1"/>
  <c r="Y206" i="29"/>
  <c r="G205" i="29"/>
  <c r="P216" i="29"/>
  <c r="M186" i="29"/>
  <c r="N186" i="29"/>
  <c r="N185" i="29"/>
  <c r="O185" i="29"/>
  <c r="G190" i="29"/>
  <c r="N190" i="29" s="1"/>
  <c r="S191" i="29"/>
  <c r="G191" i="29" s="1"/>
  <c r="Y191" i="29"/>
  <c r="O206" i="29"/>
  <c r="P205" i="29"/>
  <c r="L183" i="29"/>
  <c r="M182" i="29"/>
  <c r="Z190" i="29"/>
  <c r="J220" i="29"/>
  <c r="AB221" i="29"/>
  <c r="V221" i="29"/>
  <c r="J221" i="29" s="1"/>
  <c r="E179" i="29"/>
  <c r="D179" i="29"/>
  <c r="N191" i="29"/>
  <c r="L179" i="29"/>
  <c r="L178" i="29"/>
  <c r="J211" i="27"/>
  <c r="AB212" i="27"/>
  <c r="V212" i="27"/>
  <c r="J212" i="27" s="1"/>
  <c r="W179" i="26"/>
  <c r="Q182" i="27"/>
  <c r="Q182" i="29" s="1"/>
  <c r="Q177" i="31" s="1"/>
  <c r="E179" i="27"/>
  <c r="D179" i="27"/>
  <c r="P207" i="27"/>
  <c r="X182" i="26"/>
  <c r="R185" i="27"/>
  <c r="R185" i="29" s="1"/>
  <c r="R180" i="31" s="1"/>
  <c r="L178" i="27"/>
  <c r="L179" i="27"/>
  <c r="M186" i="27"/>
  <c r="L183" i="27"/>
  <c r="M182" i="27"/>
  <c r="N189" i="27"/>
  <c r="O188" i="27"/>
  <c r="O201" i="27"/>
  <c r="P200" i="27"/>
  <c r="G188" i="27"/>
  <c r="S189" i="27"/>
  <c r="G189" i="27" s="1"/>
  <c r="Y189" i="27"/>
  <c r="N185" i="27"/>
  <c r="N186" i="27"/>
  <c r="O185" i="27"/>
  <c r="I203" i="27"/>
  <c r="U204" i="27"/>
  <c r="I204" i="27" s="1"/>
  <c r="AA204" i="27"/>
  <c r="AB203" i="27"/>
  <c r="G200" i="27"/>
  <c r="S201" i="27"/>
  <c r="G201" i="27" s="1"/>
  <c r="Y201" i="27"/>
  <c r="Z197" i="26"/>
  <c r="T200" i="27"/>
  <c r="T205" i="29" s="1"/>
  <c r="T193" i="31" s="1"/>
  <c r="Z188" i="27"/>
  <c r="L183" i="26"/>
  <c r="AA201" i="24"/>
  <c r="T203" i="26"/>
  <c r="U206" i="27" s="1"/>
  <c r="U215" i="29" s="1"/>
  <c r="U203" i="31" s="1"/>
  <c r="Z198" i="24"/>
  <c r="S200" i="26"/>
  <c r="T203" i="27" s="1"/>
  <c r="T212" i="29" s="1"/>
  <c r="T200" i="31" s="1"/>
  <c r="AA200" i="31" s="1"/>
  <c r="L186" i="26"/>
  <c r="O204" i="26"/>
  <c r="Y198" i="26"/>
  <c r="Y197" i="26"/>
  <c r="G197" i="26"/>
  <c r="N197" i="26" s="1"/>
  <c r="S198" i="26"/>
  <c r="G198" i="26" s="1"/>
  <c r="W180" i="24"/>
  <c r="P182" i="26"/>
  <c r="V180" i="26"/>
  <c r="D179" i="26"/>
  <c r="J180" i="26" s="1"/>
  <c r="P180" i="26"/>
  <c r="D180" i="26" s="1"/>
  <c r="N201" i="26"/>
  <c r="X183" i="24"/>
  <c r="Q185" i="26"/>
  <c r="R188" i="27" s="1"/>
  <c r="R190" i="29" s="1"/>
  <c r="R185" i="31" s="1"/>
  <c r="Y185" i="31" s="1"/>
  <c r="R198" i="26"/>
  <c r="F198" i="26" s="1"/>
  <c r="F197" i="26"/>
  <c r="X198" i="26"/>
  <c r="M185" i="26"/>
  <c r="N198" i="26"/>
  <c r="O197" i="26"/>
  <c r="E182" i="26"/>
  <c r="Q183" i="26"/>
  <c r="E183" i="26" s="1"/>
  <c r="W183" i="26"/>
  <c r="I208" i="26"/>
  <c r="U209" i="26"/>
  <c r="I209" i="26" s="1"/>
  <c r="AA209" i="26"/>
  <c r="K175" i="26"/>
  <c r="K180" i="26"/>
  <c r="L179" i="26"/>
  <c r="O200" i="26"/>
  <c r="N195" i="24"/>
  <c r="P183" i="24"/>
  <c r="V181" i="21"/>
  <c r="P181" i="21"/>
  <c r="D181" i="21" s="1"/>
  <c r="D180" i="21"/>
  <c r="J181" i="21" s="1"/>
  <c r="L180" i="24"/>
  <c r="K181" i="24"/>
  <c r="O197" i="21"/>
  <c r="N198" i="21"/>
  <c r="H201" i="24"/>
  <c r="Z202" i="24"/>
  <c r="T202" i="24"/>
  <c r="H202" i="24" s="1"/>
  <c r="K181" i="21"/>
  <c r="Z197" i="21"/>
  <c r="S201" i="24"/>
  <c r="S203" i="26" s="1"/>
  <c r="T206" i="27" s="1"/>
  <c r="T215" i="29" s="1"/>
  <c r="T203" i="31" s="1"/>
  <c r="S198" i="21"/>
  <c r="G198" i="21" s="1"/>
  <c r="Y198" i="21"/>
  <c r="R197" i="21"/>
  <c r="G197" i="21"/>
  <c r="M191" i="21"/>
  <c r="L192" i="21"/>
  <c r="X196" i="24"/>
  <c r="R196" i="24"/>
  <c r="F196" i="24" s="1"/>
  <c r="F195" i="24"/>
  <c r="Y195" i="24"/>
  <c r="O205" i="21"/>
  <c r="U216" i="24"/>
  <c r="U215" i="26" s="1"/>
  <c r="V219" i="27" s="1"/>
  <c r="V228" i="29" s="1"/>
  <c r="V212" i="31" s="1"/>
  <c r="AA212" i="21"/>
  <c r="T211" i="21"/>
  <c r="AA211" i="21" s="1"/>
  <c r="U216" i="21"/>
  <c r="U212" i="21"/>
  <c r="I212" i="21" s="1"/>
  <c r="I211" i="21"/>
  <c r="O212" i="21" s="1"/>
  <c r="K177" i="24"/>
  <c r="Q184" i="24"/>
  <c r="E184" i="24" s="1"/>
  <c r="W184" i="24"/>
  <c r="E183" i="24"/>
  <c r="L183" i="24" s="1"/>
  <c r="P181" i="24"/>
  <c r="D181" i="24" s="1"/>
  <c r="D180" i="24"/>
  <c r="J181" i="24" s="1"/>
  <c r="V181" i="24"/>
  <c r="M195" i="21"/>
  <c r="R198" i="24"/>
  <c r="Q194" i="21"/>
  <c r="X194" i="21" s="1"/>
  <c r="X195" i="21"/>
  <c r="R195" i="21"/>
  <c r="F195" i="21" s="1"/>
  <c r="F194" i="21"/>
  <c r="M194" i="21" s="1"/>
  <c r="N194" i="21"/>
  <c r="AA209" i="24"/>
  <c r="I208" i="24"/>
  <c r="U209" i="24"/>
  <c r="I209" i="24" s="1"/>
  <c r="K177" i="21"/>
  <c r="Y194" i="21"/>
  <c r="Y199" i="24"/>
  <c r="G198" i="24"/>
  <c r="M199" i="24" s="1"/>
  <c r="S199" i="24"/>
  <c r="G199" i="24" s="1"/>
  <c r="X191" i="21"/>
  <c r="Q195" i="24"/>
  <c r="Q197" i="26" s="1"/>
  <c r="W192" i="21"/>
  <c r="P191" i="21"/>
  <c r="W191" i="21" s="1"/>
  <c r="Q192" i="21"/>
  <c r="E192" i="21" s="1"/>
  <c r="E191" i="21"/>
  <c r="K192" i="21" s="1"/>
  <c r="AA204" i="21"/>
  <c r="T208" i="24"/>
  <c r="S204" i="21"/>
  <c r="T205" i="21"/>
  <c r="H205" i="21" s="1"/>
  <c r="Z205" i="21"/>
  <c r="H204" i="21"/>
  <c r="O204" i="21" s="1"/>
  <c r="L184" i="24"/>
  <c r="O198" i="24"/>
  <c r="N199" i="24"/>
  <c r="T207" i="33" l="1"/>
  <c r="Z204" i="31"/>
  <c r="H203" i="31"/>
  <c r="T204" i="31"/>
  <c r="H204" i="31" s="1"/>
  <c r="L181" i="33"/>
  <c r="M180" i="33"/>
  <c r="P208" i="31"/>
  <c r="E176" i="33"/>
  <c r="D176" i="33"/>
  <c r="T204" i="33"/>
  <c r="AA204" i="33" s="1"/>
  <c r="Z201" i="31"/>
  <c r="T201" i="31"/>
  <c r="H201" i="31" s="1"/>
  <c r="H200" i="31"/>
  <c r="J212" i="33"/>
  <c r="V213" i="33"/>
  <c r="J213" i="33" s="1"/>
  <c r="AB213" i="33"/>
  <c r="P208" i="33"/>
  <c r="M194" i="31"/>
  <c r="L176" i="33"/>
  <c r="L175" i="33"/>
  <c r="V216" i="33"/>
  <c r="V213" i="31"/>
  <c r="J213" i="31" s="1"/>
  <c r="J212" i="31"/>
  <c r="AB213" i="31"/>
  <c r="Q180" i="33"/>
  <c r="D177" i="31"/>
  <c r="Q178" i="31"/>
  <c r="W178" i="31"/>
  <c r="E177" i="31"/>
  <c r="X177" i="31"/>
  <c r="O197" i="33"/>
  <c r="P196" i="33"/>
  <c r="M176" i="33"/>
  <c r="M175" i="33"/>
  <c r="N175" i="33"/>
  <c r="M181" i="33"/>
  <c r="M184" i="33"/>
  <c r="G196" i="33"/>
  <c r="S197" i="33"/>
  <c r="G197" i="33" s="1"/>
  <c r="Y197" i="33"/>
  <c r="N189" i="33"/>
  <c r="O201" i="31"/>
  <c r="P200" i="31"/>
  <c r="R188" i="33"/>
  <c r="Y188" i="33" s="1"/>
  <c r="X186" i="31"/>
  <c r="R186" i="31"/>
  <c r="F186" i="31" s="1"/>
  <c r="F185" i="31"/>
  <c r="M185" i="31" s="1"/>
  <c r="U207" i="33"/>
  <c r="AA204" i="31"/>
  <c r="AA203" i="31"/>
  <c r="U204" i="31"/>
  <c r="I204" i="31" s="1"/>
  <c r="I203" i="31"/>
  <c r="AB203" i="31"/>
  <c r="T196" i="33"/>
  <c r="Z193" i="31"/>
  <c r="T194" i="31"/>
  <c r="H194" i="31" s="1"/>
  <c r="Z194" i="31"/>
  <c r="H193" i="31"/>
  <c r="AA193" i="31"/>
  <c r="R183" i="33"/>
  <c r="F180" i="31"/>
  <c r="R181" i="31"/>
  <c r="F181" i="31" s="1"/>
  <c r="X181" i="31"/>
  <c r="Y180" i="31"/>
  <c r="U205" i="33"/>
  <c r="I205" i="33" s="1"/>
  <c r="AA205" i="33"/>
  <c r="I204" i="33"/>
  <c r="AB204" i="33"/>
  <c r="N184" i="33"/>
  <c r="N183" i="33"/>
  <c r="O183" i="33"/>
  <c r="M186" i="31"/>
  <c r="Y189" i="33"/>
  <c r="G188" i="33"/>
  <c r="S189" i="33"/>
  <c r="G189" i="33" s="1"/>
  <c r="Z205" i="29"/>
  <c r="H205" i="29"/>
  <c r="T206" i="29"/>
  <c r="H206" i="29" s="1"/>
  <c r="Z206" i="29"/>
  <c r="AA205" i="29"/>
  <c r="F185" i="29"/>
  <c r="R186" i="29"/>
  <c r="F186" i="29" s="1"/>
  <c r="X186" i="29"/>
  <c r="Y185" i="29"/>
  <c r="J228" i="29"/>
  <c r="AB229" i="29"/>
  <c r="V229" i="29"/>
  <c r="J229" i="29" s="1"/>
  <c r="Z213" i="29"/>
  <c r="T213" i="29"/>
  <c r="H213" i="29" s="1"/>
  <c r="H212" i="29"/>
  <c r="O212" i="29" s="1"/>
  <c r="P221" i="29"/>
  <c r="AA212" i="29"/>
  <c r="R191" i="29"/>
  <c r="F191" i="29" s="1"/>
  <c r="X191" i="29"/>
  <c r="F190" i="29"/>
  <c r="M190" i="29" s="1"/>
  <c r="AA215" i="29"/>
  <c r="I215" i="29"/>
  <c r="U216" i="29"/>
  <c r="I216" i="29" s="1"/>
  <c r="AA216" i="29"/>
  <c r="AB215" i="29"/>
  <c r="H215" i="29"/>
  <c r="Z216" i="29"/>
  <c r="T216" i="29"/>
  <c r="H216" i="29" s="1"/>
  <c r="W183" i="29"/>
  <c r="E182" i="29"/>
  <c r="Q183" i="29"/>
  <c r="D182" i="29"/>
  <c r="X182" i="29"/>
  <c r="M191" i="29"/>
  <c r="Y190" i="29"/>
  <c r="M206" i="29"/>
  <c r="O213" i="29"/>
  <c r="P212" i="29"/>
  <c r="X197" i="26"/>
  <c r="R200" i="27"/>
  <c r="R205" i="29" s="1"/>
  <c r="R193" i="31" s="1"/>
  <c r="R186" i="27"/>
  <c r="F186" i="27" s="1"/>
  <c r="X186" i="27"/>
  <c r="F185" i="27"/>
  <c r="Y185" i="27"/>
  <c r="Z207" i="27"/>
  <c r="T207" i="27"/>
  <c r="H207" i="27" s="1"/>
  <c r="H206" i="27"/>
  <c r="X189" i="27"/>
  <c r="F188" i="27"/>
  <c r="M188" i="27" s="1"/>
  <c r="R189" i="27"/>
  <c r="F189" i="27" s="1"/>
  <c r="AA206" i="27"/>
  <c r="I206" i="27"/>
  <c r="U207" i="27"/>
  <c r="I207" i="27" s="1"/>
  <c r="AA207" i="27"/>
  <c r="AB206" i="27"/>
  <c r="Z201" i="27"/>
  <c r="Z200" i="27"/>
  <c r="H200" i="27"/>
  <c r="T201" i="27"/>
  <c r="H201" i="27" s="1"/>
  <c r="AA200" i="27"/>
  <c r="J219" i="27"/>
  <c r="V220" i="27"/>
  <c r="J220" i="27" s="1"/>
  <c r="AB220" i="27"/>
  <c r="M201" i="27"/>
  <c r="O204" i="27"/>
  <c r="P203" i="27"/>
  <c r="M189" i="27"/>
  <c r="D182" i="27"/>
  <c r="W183" i="27"/>
  <c r="E182" i="27"/>
  <c r="Q183" i="27"/>
  <c r="X182" i="27"/>
  <c r="P212" i="27"/>
  <c r="K180" i="21"/>
  <c r="W182" i="26"/>
  <c r="Q185" i="27"/>
  <c r="Q185" i="29" s="1"/>
  <c r="Q180" i="31" s="1"/>
  <c r="X180" i="31" s="1"/>
  <c r="H203" i="27"/>
  <c r="T204" i="27"/>
  <c r="H204" i="27" s="1"/>
  <c r="Z204" i="27"/>
  <c r="AA203" i="27"/>
  <c r="Y188" i="27"/>
  <c r="N188" i="27"/>
  <c r="AA208" i="24"/>
  <c r="T208" i="26"/>
  <c r="U211" i="27" s="1"/>
  <c r="U220" i="29" s="1"/>
  <c r="U207" i="31" s="1"/>
  <c r="U216" i="26"/>
  <c r="I216" i="26" s="1"/>
  <c r="I215" i="26"/>
  <c r="AA216" i="26"/>
  <c r="G203" i="26"/>
  <c r="S204" i="26"/>
  <c r="G204" i="26" s="1"/>
  <c r="Y204" i="26"/>
  <c r="V183" i="26"/>
  <c r="D182" i="26"/>
  <c r="J183" i="26" s="1"/>
  <c r="P183" i="26"/>
  <c r="D183" i="26" s="1"/>
  <c r="Z204" i="26"/>
  <c r="Z203" i="26"/>
  <c r="T204" i="26"/>
  <c r="H204" i="26" s="1"/>
  <c r="H203" i="26"/>
  <c r="AA203" i="26"/>
  <c r="E185" i="26"/>
  <c r="W186" i="26"/>
  <c r="Q186" i="26"/>
  <c r="E186" i="26" s="1"/>
  <c r="X185" i="26"/>
  <c r="W183" i="24"/>
  <c r="P185" i="26"/>
  <c r="S201" i="26"/>
  <c r="G201" i="26" s="1"/>
  <c r="G200" i="26"/>
  <c r="Y201" i="26"/>
  <c r="Z200" i="26"/>
  <c r="Y198" i="24"/>
  <c r="R200" i="26"/>
  <c r="S203" i="27" s="1"/>
  <c r="E197" i="26"/>
  <c r="L197" i="26" s="1"/>
  <c r="Q198" i="26"/>
  <c r="E198" i="26" s="1"/>
  <c r="W198" i="26"/>
  <c r="K179" i="26"/>
  <c r="O209" i="26"/>
  <c r="K183" i="26"/>
  <c r="L198" i="26"/>
  <c r="M197" i="26"/>
  <c r="M198" i="26"/>
  <c r="L182" i="26"/>
  <c r="N198" i="24"/>
  <c r="Z204" i="21"/>
  <c r="S208" i="24"/>
  <c r="S205" i="21"/>
  <c r="G205" i="21" s="1"/>
  <c r="R204" i="21"/>
  <c r="Y204" i="21" s="1"/>
  <c r="Y205" i="21"/>
  <c r="G204" i="21"/>
  <c r="N204" i="21" s="1"/>
  <c r="W196" i="24"/>
  <c r="E195" i="24"/>
  <c r="L195" i="24" s="1"/>
  <c r="Q196" i="24"/>
  <c r="E196" i="24" s="1"/>
  <c r="K184" i="24"/>
  <c r="U221" i="24"/>
  <c r="U220" i="26" s="1"/>
  <c r="V224" i="27" s="1"/>
  <c r="V236" i="29" s="1"/>
  <c r="V220" i="31" s="1"/>
  <c r="U220" i="21"/>
  <c r="AA217" i="21"/>
  <c r="T216" i="21"/>
  <c r="U217" i="21"/>
  <c r="I217" i="21" s="1"/>
  <c r="I216" i="21"/>
  <c r="M195" i="24"/>
  <c r="L196" i="24"/>
  <c r="N205" i="21"/>
  <c r="Z209" i="24"/>
  <c r="T209" i="24"/>
  <c r="H209" i="24" s="1"/>
  <c r="H208" i="24"/>
  <c r="N209" i="24" s="1"/>
  <c r="O209" i="24"/>
  <c r="Q198" i="24"/>
  <c r="W195" i="21"/>
  <c r="Q195" i="21"/>
  <c r="E195" i="21" s="1"/>
  <c r="P194" i="21"/>
  <c r="W194" i="21" s="1"/>
  <c r="E194" i="21"/>
  <c r="K195" i="21" s="1"/>
  <c r="S211" i="21"/>
  <c r="Z211" i="21" s="1"/>
  <c r="T216" i="24"/>
  <c r="Z212" i="21"/>
  <c r="T212" i="21"/>
  <c r="H212" i="21" s="1"/>
  <c r="H211" i="21"/>
  <c r="O201" i="24"/>
  <c r="N202" i="24"/>
  <c r="K180" i="24"/>
  <c r="V192" i="21"/>
  <c r="P195" i="24"/>
  <c r="P197" i="26" s="1"/>
  <c r="Q200" i="27" s="1"/>
  <c r="Q205" i="29" s="1"/>
  <c r="Q193" i="31" s="1"/>
  <c r="P192" i="21"/>
  <c r="D192" i="21" s="1"/>
  <c r="D191" i="21"/>
  <c r="L195" i="21"/>
  <c r="R199" i="24"/>
  <c r="F199" i="24" s="1"/>
  <c r="F198" i="24"/>
  <c r="X199" i="24"/>
  <c r="M198" i="21"/>
  <c r="G201" i="24"/>
  <c r="S202" i="24"/>
  <c r="G202" i="24" s="1"/>
  <c r="Y202" i="24"/>
  <c r="Z201" i="24"/>
  <c r="N197" i="21"/>
  <c r="AA217" i="24"/>
  <c r="I216" i="24"/>
  <c r="U217" i="24"/>
  <c r="I217" i="24" s="1"/>
  <c r="X195" i="24"/>
  <c r="L191" i="21"/>
  <c r="Y197" i="21"/>
  <c r="R201" i="24"/>
  <c r="R203" i="26" s="1"/>
  <c r="Q197" i="21"/>
  <c r="R198" i="21"/>
  <c r="F198" i="21" s="1"/>
  <c r="X198" i="21"/>
  <c r="F197" i="21"/>
  <c r="L198" i="21" s="1"/>
  <c r="D183" i="24"/>
  <c r="J184" i="24" s="1"/>
  <c r="V184" i="24"/>
  <c r="P184" i="24"/>
  <c r="D184" i="24" s="1"/>
  <c r="N193" i="31" l="1"/>
  <c r="N194" i="31"/>
  <c r="O193" i="31"/>
  <c r="M197" i="33"/>
  <c r="O205" i="33"/>
  <c r="P204" i="33"/>
  <c r="L181" i="31"/>
  <c r="M180" i="31"/>
  <c r="E178" i="31"/>
  <c r="D178" i="31"/>
  <c r="P213" i="31"/>
  <c r="N204" i="31"/>
  <c r="Q196" i="33"/>
  <c r="Q194" i="31"/>
  <c r="E193" i="31"/>
  <c r="D193" i="31"/>
  <c r="M189" i="33"/>
  <c r="T197" i="33"/>
  <c r="H197" i="33" s="1"/>
  <c r="H196" i="33"/>
  <c r="Z197" i="33"/>
  <c r="Z196" i="33"/>
  <c r="AA196" i="33"/>
  <c r="N188" i="33"/>
  <c r="AB217" i="33"/>
  <c r="J216" i="33"/>
  <c r="V217" i="33"/>
  <c r="J217" i="33" s="1"/>
  <c r="N201" i="31"/>
  <c r="F183" i="33"/>
  <c r="R184" i="33"/>
  <c r="F184" i="33" s="1"/>
  <c r="X184" i="33"/>
  <c r="Y183" i="33"/>
  <c r="O204" i="31"/>
  <c r="O203" i="31"/>
  <c r="P203" i="31"/>
  <c r="AA207" i="33"/>
  <c r="U208" i="33"/>
  <c r="I208" i="33" s="1"/>
  <c r="AA208" i="33"/>
  <c r="I207" i="33"/>
  <c r="AB207" i="33"/>
  <c r="O200" i="31"/>
  <c r="P213" i="33"/>
  <c r="V226" i="33"/>
  <c r="J220" i="31"/>
  <c r="V221" i="31"/>
  <c r="J221" i="31" s="1"/>
  <c r="AB221" i="31"/>
  <c r="U212" i="33"/>
  <c r="I207" i="31"/>
  <c r="U208" i="31"/>
  <c r="I208" i="31" s="1"/>
  <c r="AA208" i="31"/>
  <c r="AB207" i="31"/>
  <c r="Q183" i="33"/>
  <c r="Q181" i="31"/>
  <c r="E180" i="31"/>
  <c r="K181" i="31" s="1"/>
  <c r="W181" i="31"/>
  <c r="D180" i="31"/>
  <c r="R196" i="33"/>
  <c r="X194" i="31"/>
  <c r="R194" i="31"/>
  <c r="F194" i="31" s="1"/>
  <c r="F193" i="31"/>
  <c r="X193" i="31"/>
  <c r="Y193" i="31"/>
  <c r="L186" i="31"/>
  <c r="F188" i="33"/>
  <c r="M188" i="33" s="1"/>
  <c r="X189" i="33"/>
  <c r="R189" i="33"/>
  <c r="F189" i="33" s="1"/>
  <c r="K178" i="31"/>
  <c r="L177" i="31"/>
  <c r="Q181" i="33"/>
  <c r="D180" i="33"/>
  <c r="E180" i="33"/>
  <c r="W181" i="33"/>
  <c r="X180" i="33"/>
  <c r="T205" i="33"/>
  <c r="H205" i="33" s="1"/>
  <c r="H204" i="33"/>
  <c r="Z205" i="33"/>
  <c r="H207" i="33"/>
  <c r="T208" i="33"/>
  <c r="H208" i="33" s="1"/>
  <c r="Z208" i="33"/>
  <c r="U221" i="29"/>
  <c r="I221" i="29" s="1"/>
  <c r="AA221" i="29"/>
  <c r="I220" i="29"/>
  <c r="AB220" i="29"/>
  <c r="D185" i="29"/>
  <c r="Q186" i="29"/>
  <c r="W186" i="29"/>
  <c r="E185" i="29"/>
  <c r="K186" i="29" s="1"/>
  <c r="L186" i="29"/>
  <c r="M185" i="29"/>
  <c r="E183" i="29"/>
  <c r="D183" i="29"/>
  <c r="Z203" i="27"/>
  <c r="S212" i="29"/>
  <c r="S200" i="31" s="1"/>
  <c r="N216" i="29"/>
  <c r="K183" i="29"/>
  <c r="L182" i="29"/>
  <c r="J236" i="29"/>
  <c r="AB237" i="29"/>
  <c r="V237" i="29"/>
  <c r="J237" i="29" s="1"/>
  <c r="O216" i="29"/>
  <c r="O215" i="29"/>
  <c r="P215" i="29"/>
  <c r="P229" i="29"/>
  <c r="N213" i="29"/>
  <c r="N206" i="29"/>
  <c r="N205" i="29"/>
  <c r="O205" i="29"/>
  <c r="D205" i="29"/>
  <c r="Q206" i="29"/>
  <c r="E205" i="29"/>
  <c r="R206" i="29"/>
  <c r="F206" i="29" s="1"/>
  <c r="X206" i="29"/>
  <c r="X205" i="29"/>
  <c r="F205" i="29"/>
  <c r="Y205" i="29"/>
  <c r="L191" i="29"/>
  <c r="X185" i="29"/>
  <c r="E183" i="27"/>
  <c r="D183" i="27"/>
  <c r="J224" i="27"/>
  <c r="AB225" i="27"/>
  <c r="V225" i="27"/>
  <c r="J225" i="27" s="1"/>
  <c r="W185" i="26"/>
  <c r="Q188" i="27"/>
  <c r="Q190" i="29" s="1"/>
  <c r="Q185" i="31" s="1"/>
  <c r="I211" i="27"/>
  <c r="U212" i="27"/>
  <c r="I212" i="27" s="1"/>
  <c r="AA212" i="27"/>
  <c r="AB211" i="27"/>
  <c r="N204" i="27"/>
  <c r="K183" i="27"/>
  <c r="L182" i="27"/>
  <c r="P220" i="27"/>
  <c r="N201" i="27"/>
  <c r="N200" i="27"/>
  <c r="O200" i="27"/>
  <c r="N207" i="27"/>
  <c r="D200" i="27"/>
  <c r="E200" i="27"/>
  <c r="Q201" i="27"/>
  <c r="W201" i="27"/>
  <c r="D185" i="27"/>
  <c r="Q186" i="27"/>
  <c r="W186" i="27"/>
  <c r="E185" i="27"/>
  <c r="K186" i="27" s="1"/>
  <c r="L186" i="27"/>
  <c r="M185" i="27"/>
  <c r="X200" i="27"/>
  <c r="F200" i="27"/>
  <c r="R201" i="27"/>
  <c r="F201" i="27" s="1"/>
  <c r="X201" i="27"/>
  <c r="Y200" i="27"/>
  <c r="Y203" i="26"/>
  <c r="S206" i="27"/>
  <c r="S215" i="29" s="1"/>
  <c r="S203" i="31" s="1"/>
  <c r="G203" i="27"/>
  <c r="S204" i="27"/>
  <c r="G204" i="27" s="1"/>
  <c r="Y204" i="27"/>
  <c r="O203" i="27"/>
  <c r="O207" i="27"/>
  <c r="O206" i="27"/>
  <c r="P206" i="27"/>
  <c r="L189" i="27"/>
  <c r="X185" i="27"/>
  <c r="K182" i="26"/>
  <c r="M204" i="26"/>
  <c r="X198" i="24"/>
  <c r="Q200" i="26"/>
  <c r="X201" i="26"/>
  <c r="R201" i="26"/>
  <c r="F201" i="26" s="1"/>
  <c r="F200" i="26"/>
  <c r="M200" i="26" s="1"/>
  <c r="Y200" i="26"/>
  <c r="K186" i="26"/>
  <c r="L185" i="26"/>
  <c r="O216" i="26"/>
  <c r="M201" i="26"/>
  <c r="N200" i="26"/>
  <c r="V198" i="26"/>
  <c r="P198" i="26"/>
  <c r="D198" i="26" s="1"/>
  <c r="D197" i="26"/>
  <c r="AA216" i="24"/>
  <c r="T215" i="26"/>
  <c r="U219" i="27" s="1"/>
  <c r="U228" i="29" s="1"/>
  <c r="U212" i="31" s="1"/>
  <c r="K198" i="26"/>
  <c r="K197" i="26"/>
  <c r="H208" i="26"/>
  <c r="T209" i="26"/>
  <c r="H209" i="26" s="1"/>
  <c r="Z209" i="26"/>
  <c r="AA208" i="26"/>
  <c r="I220" i="26"/>
  <c r="AA221" i="26"/>
  <c r="U221" i="26"/>
  <c r="I221" i="26" s="1"/>
  <c r="R204" i="26"/>
  <c r="F204" i="26" s="1"/>
  <c r="F203" i="26"/>
  <c r="X204" i="26"/>
  <c r="Z208" i="24"/>
  <c r="S208" i="26"/>
  <c r="W197" i="26"/>
  <c r="P186" i="26"/>
  <c r="D186" i="26" s="1"/>
  <c r="D185" i="26"/>
  <c r="J186" i="26" s="1"/>
  <c r="V186" i="26"/>
  <c r="N204" i="26"/>
  <c r="N203" i="26"/>
  <c r="O203" i="26"/>
  <c r="O208" i="24"/>
  <c r="L194" i="21"/>
  <c r="M197" i="21"/>
  <c r="F201" i="24"/>
  <c r="X202" i="24"/>
  <c r="R202" i="24"/>
  <c r="F202" i="24" s="1"/>
  <c r="P196" i="24"/>
  <c r="D196" i="24" s="1"/>
  <c r="D195" i="24"/>
  <c r="J196" i="24" s="1"/>
  <c r="V196" i="24"/>
  <c r="X205" i="21"/>
  <c r="R208" i="24"/>
  <c r="R205" i="21"/>
  <c r="F205" i="21" s="1"/>
  <c r="Q204" i="21"/>
  <c r="F204" i="21"/>
  <c r="M204" i="21" s="1"/>
  <c r="M202" i="24"/>
  <c r="M201" i="24"/>
  <c r="Q199" i="24"/>
  <c r="E199" i="24" s="1"/>
  <c r="W199" i="24"/>
  <c r="E198" i="24"/>
  <c r="O217" i="21"/>
  <c r="U225" i="24"/>
  <c r="U224" i="26" s="1"/>
  <c r="V228" i="27" s="1"/>
  <c r="V239" i="29" s="1"/>
  <c r="V223" i="31" s="1"/>
  <c r="T220" i="21"/>
  <c r="AA221" i="21"/>
  <c r="U221" i="21"/>
  <c r="I221" i="21" s="1"/>
  <c r="U224" i="21"/>
  <c r="I220" i="21"/>
  <c r="W195" i="24"/>
  <c r="M205" i="21"/>
  <c r="O217" i="24"/>
  <c r="M198" i="24"/>
  <c r="L199" i="24"/>
  <c r="K191" i="21"/>
  <c r="J192" i="21"/>
  <c r="O211" i="21"/>
  <c r="N212" i="21"/>
  <c r="P198" i="24"/>
  <c r="P200" i="26" s="1"/>
  <c r="Q203" i="27" s="1"/>
  <c r="Q212" i="29" s="1"/>
  <c r="Q200" i="31" s="1"/>
  <c r="V195" i="21"/>
  <c r="P195" i="21"/>
  <c r="D195" i="21" s="1"/>
  <c r="D194" i="21"/>
  <c r="AA222" i="24"/>
  <c r="U222" i="24"/>
  <c r="I222" i="24" s="1"/>
  <c r="I221" i="24"/>
  <c r="O222" i="24" s="1"/>
  <c r="Y209" i="24"/>
  <c r="G208" i="24"/>
  <c r="S209" i="24"/>
  <c r="G209" i="24" s="1"/>
  <c r="H216" i="24"/>
  <c r="N217" i="24" s="1"/>
  <c r="Z217" i="24"/>
  <c r="T217" i="24"/>
  <c r="H217" i="24" s="1"/>
  <c r="X197" i="21"/>
  <c r="Q201" i="24"/>
  <c r="Q203" i="26" s="1"/>
  <c r="R206" i="27" s="1"/>
  <c r="R215" i="29" s="1"/>
  <c r="R203" i="31" s="1"/>
  <c r="P197" i="21"/>
  <c r="W197" i="21" s="1"/>
  <c r="Q198" i="21"/>
  <c r="E198" i="21" s="1"/>
  <c r="W198" i="21"/>
  <c r="E197" i="21"/>
  <c r="Y201" i="24"/>
  <c r="N201" i="24"/>
  <c r="S216" i="24"/>
  <c r="S215" i="26" s="1"/>
  <c r="T219" i="27" s="1"/>
  <c r="T228" i="29" s="1"/>
  <c r="T212" i="31" s="1"/>
  <c r="Y212" i="21"/>
  <c r="R211" i="21"/>
  <c r="Y211" i="21" s="1"/>
  <c r="S212" i="21"/>
  <c r="G212" i="21" s="1"/>
  <c r="G211" i="21"/>
  <c r="N211" i="21" s="1"/>
  <c r="AA216" i="21"/>
  <c r="T221" i="24"/>
  <c r="T220" i="26" s="1"/>
  <c r="S216" i="21"/>
  <c r="Z217" i="21"/>
  <c r="T217" i="21"/>
  <c r="H217" i="21" s="1"/>
  <c r="H216" i="21"/>
  <c r="K183" i="24"/>
  <c r="K196" i="24"/>
  <c r="Q188" i="33" l="1"/>
  <c r="W197" i="33" s="1"/>
  <c r="W186" i="31"/>
  <c r="D185" i="31"/>
  <c r="Q186" i="31"/>
  <c r="E185" i="31"/>
  <c r="K194" i="31" s="1"/>
  <c r="X185" i="31"/>
  <c r="L194" i="31"/>
  <c r="L193" i="31"/>
  <c r="M193" i="31"/>
  <c r="W184" i="33"/>
  <c r="E183" i="33"/>
  <c r="K184" i="33" s="1"/>
  <c r="D183" i="33"/>
  <c r="Q184" i="33"/>
  <c r="O208" i="31"/>
  <c r="P207" i="31"/>
  <c r="O208" i="33"/>
  <c r="O207" i="33"/>
  <c r="P207" i="33"/>
  <c r="E194" i="31"/>
  <c r="D194" i="31"/>
  <c r="R207" i="33"/>
  <c r="F203" i="31"/>
  <c r="R204" i="31"/>
  <c r="F204" i="31" s="1"/>
  <c r="E181" i="33"/>
  <c r="D181" i="33"/>
  <c r="P221" i="31"/>
  <c r="W194" i="31"/>
  <c r="T216" i="33"/>
  <c r="T213" i="31"/>
  <c r="H213" i="31" s="1"/>
  <c r="H212" i="31"/>
  <c r="V229" i="33"/>
  <c r="V224" i="31"/>
  <c r="J224" i="31" s="1"/>
  <c r="AB224" i="31"/>
  <c r="J223" i="31"/>
  <c r="N205" i="33"/>
  <c r="U213" i="33"/>
  <c r="I213" i="33" s="1"/>
  <c r="AA213" i="33"/>
  <c r="I212" i="33"/>
  <c r="AB212" i="33"/>
  <c r="L184" i="33"/>
  <c r="M183" i="33"/>
  <c r="N197" i="33"/>
  <c r="N196" i="33"/>
  <c r="O196" i="33"/>
  <c r="Q197" i="33"/>
  <c r="D196" i="33"/>
  <c r="E196" i="33"/>
  <c r="L180" i="31"/>
  <c r="O204" i="33"/>
  <c r="U216" i="33"/>
  <c r="AA212" i="31"/>
  <c r="AA213" i="31"/>
  <c r="I212" i="31"/>
  <c r="U213" i="31"/>
  <c r="I213" i="31" s="1"/>
  <c r="AB212" i="31"/>
  <c r="Q204" i="33"/>
  <c r="Q201" i="31"/>
  <c r="W201" i="31"/>
  <c r="E200" i="31"/>
  <c r="K201" i="31" s="1"/>
  <c r="D200" i="31"/>
  <c r="S207" i="33"/>
  <c r="Y204" i="31"/>
  <c r="G203" i="31"/>
  <c r="Y203" i="31"/>
  <c r="S204" i="31"/>
  <c r="G204" i="31" s="1"/>
  <c r="Z203" i="31"/>
  <c r="S204" i="33"/>
  <c r="S201" i="31"/>
  <c r="G201" i="31" s="1"/>
  <c r="G200" i="31"/>
  <c r="Y201" i="31"/>
  <c r="Z200" i="31"/>
  <c r="N208" i="33"/>
  <c r="K181" i="33"/>
  <c r="L180" i="33"/>
  <c r="L189" i="33"/>
  <c r="X197" i="33"/>
  <c r="X196" i="33"/>
  <c r="F196" i="33"/>
  <c r="R197" i="33"/>
  <c r="F197" i="33" s="1"/>
  <c r="Y196" i="33"/>
  <c r="D181" i="31"/>
  <c r="E181" i="31"/>
  <c r="J226" i="33"/>
  <c r="AB227" i="33"/>
  <c r="V227" i="33"/>
  <c r="J227" i="33" s="1"/>
  <c r="X183" i="33"/>
  <c r="P217" i="33"/>
  <c r="J239" i="29"/>
  <c r="AB240" i="29"/>
  <c r="V240" i="29"/>
  <c r="J240" i="29" s="1"/>
  <c r="E186" i="29"/>
  <c r="D186" i="29"/>
  <c r="W213" i="29"/>
  <c r="E212" i="29"/>
  <c r="K213" i="29" s="1"/>
  <c r="Q213" i="29"/>
  <c r="D212" i="29"/>
  <c r="F215" i="29"/>
  <c r="R216" i="29"/>
  <c r="F216" i="29" s="1"/>
  <c r="AA228" i="29"/>
  <c r="I228" i="29"/>
  <c r="AA229" i="29"/>
  <c r="U229" i="29"/>
  <c r="I229" i="29" s="1"/>
  <c r="AB228" i="29"/>
  <c r="Q191" i="29"/>
  <c r="D190" i="29"/>
  <c r="W191" i="29"/>
  <c r="E190" i="29"/>
  <c r="X190" i="29"/>
  <c r="E206" i="29"/>
  <c r="D206" i="29"/>
  <c r="P237" i="29"/>
  <c r="T229" i="29"/>
  <c r="H229" i="29" s="1"/>
  <c r="H228" i="29"/>
  <c r="O221" i="29"/>
  <c r="P220" i="29"/>
  <c r="W206" i="29"/>
  <c r="G212" i="29"/>
  <c r="S213" i="29"/>
  <c r="G213" i="29" s="1"/>
  <c r="Y213" i="29"/>
  <c r="Z212" i="29"/>
  <c r="G215" i="29"/>
  <c r="S216" i="29"/>
  <c r="G216" i="29" s="1"/>
  <c r="Y216" i="29"/>
  <c r="Y215" i="29"/>
  <c r="Z215" i="29"/>
  <c r="L205" i="29"/>
  <c r="L206" i="29"/>
  <c r="M205" i="29"/>
  <c r="L185" i="29"/>
  <c r="AA220" i="26"/>
  <c r="U224" i="27"/>
  <c r="U236" i="29" s="1"/>
  <c r="U220" i="31" s="1"/>
  <c r="M204" i="27"/>
  <c r="D188" i="27"/>
  <c r="Q189" i="27"/>
  <c r="W189" i="27"/>
  <c r="E188" i="27"/>
  <c r="K201" i="27" s="1"/>
  <c r="X188" i="27"/>
  <c r="P225" i="27"/>
  <c r="F206" i="27"/>
  <c r="R207" i="27"/>
  <c r="F207" i="27" s="1"/>
  <c r="AA219" i="27"/>
  <c r="I219" i="27"/>
  <c r="U220" i="27"/>
  <c r="I220" i="27" s="1"/>
  <c r="AA220" i="27"/>
  <c r="AB219" i="27"/>
  <c r="E201" i="27"/>
  <c r="D201" i="27"/>
  <c r="N203" i="27"/>
  <c r="H219" i="27"/>
  <c r="T220" i="27"/>
  <c r="H220" i="27" s="1"/>
  <c r="Y206" i="27"/>
  <c r="G206" i="27"/>
  <c r="S207" i="27"/>
  <c r="G207" i="27" s="1"/>
  <c r="Y207" i="27"/>
  <c r="Z206" i="27"/>
  <c r="E186" i="27"/>
  <c r="D186" i="27"/>
  <c r="O212" i="27"/>
  <c r="P211" i="27"/>
  <c r="D203" i="27"/>
  <c r="E203" i="27"/>
  <c r="K204" i="27" s="1"/>
  <c r="Q204" i="27"/>
  <c r="W204" i="27"/>
  <c r="AB229" i="27"/>
  <c r="J228" i="27"/>
  <c r="V229" i="27"/>
  <c r="J229" i="27" s="1"/>
  <c r="Z208" i="26"/>
  <c r="T211" i="27"/>
  <c r="T220" i="29" s="1"/>
  <c r="T207" i="31" s="1"/>
  <c r="Z213" i="31" s="1"/>
  <c r="X200" i="26"/>
  <c r="R203" i="27"/>
  <c r="L201" i="27"/>
  <c r="L200" i="27"/>
  <c r="M200" i="27"/>
  <c r="L185" i="27"/>
  <c r="K185" i="26"/>
  <c r="S216" i="26"/>
  <c r="G216" i="26" s="1"/>
  <c r="G215" i="26"/>
  <c r="Y216" i="26"/>
  <c r="J198" i="26"/>
  <c r="L201" i="26"/>
  <c r="W200" i="26"/>
  <c r="W201" i="26"/>
  <c r="E200" i="26"/>
  <c r="L200" i="26" s="1"/>
  <c r="Q201" i="26"/>
  <c r="E201" i="26" s="1"/>
  <c r="P201" i="26"/>
  <c r="D201" i="26" s="1"/>
  <c r="V201" i="26"/>
  <c r="D200" i="26"/>
  <c r="J201" i="26" s="1"/>
  <c r="G208" i="26"/>
  <c r="N208" i="26" s="1"/>
  <c r="S209" i="26"/>
  <c r="G209" i="26" s="1"/>
  <c r="Y209" i="26"/>
  <c r="H220" i="26"/>
  <c r="O220" i="26" s="1"/>
  <c r="Z221" i="26"/>
  <c r="T221" i="26"/>
  <c r="H221" i="26" s="1"/>
  <c r="O221" i="26"/>
  <c r="T216" i="26"/>
  <c r="H216" i="26" s="1"/>
  <c r="Z216" i="26"/>
  <c r="Z215" i="26"/>
  <c r="H215" i="26"/>
  <c r="AA215" i="26"/>
  <c r="I224" i="26"/>
  <c r="U225" i="26"/>
  <c r="I225" i="26" s="1"/>
  <c r="AA225" i="26"/>
  <c r="L204" i="26"/>
  <c r="E203" i="26"/>
  <c r="L203" i="26" s="1"/>
  <c r="W204" i="26"/>
  <c r="Q204" i="26"/>
  <c r="E204" i="26" s="1"/>
  <c r="Y208" i="24"/>
  <c r="R208" i="26"/>
  <c r="X203" i="26"/>
  <c r="N209" i="26"/>
  <c r="O208" i="26"/>
  <c r="M203" i="26"/>
  <c r="K195" i="24"/>
  <c r="Z216" i="21"/>
  <c r="S221" i="24"/>
  <c r="R216" i="21"/>
  <c r="Y216" i="21" s="1"/>
  <c r="Y217" i="21"/>
  <c r="S217" i="21"/>
  <c r="G217" i="21" s="1"/>
  <c r="G216" i="21"/>
  <c r="M217" i="21" s="1"/>
  <c r="N217" i="21"/>
  <c r="P199" i="24"/>
  <c r="D199" i="24" s="1"/>
  <c r="D198" i="24"/>
  <c r="J199" i="24" s="1"/>
  <c r="V199" i="24"/>
  <c r="O216" i="24"/>
  <c r="W205" i="21"/>
  <c r="Q208" i="24"/>
  <c r="P204" i="21"/>
  <c r="W204" i="21" s="1"/>
  <c r="Q205" i="21"/>
  <c r="E205" i="21" s="1"/>
  <c r="E204" i="21"/>
  <c r="K205" i="21" s="1"/>
  <c r="T222" i="24"/>
  <c r="H222" i="24" s="1"/>
  <c r="H221" i="24"/>
  <c r="Z222" i="24"/>
  <c r="R216" i="24"/>
  <c r="X212" i="21"/>
  <c r="Q211" i="21"/>
  <c r="X211" i="21" s="1"/>
  <c r="R212" i="21"/>
  <c r="F212" i="21" s="1"/>
  <c r="F211" i="21"/>
  <c r="L212" i="21" s="1"/>
  <c r="K194" i="21"/>
  <c r="J195" i="21"/>
  <c r="O221" i="21"/>
  <c r="AA220" i="21"/>
  <c r="T225" i="24"/>
  <c r="T224" i="26" s="1"/>
  <c r="U228" i="27" s="1"/>
  <c r="S220" i="21"/>
  <c r="Z220" i="21" s="1"/>
  <c r="Z221" i="21"/>
  <c r="T221" i="21"/>
  <c r="H221" i="21" s="1"/>
  <c r="H220" i="21"/>
  <c r="N221" i="21" s="1"/>
  <c r="W198" i="24"/>
  <c r="M212" i="21"/>
  <c r="L197" i="21"/>
  <c r="K198" i="21"/>
  <c r="V198" i="21"/>
  <c r="P201" i="24"/>
  <c r="P203" i="26" s="1"/>
  <c r="P198" i="21"/>
  <c r="D198" i="21" s="1"/>
  <c r="D197" i="21"/>
  <c r="J198" i="21" s="1"/>
  <c r="AA221" i="24"/>
  <c r="U229" i="24"/>
  <c r="U228" i="26" s="1"/>
  <c r="V232" i="27" s="1"/>
  <c r="V242" i="29" s="1"/>
  <c r="V226" i="31" s="1"/>
  <c r="U225" i="21"/>
  <c r="I225" i="21" s="1"/>
  <c r="T224" i="21"/>
  <c r="AA225" i="21"/>
  <c r="U227" i="21"/>
  <c r="I224" i="21"/>
  <c r="U226" i="24"/>
  <c r="I226" i="24" s="1"/>
  <c r="AA226" i="24"/>
  <c r="I225" i="24"/>
  <c r="O226" i="24" s="1"/>
  <c r="L198" i="24"/>
  <c r="K199" i="24"/>
  <c r="X204" i="21"/>
  <c r="L202" i="24"/>
  <c r="G216" i="24"/>
  <c r="Y217" i="24"/>
  <c r="S217" i="24"/>
  <c r="G217" i="24" s="1"/>
  <c r="E201" i="24"/>
  <c r="Q202" i="24"/>
  <c r="E202" i="24" s="1"/>
  <c r="W202" i="24"/>
  <c r="Z216" i="24"/>
  <c r="N208" i="24"/>
  <c r="M209" i="24"/>
  <c r="O216" i="21"/>
  <c r="L205" i="21"/>
  <c r="F208" i="24"/>
  <c r="L209" i="24" s="1"/>
  <c r="X209" i="24"/>
  <c r="R209" i="24"/>
  <c r="F209" i="24" s="1"/>
  <c r="X201" i="24"/>
  <c r="L183" i="33" l="1"/>
  <c r="Y208" i="33"/>
  <c r="Y207" i="33"/>
  <c r="G207" i="33"/>
  <c r="S208" i="33"/>
  <c r="G208" i="33" s="1"/>
  <c r="Z207" i="33"/>
  <c r="D201" i="31"/>
  <c r="E201" i="31"/>
  <c r="E197" i="33"/>
  <c r="D197" i="33"/>
  <c r="T217" i="33"/>
  <c r="H217" i="33" s="1"/>
  <c r="H216" i="33"/>
  <c r="D186" i="31"/>
  <c r="E186" i="31"/>
  <c r="Q205" i="33"/>
  <c r="D204" i="33"/>
  <c r="W205" i="33"/>
  <c r="E204" i="33"/>
  <c r="K205" i="33" s="1"/>
  <c r="O213" i="33"/>
  <c r="P212" i="33"/>
  <c r="U226" i="33"/>
  <c r="U221" i="31"/>
  <c r="I221" i="31" s="1"/>
  <c r="I220" i="31"/>
  <c r="AA221" i="31"/>
  <c r="AB220" i="31"/>
  <c r="L196" i="33"/>
  <c r="L197" i="33"/>
  <c r="M196" i="33"/>
  <c r="M201" i="31"/>
  <c r="N200" i="31"/>
  <c r="O212" i="31"/>
  <c r="O213" i="31"/>
  <c r="P212" i="31"/>
  <c r="T212" i="33"/>
  <c r="T208" i="31"/>
  <c r="H208" i="31" s="1"/>
  <c r="Z208" i="31"/>
  <c r="H207" i="31"/>
  <c r="N213" i="31" s="1"/>
  <c r="AA207" i="31"/>
  <c r="P227" i="33"/>
  <c r="G204" i="33"/>
  <c r="S205" i="33"/>
  <c r="G205" i="33" s="1"/>
  <c r="Y205" i="33"/>
  <c r="Z204" i="33"/>
  <c r="M204" i="31"/>
  <c r="M203" i="31"/>
  <c r="N203" i="31"/>
  <c r="R208" i="33"/>
  <c r="F208" i="33" s="1"/>
  <c r="F207" i="33"/>
  <c r="V232" i="33"/>
  <c r="V227" i="31"/>
  <c r="J227" i="31" s="1"/>
  <c r="AB227" i="31"/>
  <c r="AA216" i="33"/>
  <c r="U217" i="33"/>
  <c r="I217" i="33" s="1"/>
  <c r="AA217" i="33"/>
  <c r="I216" i="33"/>
  <c r="AB216" i="33"/>
  <c r="P224" i="31"/>
  <c r="V230" i="33"/>
  <c r="J230" i="33" s="1"/>
  <c r="AB230" i="33"/>
  <c r="J229" i="33"/>
  <c r="E184" i="33"/>
  <c r="D184" i="33"/>
  <c r="K186" i="31"/>
  <c r="L185" i="31"/>
  <c r="Q189" i="33"/>
  <c r="D188" i="33"/>
  <c r="W189" i="33"/>
  <c r="E188" i="33"/>
  <c r="K197" i="33" s="1"/>
  <c r="X188" i="33"/>
  <c r="K191" i="29"/>
  <c r="L190" i="29"/>
  <c r="M213" i="29"/>
  <c r="N212" i="29"/>
  <c r="X207" i="27"/>
  <c r="R212" i="29"/>
  <c r="R200" i="31" s="1"/>
  <c r="AA237" i="29"/>
  <c r="U237" i="29"/>
  <c r="I237" i="29" s="1"/>
  <c r="I236" i="29"/>
  <c r="AB236" i="29"/>
  <c r="D191" i="29"/>
  <c r="E191" i="29"/>
  <c r="J242" i="29"/>
  <c r="V243" i="29"/>
  <c r="J243" i="29" s="1"/>
  <c r="AB243" i="29"/>
  <c r="M211" i="21"/>
  <c r="H220" i="29"/>
  <c r="N229" i="29" s="1"/>
  <c r="Z221" i="29"/>
  <c r="T221" i="29"/>
  <c r="H221" i="29" s="1"/>
  <c r="AA220" i="29"/>
  <c r="M215" i="29"/>
  <c r="M216" i="29"/>
  <c r="N215" i="29"/>
  <c r="K206" i="29"/>
  <c r="P240" i="29"/>
  <c r="AB228" i="27"/>
  <c r="U239" i="29"/>
  <c r="U223" i="31" s="1"/>
  <c r="Z229" i="29"/>
  <c r="O229" i="29"/>
  <c r="O228" i="29"/>
  <c r="P228" i="29"/>
  <c r="E213" i="29"/>
  <c r="D213" i="29"/>
  <c r="Y208" i="26"/>
  <c r="S211" i="27"/>
  <c r="S220" i="29" s="1"/>
  <c r="T212" i="27"/>
  <c r="H212" i="27" s="1"/>
  <c r="Z212" i="27"/>
  <c r="H211" i="27"/>
  <c r="N220" i="27" s="1"/>
  <c r="AA211" i="27"/>
  <c r="K189" i="27"/>
  <c r="L188" i="27"/>
  <c r="Z220" i="27"/>
  <c r="I228" i="27"/>
  <c r="P228" i="27" s="1"/>
  <c r="U229" i="27"/>
  <c r="I229" i="27" s="1"/>
  <c r="AA229" i="27"/>
  <c r="X203" i="27"/>
  <c r="F203" i="27"/>
  <c r="L207" i="27" s="1"/>
  <c r="X204" i="27"/>
  <c r="R204" i="27"/>
  <c r="F204" i="27" s="1"/>
  <c r="Y203" i="27"/>
  <c r="E189" i="27"/>
  <c r="D189" i="27"/>
  <c r="I224" i="27"/>
  <c r="U225" i="27"/>
  <c r="I225" i="27" s="1"/>
  <c r="AA225" i="27"/>
  <c r="AB224" i="27"/>
  <c r="V233" i="27"/>
  <c r="J233" i="27" s="1"/>
  <c r="AB233" i="27"/>
  <c r="J232" i="27"/>
  <c r="W203" i="26"/>
  <c r="Q206" i="27"/>
  <c r="Q215" i="29" s="1"/>
  <c r="Q203" i="31" s="1"/>
  <c r="P229" i="27"/>
  <c r="E204" i="27"/>
  <c r="D204" i="27"/>
  <c r="M206" i="27"/>
  <c r="M207" i="27"/>
  <c r="N206" i="27"/>
  <c r="O220" i="27"/>
  <c r="O219" i="27"/>
  <c r="P219" i="27"/>
  <c r="AA229" i="26"/>
  <c r="I228" i="26"/>
  <c r="U229" i="26"/>
  <c r="I229" i="26" s="1"/>
  <c r="T225" i="26"/>
  <c r="H225" i="26" s="1"/>
  <c r="H224" i="26"/>
  <c r="Z225" i="26"/>
  <c r="X208" i="24"/>
  <c r="Q208" i="26"/>
  <c r="R211" i="27" s="1"/>
  <c r="R220" i="29" s="1"/>
  <c r="R207" i="31" s="1"/>
  <c r="N216" i="26"/>
  <c r="N215" i="26"/>
  <c r="O215" i="26"/>
  <c r="Y216" i="24"/>
  <c r="R215" i="26"/>
  <c r="S219" i="27" s="1"/>
  <c r="S228" i="29" s="1"/>
  <c r="S212" i="31" s="1"/>
  <c r="O225" i="26"/>
  <c r="N221" i="26"/>
  <c r="M209" i="26"/>
  <c r="AA224" i="26"/>
  <c r="K201" i="26"/>
  <c r="K200" i="26"/>
  <c r="M216" i="26"/>
  <c r="P204" i="26"/>
  <c r="D204" i="26" s="1"/>
  <c r="V204" i="26"/>
  <c r="D203" i="26"/>
  <c r="J204" i="26" s="1"/>
  <c r="Z221" i="24"/>
  <c r="S220" i="26"/>
  <c r="T224" i="27" s="1"/>
  <c r="T236" i="29" s="1"/>
  <c r="F208" i="26"/>
  <c r="X209" i="26"/>
  <c r="X208" i="26"/>
  <c r="R209" i="26"/>
  <c r="F209" i="26" s="1"/>
  <c r="K204" i="26"/>
  <c r="K203" i="26"/>
  <c r="K198" i="24"/>
  <c r="L204" i="21"/>
  <c r="N216" i="21"/>
  <c r="I229" i="24"/>
  <c r="U230" i="24"/>
  <c r="I230" i="24" s="1"/>
  <c r="AA230" i="24"/>
  <c r="V202" i="24"/>
  <c r="P202" i="24"/>
  <c r="D202" i="24" s="1"/>
  <c r="D201" i="24"/>
  <c r="J202" i="24" s="1"/>
  <c r="S225" i="24"/>
  <c r="Y221" i="21"/>
  <c r="S221" i="21"/>
  <c r="G221" i="21" s="1"/>
  <c r="R220" i="21"/>
  <c r="Y220" i="21"/>
  <c r="G220" i="21"/>
  <c r="R217" i="24"/>
  <c r="F217" i="24" s="1"/>
  <c r="F216" i="24"/>
  <c r="X217" i="24"/>
  <c r="V205" i="21"/>
  <c r="P208" i="24"/>
  <c r="P205" i="21"/>
  <c r="D205" i="21" s="1"/>
  <c r="D204" i="21"/>
  <c r="K202" i="24"/>
  <c r="U232" i="24"/>
  <c r="U231" i="26" s="1"/>
  <c r="V235" i="27" s="1"/>
  <c r="V246" i="29" s="1"/>
  <c r="V230" i="31" s="1"/>
  <c r="T227" i="21"/>
  <c r="U228" i="21"/>
  <c r="I228" i="21" s="1"/>
  <c r="U234" i="21"/>
  <c r="AA228" i="21"/>
  <c r="I227" i="21"/>
  <c r="M208" i="24"/>
  <c r="Z226" i="24"/>
  <c r="T226" i="24"/>
  <c r="H226" i="24" s="1"/>
  <c r="H225" i="24"/>
  <c r="E208" i="24"/>
  <c r="W209" i="24"/>
  <c r="Q209" i="24"/>
  <c r="E209" i="24" s="1"/>
  <c r="R221" i="24"/>
  <c r="R220" i="26" s="1"/>
  <c r="S224" i="27" s="1"/>
  <c r="S236" i="29" s="1"/>
  <c r="S220" i="31" s="1"/>
  <c r="X217" i="21"/>
  <c r="Q216" i="21"/>
  <c r="X216" i="21" s="1"/>
  <c r="R217" i="21"/>
  <c r="F217" i="21" s="1"/>
  <c r="F216" i="21"/>
  <c r="AA224" i="21"/>
  <c r="T229" i="24"/>
  <c r="T228" i="26" s="1"/>
  <c r="U232" i="27" s="1"/>
  <c r="U242" i="29" s="1"/>
  <c r="U226" i="31" s="1"/>
  <c r="S224" i="21"/>
  <c r="Z224" i="21" s="1"/>
  <c r="Z225" i="21"/>
  <c r="T225" i="21"/>
  <c r="H225" i="21" s="1"/>
  <c r="H224" i="21"/>
  <c r="K197" i="21"/>
  <c r="Q216" i="24"/>
  <c r="Q215" i="26" s="1"/>
  <c r="R219" i="27" s="1"/>
  <c r="R228" i="29" s="1"/>
  <c r="R212" i="31" s="1"/>
  <c r="P211" i="21"/>
  <c r="W212" i="21"/>
  <c r="Q212" i="21"/>
  <c r="E212" i="21" s="1"/>
  <c r="E211" i="21"/>
  <c r="Y222" i="24"/>
  <c r="G221" i="24"/>
  <c r="M222" i="24" s="1"/>
  <c r="S222" i="24"/>
  <c r="G222" i="24" s="1"/>
  <c r="N216" i="24"/>
  <c r="M217" i="24"/>
  <c r="L201" i="24"/>
  <c r="W201" i="24"/>
  <c r="AA225" i="24"/>
  <c r="O225" i="21"/>
  <c r="O220" i="21"/>
  <c r="O221" i="24"/>
  <c r="N222" i="24"/>
  <c r="H212" i="33" l="1"/>
  <c r="T213" i="33"/>
  <c r="H213" i="33" s="1"/>
  <c r="Z213" i="33"/>
  <c r="AA212" i="33"/>
  <c r="O221" i="31"/>
  <c r="P220" i="31"/>
  <c r="E205" i="33"/>
  <c r="D205" i="33"/>
  <c r="AA236" i="29"/>
  <c r="T220" i="31"/>
  <c r="S216" i="33"/>
  <c r="Y212" i="31"/>
  <c r="G212" i="31"/>
  <c r="S213" i="31"/>
  <c r="G213" i="31" s="1"/>
  <c r="Z212" i="31"/>
  <c r="D189" i="33"/>
  <c r="E189" i="33"/>
  <c r="O217" i="33"/>
  <c r="O216" i="33"/>
  <c r="P216" i="33"/>
  <c r="J232" i="33"/>
  <c r="V233" i="33"/>
  <c r="J233" i="33" s="1"/>
  <c r="AB233" i="33"/>
  <c r="Z217" i="33"/>
  <c r="M207" i="33"/>
  <c r="M208" i="33"/>
  <c r="N207" i="33"/>
  <c r="U232" i="33"/>
  <c r="AA227" i="31"/>
  <c r="I226" i="31"/>
  <c r="P226" i="31" s="1"/>
  <c r="U227" i="31"/>
  <c r="I227" i="31" s="1"/>
  <c r="R216" i="33"/>
  <c r="X213" i="31"/>
  <c r="R213" i="31"/>
  <c r="F213" i="31" s="1"/>
  <c r="F212" i="31"/>
  <c r="S226" i="33"/>
  <c r="Y221" i="31"/>
  <c r="S221" i="31"/>
  <c r="G221" i="31" s="1"/>
  <c r="G220" i="31"/>
  <c r="R212" i="33"/>
  <c r="X208" i="31"/>
  <c r="R208" i="31"/>
  <c r="F208" i="31" s="1"/>
  <c r="F207" i="31"/>
  <c r="Z220" i="29"/>
  <c r="S207" i="31"/>
  <c r="Y213" i="31" s="1"/>
  <c r="U229" i="33"/>
  <c r="U224" i="31"/>
  <c r="I224" i="31" s="1"/>
  <c r="I223" i="31"/>
  <c r="AA224" i="31"/>
  <c r="AB223" i="31"/>
  <c r="K189" i="33"/>
  <c r="L188" i="33"/>
  <c r="P230" i="33"/>
  <c r="Q207" i="33"/>
  <c r="W204" i="31"/>
  <c r="Q204" i="31"/>
  <c r="E203" i="31"/>
  <c r="D203" i="31"/>
  <c r="X203" i="31"/>
  <c r="P227" i="31"/>
  <c r="M205" i="33"/>
  <c r="N204" i="33"/>
  <c r="N208" i="31"/>
  <c r="O207" i="31"/>
  <c r="V236" i="33"/>
  <c r="V231" i="31"/>
  <c r="AB231" i="31"/>
  <c r="J230" i="31"/>
  <c r="R204" i="33"/>
  <c r="X201" i="31"/>
  <c r="R201" i="31"/>
  <c r="F201" i="31" s="1"/>
  <c r="X200" i="31"/>
  <c r="F200" i="31"/>
  <c r="Y200" i="31"/>
  <c r="X204" i="31"/>
  <c r="AB226" i="31"/>
  <c r="I226" i="33"/>
  <c r="AA227" i="33"/>
  <c r="U227" i="33"/>
  <c r="I227" i="33" s="1"/>
  <c r="AB226" i="33"/>
  <c r="N217" i="33"/>
  <c r="R229" i="29"/>
  <c r="F229" i="29" s="1"/>
  <c r="F228" i="29"/>
  <c r="X229" i="29"/>
  <c r="Y229" i="29"/>
  <c r="Y228" i="29"/>
  <c r="S229" i="29"/>
  <c r="G229" i="29" s="1"/>
  <c r="G228" i="29"/>
  <c r="Z228" i="29"/>
  <c r="Y237" i="29"/>
  <c r="S237" i="29"/>
  <c r="G237" i="29" s="1"/>
  <c r="G236" i="29"/>
  <c r="D215" i="29"/>
  <c r="E215" i="29"/>
  <c r="W216" i="29"/>
  <c r="Q216" i="29"/>
  <c r="X215" i="29"/>
  <c r="O237" i="29"/>
  <c r="P236" i="29"/>
  <c r="U243" i="29"/>
  <c r="I243" i="29" s="1"/>
  <c r="AA243" i="29"/>
  <c r="I242" i="29"/>
  <c r="P242" i="29" s="1"/>
  <c r="Y221" i="29"/>
  <c r="Y220" i="29"/>
  <c r="S221" i="29"/>
  <c r="G221" i="29" s="1"/>
  <c r="G220" i="29"/>
  <c r="AA240" i="29"/>
  <c r="I239" i="29"/>
  <c r="U240" i="29"/>
  <c r="I240" i="29" s="1"/>
  <c r="AB239" i="29"/>
  <c r="P243" i="29"/>
  <c r="Z237" i="29"/>
  <c r="H236" i="29"/>
  <c r="T237" i="29"/>
  <c r="H237" i="29" s="1"/>
  <c r="Z236" i="29"/>
  <c r="AB242" i="29"/>
  <c r="R221" i="29"/>
  <c r="F221" i="29" s="1"/>
  <c r="X221" i="29"/>
  <c r="F220" i="29"/>
  <c r="J246" i="29"/>
  <c r="AB247" i="29"/>
  <c r="V247" i="29"/>
  <c r="J247" i="29" s="1"/>
  <c r="N221" i="29"/>
  <c r="O220" i="29"/>
  <c r="F212" i="29"/>
  <c r="R213" i="29"/>
  <c r="F213" i="29" s="1"/>
  <c r="X213" i="29"/>
  <c r="X212" i="29"/>
  <c r="X216" i="29"/>
  <c r="Y212" i="29"/>
  <c r="AA233" i="27"/>
  <c r="I232" i="27"/>
  <c r="P232" i="27" s="1"/>
  <c r="U233" i="27"/>
  <c r="I233" i="27" s="1"/>
  <c r="D206" i="27"/>
  <c r="Q207" i="27"/>
  <c r="W207" i="27"/>
  <c r="E206" i="27"/>
  <c r="X206" i="27"/>
  <c r="L203" i="27"/>
  <c r="L204" i="27"/>
  <c r="M203" i="27"/>
  <c r="O229" i="27"/>
  <c r="Z224" i="27"/>
  <c r="H224" i="27"/>
  <c r="T225" i="27"/>
  <c r="H225" i="27" s="1"/>
  <c r="Z225" i="27"/>
  <c r="S220" i="27"/>
  <c r="G220" i="27" s="1"/>
  <c r="Y220" i="27"/>
  <c r="Y219" i="27"/>
  <c r="G219" i="27"/>
  <c r="Z219" i="27"/>
  <c r="O225" i="27"/>
  <c r="P224" i="27"/>
  <c r="G224" i="27"/>
  <c r="S225" i="27"/>
  <c r="G225" i="27" s="1"/>
  <c r="Y225" i="27"/>
  <c r="R212" i="27"/>
  <c r="F212" i="27" s="1"/>
  <c r="F211" i="27"/>
  <c r="X212" i="27"/>
  <c r="P233" i="27"/>
  <c r="AA224" i="27"/>
  <c r="N212" i="27"/>
  <c r="O211" i="27"/>
  <c r="Y211" i="27"/>
  <c r="G211" i="27"/>
  <c r="S212" i="27"/>
  <c r="G212" i="27" s="1"/>
  <c r="Y212" i="27"/>
  <c r="F219" i="27"/>
  <c r="R220" i="27"/>
  <c r="F220" i="27" s="1"/>
  <c r="X220" i="27"/>
  <c r="J235" i="27"/>
  <c r="V236" i="27"/>
  <c r="J236" i="27" s="1"/>
  <c r="AB236" i="27"/>
  <c r="AB232" i="27"/>
  <c r="Z211" i="27"/>
  <c r="X215" i="26"/>
  <c r="X216" i="26"/>
  <c r="F215" i="26"/>
  <c r="R216" i="26"/>
  <c r="F216" i="26" s="1"/>
  <c r="Y215" i="26"/>
  <c r="N225" i="26"/>
  <c r="H228" i="26"/>
  <c r="O228" i="26" s="1"/>
  <c r="T229" i="26"/>
  <c r="H229" i="26" s="1"/>
  <c r="Z229" i="26"/>
  <c r="L209" i="26"/>
  <c r="M208" i="26"/>
  <c r="S221" i="26"/>
  <c r="G221" i="26" s="1"/>
  <c r="Y221" i="26"/>
  <c r="Y220" i="26"/>
  <c r="G220" i="26"/>
  <c r="Z220" i="26"/>
  <c r="W216" i="26"/>
  <c r="Q216" i="26"/>
  <c r="E216" i="26" s="1"/>
  <c r="E215" i="26"/>
  <c r="X221" i="26"/>
  <c r="F220" i="26"/>
  <c r="R221" i="26"/>
  <c r="F221" i="26" s="1"/>
  <c r="W209" i="26"/>
  <c r="Q209" i="26"/>
  <c r="E209" i="26" s="1"/>
  <c r="E208" i="26"/>
  <c r="L208" i="26" s="1"/>
  <c r="AA228" i="26"/>
  <c r="Z225" i="24"/>
  <c r="S224" i="26"/>
  <c r="T228" i="27" s="1"/>
  <c r="T239" i="29" s="1"/>
  <c r="T223" i="31" s="1"/>
  <c r="AA223" i="31" s="1"/>
  <c r="O229" i="26"/>
  <c r="U232" i="26"/>
  <c r="I232" i="26" s="1"/>
  <c r="I231" i="26"/>
  <c r="AA232" i="26"/>
  <c r="W208" i="24"/>
  <c r="P208" i="26"/>
  <c r="Q211" i="27" s="1"/>
  <c r="Q220" i="29" s="1"/>
  <c r="O224" i="26"/>
  <c r="K201" i="24"/>
  <c r="M216" i="21"/>
  <c r="L217" i="21"/>
  <c r="L208" i="24"/>
  <c r="K209" i="24"/>
  <c r="I232" i="24"/>
  <c r="U233" i="24"/>
  <c r="I233" i="24" s="1"/>
  <c r="AA233" i="24"/>
  <c r="Y226" i="24"/>
  <c r="S226" i="24"/>
  <c r="G226" i="24" s="1"/>
  <c r="G225" i="24"/>
  <c r="R222" i="24"/>
  <c r="F222" i="24" s="1"/>
  <c r="F221" i="24"/>
  <c r="X222" i="24"/>
  <c r="U240" i="24"/>
  <c r="U240" i="26" s="1"/>
  <c r="V245" i="27" s="1"/>
  <c r="V255" i="29" s="1"/>
  <c r="V238" i="31" s="1"/>
  <c r="T234" i="21"/>
  <c r="AA235" i="21"/>
  <c r="U235" i="21"/>
  <c r="I235" i="21" s="1"/>
  <c r="U240" i="21"/>
  <c r="I234" i="21"/>
  <c r="V209" i="24"/>
  <c r="P209" i="24"/>
  <c r="D209" i="24" s="1"/>
  <c r="D208" i="24"/>
  <c r="J209" i="24" s="1"/>
  <c r="M216" i="24"/>
  <c r="L217" i="24"/>
  <c r="R225" i="24"/>
  <c r="R224" i="26" s="1"/>
  <c r="S228" i="27" s="1"/>
  <c r="S239" i="29" s="1"/>
  <c r="S223" i="31" s="1"/>
  <c r="X221" i="21"/>
  <c r="R221" i="21"/>
  <c r="F221" i="21" s="1"/>
  <c r="Q220" i="21"/>
  <c r="X220" i="21" s="1"/>
  <c r="F220" i="21"/>
  <c r="P216" i="24"/>
  <c r="P212" i="21"/>
  <c r="D212" i="21" s="1"/>
  <c r="V212" i="21"/>
  <c r="D211" i="21"/>
  <c r="J212" i="21" s="1"/>
  <c r="N225" i="21"/>
  <c r="H229" i="24"/>
  <c r="O229" i="24" s="1"/>
  <c r="Z230" i="24"/>
  <c r="T230" i="24"/>
  <c r="H230" i="24" s="1"/>
  <c r="O230" i="24"/>
  <c r="Y225" i="21"/>
  <c r="S229" i="24"/>
  <c r="S228" i="26" s="1"/>
  <c r="T232" i="27" s="1"/>
  <c r="T242" i="29" s="1"/>
  <c r="R224" i="21"/>
  <c r="S225" i="21"/>
  <c r="G225" i="21" s="1"/>
  <c r="G224" i="21"/>
  <c r="Y221" i="24"/>
  <c r="L211" i="21"/>
  <c r="K212" i="21"/>
  <c r="N221" i="24"/>
  <c r="O224" i="21"/>
  <c r="W211" i="21"/>
  <c r="E216" i="24"/>
  <c r="Q217" i="24"/>
  <c r="E217" i="24" s="1"/>
  <c r="W217" i="24"/>
  <c r="Q221" i="24"/>
  <c r="Q220" i="26" s="1"/>
  <c r="R224" i="27" s="1"/>
  <c r="R236" i="29" s="1"/>
  <c r="R220" i="31" s="1"/>
  <c r="P216" i="21"/>
  <c r="W217" i="21"/>
  <c r="Q217" i="21"/>
  <c r="E217" i="21" s="1"/>
  <c r="E216" i="21"/>
  <c r="L216" i="21" s="1"/>
  <c r="O225" i="24"/>
  <c r="N226" i="24"/>
  <c r="O228" i="21"/>
  <c r="AA227" i="21"/>
  <c r="T232" i="24"/>
  <c r="Z228" i="21"/>
  <c r="S227" i="21"/>
  <c r="Z227" i="21" s="1"/>
  <c r="T228" i="21"/>
  <c r="H228" i="21" s="1"/>
  <c r="H227" i="21"/>
  <c r="O227" i="21" s="1"/>
  <c r="K204" i="21"/>
  <c r="J205" i="21"/>
  <c r="X216" i="24"/>
  <c r="N220" i="21"/>
  <c r="M221" i="21"/>
  <c r="AA229" i="24"/>
  <c r="V245" i="33" l="1"/>
  <c r="AB239" i="31"/>
  <c r="J238" i="31"/>
  <c r="V239" i="31"/>
  <c r="J239" i="31" s="1"/>
  <c r="R226" i="33"/>
  <c r="Y226" i="33" s="1"/>
  <c r="X221" i="31"/>
  <c r="R221" i="31"/>
  <c r="F221" i="31" s="1"/>
  <c r="F220" i="31"/>
  <c r="S229" i="33"/>
  <c r="Y224" i="31"/>
  <c r="G223" i="31"/>
  <c r="S224" i="31"/>
  <c r="G224" i="31" s="1"/>
  <c r="L208" i="31"/>
  <c r="X213" i="33"/>
  <c r="R213" i="33"/>
  <c r="F213" i="33" s="1"/>
  <c r="F212" i="33"/>
  <c r="O227" i="31"/>
  <c r="X220" i="29"/>
  <c r="Q207" i="31"/>
  <c r="P231" i="31"/>
  <c r="M212" i="31"/>
  <c r="N212" i="31"/>
  <c r="AA242" i="29"/>
  <c r="T226" i="31"/>
  <c r="T229" i="33"/>
  <c r="AA229" i="33" s="1"/>
  <c r="Z224" i="31"/>
  <c r="Z223" i="31"/>
  <c r="T224" i="31"/>
  <c r="H224" i="31" s="1"/>
  <c r="H223" i="31"/>
  <c r="O223" i="31" s="1"/>
  <c r="W208" i="33"/>
  <c r="Q208" i="33"/>
  <c r="D207" i="33"/>
  <c r="E207" i="33"/>
  <c r="X207" i="33"/>
  <c r="U230" i="33"/>
  <c r="I230" i="33" s="1"/>
  <c r="AA230" i="33"/>
  <c r="I229" i="33"/>
  <c r="AB229" i="33"/>
  <c r="M221" i="31"/>
  <c r="M220" i="31"/>
  <c r="S227" i="33"/>
  <c r="G227" i="33" s="1"/>
  <c r="Y227" i="33"/>
  <c r="G226" i="33"/>
  <c r="N213" i="33"/>
  <c r="O212" i="33"/>
  <c r="V237" i="33"/>
  <c r="J237" i="33" s="1"/>
  <c r="J236" i="33"/>
  <c r="AB237" i="33"/>
  <c r="E204" i="31"/>
  <c r="D204" i="31"/>
  <c r="AA233" i="33"/>
  <c r="I232" i="33"/>
  <c r="P232" i="33" s="1"/>
  <c r="U233" i="33"/>
  <c r="I233" i="33" s="1"/>
  <c r="AB232" i="33"/>
  <c r="T226" i="33"/>
  <c r="T221" i="31"/>
  <c r="H221" i="31" s="1"/>
  <c r="H220" i="31"/>
  <c r="Z221" i="31"/>
  <c r="Z220" i="31"/>
  <c r="AA220" i="31"/>
  <c r="O227" i="33"/>
  <c r="P226" i="33"/>
  <c r="L200" i="31"/>
  <c r="L201" i="31"/>
  <c r="L204" i="31"/>
  <c r="M200" i="31"/>
  <c r="X204" i="33"/>
  <c r="R205" i="33"/>
  <c r="F205" i="33" s="1"/>
  <c r="F204" i="33"/>
  <c r="X205" i="33"/>
  <c r="Y204" i="33"/>
  <c r="X208" i="33"/>
  <c r="K204" i="31"/>
  <c r="L203" i="31"/>
  <c r="O224" i="31"/>
  <c r="P223" i="31"/>
  <c r="S212" i="33"/>
  <c r="Y217" i="33" s="1"/>
  <c r="Y207" i="31"/>
  <c r="Y208" i="31"/>
  <c r="G207" i="31"/>
  <c r="S208" i="31"/>
  <c r="G208" i="31" s="1"/>
  <c r="Z207" i="31"/>
  <c r="Y220" i="31"/>
  <c r="L213" i="31"/>
  <c r="X217" i="33"/>
  <c r="R217" i="33"/>
  <c r="F217" i="33" s="1"/>
  <c r="F216" i="33"/>
  <c r="P233" i="33"/>
  <c r="G216" i="33"/>
  <c r="S217" i="33"/>
  <c r="G217" i="33" s="1"/>
  <c r="Y216" i="33"/>
  <c r="Z216" i="33"/>
  <c r="M229" i="29"/>
  <c r="M228" i="29"/>
  <c r="N228" i="29"/>
  <c r="Z243" i="29"/>
  <c r="T243" i="29"/>
  <c r="H243" i="29" s="1"/>
  <c r="H242" i="29"/>
  <c r="O242" i="29" s="1"/>
  <c r="P247" i="29"/>
  <c r="O240" i="29"/>
  <c r="P239" i="29"/>
  <c r="K216" i="29"/>
  <c r="L215" i="29"/>
  <c r="X237" i="29"/>
  <c r="R237" i="29"/>
  <c r="F237" i="29" s="1"/>
  <c r="F236" i="29"/>
  <c r="M236" i="29" s="1"/>
  <c r="N237" i="29"/>
  <c r="N236" i="29"/>
  <c r="S240" i="29"/>
  <c r="G240" i="29" s="1"/>
  <c r="G239" i="29"/>
  <c r="Y240" i="29"/>
  <c r="L212" i="29"/>
  <c r="L213" i="29"/>
  <c r="L216" i="29"/>
  <c r="M212" i="29"/>
  <c r="L221" i="29"/>
  <c r="M221" i="29"/>
  <c r="M220" i="29"/>
  <c r="Y236" i="29"/>
  <c r="Z239" i="29"/>
  <c r="H239" i="29"/>
  <c r="Z240" i="29"/>
  <c r="T240" i="29"/>
  <c r="H240" i="29" s="1"/>
  <c r="O236" i="29"/>
  <c r="M237" i="29"/>
  <c r="L229" i="29"/>
  <c r="E220" i="29"/>
  <c r="K221" i="29" s="1"/>
  <c r="Q221" i="29"/>
  <c r="D220" i="29"/>
  <c r="W221" i="29"/>
  <c r="N220" i="29"/>
  <c r="V256" i="29"/>
  <c r="J256" i="29" s="1"/>
  <c r="AB256" i="29"/>
  <c r="J255" i="29"/>
  <c r="AA239" i="29"/>
  <c r="O243" i="29"/>
  <c r="D216" i="29"/>
  <c r="E216" i="29"/>
  <c r="V246" i="27"/>
  <c r="J246" i="27" s="1"/>
  <c r="AB246" i="27"/>
  <c r="J245" i="27"/>
  <c r="D211" i="27"/>
  <c r="W212" i="27"/>
  <c r="E211" i="27"/>
  <c r="K212" i="27" s="1"/>
  <c r="Q212" i="27"/>
  <c r="L212" i="27"/>
  <c r="N225" i="27"/>
  <c r="N224" i="27"/>
  <c r="K207" i="27"/>
  <c r="L206" i="27"/>
  <c r="H232" i="27"/>
  <c r="O232" i="27" s="1"/>
  <c r="T233" i="27"/>
  <c r="H233" i="27" s="1"/>
  <c r="Z233" i="27"/>
  <c r="G228" i="27"/>
  <c r="S229" i="27"/>
  <c r="G229" i="27" s="1"/>
  <c r="Y229" i="27"/>
  <c r="M225" i="27"/>
  <c r="AA232" i="27"/>
  <c r="F224" i="27"/>
  <c r="M224" i="27" s="1"/>
  <c r="R225" i="27"/>
  <c r="F225" i="27" s="1"/>
  <c r="X225" i="27"/>
  <c r="Z229" i="27"/>
  <c r="Z228" i="27"/>
  <c r="H228" i="27"/>
  <c r="T229" i="27"/>
  <c r="H229" i="27" s="1"/>
  <c r="AA228" i="27"/>
  <c r="L220" i="27"/>
  <c r="M212" i="27"/>
  <c r="M211" i="27"/>
  <c r="N211" i="27"/>
  <c r="X211" i="27"/>
  <c r="Y224" i="27"/>
  <c r="M220" i="27"/>
  <c r="M219" i="27"/>
  <c r="N219" i="27"/>
  <c r="E207" i="27"/>
  <c r="D207" i="27"/>
  <c r="O233" i="27"/>
  <c r="P236" i="27"/>
  <c r="O224" i="27"/>
  <c r="W221" i="26"/>
  <c r="E220" i="26"/>
  <c r="L220" i="26" s="1"/>
  <c r="Q221" i="26"/>
  <c r="E221" i="26" s="1"/>
  <c r="G228" i="26"/>
  <c r="N228" i="26" s="1"/>
  <c r="S229" i="26"/>
  <c r="G229" i="26" s="1"/>
  <c r="Y229" i="26"/>
  <c r="N229" i="26"/>
  <c r="AA232" i="24"/>
  <c r="T231" i="26"/>
  <c r="U235" i="27" s="1"/>
  <c r="U246" i="29" s="1"/>
  <c r="U230" i="31" s="1"/>
  <c r="L216" i="26"/>
  <c r="L215" i="26"/>
  <c r="M215" i="26"/>
  <c r="I240" i="26"/>
  <c r="AA241" i="26"/>
  <c r="U241" i="26"/>
  <c r="I241" i="26" s="1"/>
  <c r="D208" i="26"/>
  <c r="J209" i="26" s="1"/>
  <c r="P209" i="26"/>
  <c r="D209" i="26" s="1"/>
  <c r="V209" i="26"/>
  <c r="O232" i="26"/>
  <c r="G224" i="26"/>
  <c r="Y225" i="26"/>
  <c r="Y224" i="26"/>
  <c r="S225" i="26"/>
  <c r="G225" i="26" s="1"/>
  <c r="Z224" i="26"/>
  <c r="X220" i="26"/>
  <c r="K216" i="26"/>
  <c r="M220" i="26"/>
  <c r="M221" i="26"/>
  <c r="N220" i="26"/>
  <c r="W216" i="24"/>
  <c r="P215" i="26"/>
  <c r="Q219" i="27" s="1"/>
  <c r="Q228" i="29" s="1"/>
  <c r="Q212" i="31" s="1"/>
  <c r="K209" i="26"/>
  <c r="X225" i="26"/>
  <c r="R225" i="26"/>
  <c r="F225" i="26" s="1"/>
  <c r="F224" i="26"/>
  <c r="W208" i="26"/>
  <c r="L221" i="26"/>
  <c r="Z228" i="26"/>
  <c r="K211" i="21"/>
  <c r="V217" i="21"/>
  <c r="P221" i="24"/>
  <c r="P217" i="21"/>
  <c r="D217" i="21" s="1"/>
  <c r="D216" i="21"/>
  <c r="J217" i="21" s="1"/>
  <c r="N228" i="21"/>
  <c r="W216" i="21"/>
  <c r="M220" i="21"/>
  <c r="L221" i="21"/>
  <c r="O235" i="21"/>
  <c r="AA234" i="21"/>
  <c r="T240" i="24"/>
  <c r="S234" i="21"/>
  <c r="Z234" i="21" s="1"/>
  <c r="Z235" i="21"/>
  <c r="T235" i="21"/>
  <c r="H235" i="21" s="1"/>
  <c r="H234" i="21"/>
  <c r="N235" i="21" s="1"/>
  <c r="M221" i="24"/>
  <c r="L222" i="24"/>
  <c r="X225" i="21"/>
  <c r="R229" i="24"/>
  <c r="R228" i="26" s="1"/>
  <c r="S232" i="27" s="1"/>
  <c r="S242" i="29" s="1"/>
  <c r="Q224" i="21"/>
  <c r="R225" i="21"/>
  <c r="F225" i="21" s="1"/>
  <c r="F224" i="21"/>
  <c r="M224" i="21" s="1"/>
  <c r="N230" i="24"/>
  <c r="F225" i="24"/>
  <c r="X226" i="24"/>
  <c r="R226" i="24"/>
  <c r="F226" i="24" s="1"/>
  <c r="U246" i="24"/>
  <c r="U245" i="26" s="1"/>
  <c r="V249" i="27" s="1"/>
  <c r="V259" i="29" s="1"/>
  <c r="V242" i="31" s="1"/>
  <c r="AA241" i="21"/>
  <c r="T240" i="21"/>
  <c r="U241" i="21"/>
  <c r="I241" i="21" s="1"/>
  <c r="U243" i="21"/>
  <c r="I240" i="21"/>
  <c r="AA241" i="24"/>
  <c r="I240" i="24"/>
  <c r="O241" i="24" s="1"/>
  <c r="U241" i="24"/>
  <c r="I241" i="24" s="1"/>
  <c r="O233" i="24"/>
  <c r="S232" i="24"/>
  <c r="Y228" i="21"/>
  <c r="R227" i="21"/>
  <c r="S228" i="21"/>
  <c r="G228" i="21" s="1"/>
  <c r="G227" i="21"/>
  <c r="K217" i="21"/>
  <c r="K216" i="21"/>
  <c r="Q222" i="24"/>
  <c r="E222" i="24" s="1"/>
  <c r="E221" i="24"/>
  <c r="W222" i="24"/>
  <c r="K217" i="24"/>
  <c r="M225" i="21"/>
  <c r="G229" i="24"/>
  <c r="M230" i="24" s="1"/>
  <c r="Y230" i="24"/>
  <c r="Y229" i="24"/>
  <c r="S230" i="24"/>
  <c r="G230" i="24" s="1"/>
  <c r="Z229" i="24"/>
  <c r="N224" i="21"/>
  <c r="Q225" i="24"/>
  <c r="Q224" i="26" s="1"/>
  <c r="R228" i="27" s="1"/>
  <c r="R239" i="29" s="1"/>
  <c r="W221" i="21"/>
  <c r="Q221" i="21"/>
  <c r="E221" i="21" s="1"/>
  <c r="P220" i="21"/>
  <c r="E220" i="21"/>
  <c r="K221" i="21" s="1"/>
  <c r="N225" i="24"/>
  <c r="M226" i="24"/>
  <c r="K208" i="24"/>
  <c r="T233" i="24"/>
  <c r="H233" i="24" s="1"/>
  <c r="Z233" i="24"/>
  <c r="H232" i="24"/>
  <c r="N233" i="24" s="1"/>
  <c r="Y224" i="21"/>
  <c r="P217" i="24"/>
  <c r="D217" i="24" s="1"/>
  <c r="D216" i="24"/>
  <c r="J217" i="24" s="1"/>
  <c r="V217" i="24"/>
  <c r="L216" i="24"/>
  <c r="X221" i="24"/>
  <c r="Y225" i="24"/>
  <c r="U236" i="33" l="1"/>
  <c r="I230" i="31"/>
  <c r="U231" i="31"/>
  <c r="I231" i="31" s="1"/>
  <c r="AA231" i="31"/>
  <c r="AB230" i="31"/>
  <c r="Y213" i="33"/>
  <c r="Y212" i="33"/>
  <c r="G212" i="33"/>
  <c r="M217" i="33" s="1"/>
  <c r="S213" i="33"/>
  <c r="G213" i="33" s="1"/>
  <c r="Z212" i="33"/>
  <c r="T232" i="33"/>
  <c r="Z227" i="31"/>
  <c r="T227" i="31"/>
  <c r="H227" i="31" s="1"/>
  <c r="H226" i="31"/>
  <c r="AA226" i="31"/>
  <c r="M216" i="33"/>
  <c r="N216" i="33"/>
  <c r="M207" i="31"/>
  <c r="M208" i="31"/>
  <c r="N207" i="31"/>
  <c r="L204" i="33"/>
  <c r="L205" i="33"/>
  <c r="L208" i="33"/>
  <c r="M204" i="33"/>
  <c r="E208" i="33"/>
  <c r="D208" i="33"/>
  <c r="Y230" i="33"/>
  <c r="G229" i="33"/>
  <c r="S230" i="33"/>
  <c r="G230" i="33" s="1"/>
  <c r="P239" i="31"/>
  <c r="L217" i="33"/>
  <c r="T227" i="33"/>
  <c r="H227" i="33" s="1"/>
  <c r="Z226" i="33"/>
  <c r="H226" i="33"/>
  <c r="Z227" i="33"/>
  <c r="AA226" i="33"/>
  <c r="Q216" i="33"/>
  <c r="W213" i="31"/>
  <c r="Q213" i="31"/>
  <c r="E212" i="31"/>
  <c r="D212" i="31"/>
  <c r="X212" i="31"/>
  <c r="N220" i="31"/>
  <c r="N221" i="31"/>
  <c r="O220" i="31"/>
  <c r="P237" i="33"/>
  <c r="O230" i="33"/>
  <c r="P229" i="33"/>
  <c r="M224" i="31"/>
  <c r="L221" i="31"/>
  <c r="R227" i="33"/>
  <c r="F227" i="33" s="1"/>
  <c r="X227" i="33"/>
  <c r="F226" i="33"/>
  <c r="M226" i="33" s="1"/>
  <c r="Y239" i="29"/>
  <c r="R223" i="31"/>
  <c r="V250" i="33"/>
  <c r="V243" i="31"/>
  <c r="J243" i="31" s="1"/>
  <c r="AB243" i="31"/>
  <c r="J242" i="31"/>
  <c r="Z242" i="29"/>
  <c r="S226" i="31"/>
  <c r="Z226" i="31" s="1"/>
  <c r="O233" i="33"/>
  <c r="M227" i="33"/>
  <c r="K208" i="33"/>
  <c r="L207" i="33"/>
  <c r="N224" i="31"/>
  <c r="N223" i="31"/>
  <c r="Z229" i="33"/>
  <c r="H229" i="33"/>
  <c r="T230" i="33"/>
  <c r="H230" i="33" s="1"/>
  <c r="Z230" i="33"/>
  <c r="M213" i="31"/>
  <c r="Q212" i="33"/>
  <c r="W208" i="31"/>
  <c r="Q208" i="31"/>
  <c r="D207" i="31"/>
  <c r="E207" i="31"/>
  <c r="X207" i="31"/>
  <c r="L213" i="33"/>
  <c r="J245" i="33"/>
  <c r="V246" i="33"/>
  <c r="J246" i="33" s="1"/>
  <c r="AB246" i="33"/>
  <c r="K208" i="26"/>
  <c r="L220" i="29"/>
  <c r="J259" i="29"/>
  <c r="V260" i="29"/>
  <c r="J260" i="29" s="1"/>
  <c r="AB260" i="29"/>
  <c r="M240" i="29"/>
  <c r="N243" i="29"/>
  <c r="U247" i="29"/>
  <c r="I247" i="29" s="1"/>
  <c r="AA247" i="29"/>
  <c r="I246" i="29"/>
  <c r="AB246" i="29"/>
  <c r="F239" i="29"/>
  <c r="X240" i="29"/>
  <c r="R240" i="29"/>
  <c r="F240" i="29" s="1"/>
  <c r="W229" i="29"/>
  <c r="Q229" i="29"/>
  <c r="E228" i="29"/>
  <c r="D228" i="29"/>
  <c r="X228" i="29"/>
  <c r="D221" i="29"/>
  <c r="E221" i="29"/>
  <c r="P256" i="29"/>
  <c r="N240" i="29"/>
  <c r="N239" i="29"/>
  <c r="O239" i="29"/>
  <c r="L237" i="29"/>
  <c r="Y243" i="29"/>
  <c r="S243" i="29"/>
  <c r="G243" i="29" s="1"/>
  <c r="G242" i="29"/>
  <c r="N242" i="29" s="1"/>
  <c r="J249" i="27"/>
  <c r="V250" i="27"/>
  <c r="J250" i="27" s="1"/>
  <c r="AB250" i="27"/>
  <c r="G232" i="27"/>
  <c r="N232" i="27" s="1"/>
  <c r="S233" i="27"/>
  <c r="G233" i="27" s="1"/>
  <c r="Y233" i="27"/>
  <c r="N229" i="27"/>
  <c r="N228" i="27"/>
  <c r="O228" i="27"/>
  <c r="E212" i="27"/>
  <c r="D212" i="27"/>
  <c r="P246" i="27"/>
  <c r="R229" i="27"/>
  <c r="F229" i="27" s="1"/>
  <c r="X229" i="27"/>
  <c r="F228" i="27"/>
  <c r="D219" i="27"/>
  <c r="W220" i="27"/>
  <c r="E219" i="27"/>
  <c r="Q220" i="27"/>
  <c r="X219" i="27"/>
  <c r="M229" i="27"/>
  <c r="N233" i="27"/>
  <c r="L225" i="27"/>
  <c r="Y228" i="27"/>
  <c r="Z232" i="27"/>
  <c r="U236" i="27"/>
  <c r="I236" i="27" s="1"/>
  <c r="AA236" i="27"/>
  <c r="I235" i="27"/>
  <c r="AB235" i="27"/>
  <c r="L211" i="27"/>
  <c r="E224" i="26"/>
  <c r="L224" i="26" s="1"/>
  <c r="Q225" i="26"/>
  <c r="E225" i="26" s="1"/>
  <c r="W225" i="26"/>
  <c r="AA246" i="26"/>
  <c r="U246" i="26"/>
  <c r="I246" i="26" s="1"/>
  <c r="I245" i="26"/>
  <c r="F228" i="26"/>
  <c r="M228" i="26" s="1"/>
  <c r="X229" i="26"/>
  <c r="R229" i="26"/>
  <c r="F229" i="26" s="1"/>
  <c r="T232" i="26"/>
  <c r="H232" i="26" s="1"/>
  <c r="Z232" i="26"/>
  <c r="H231" i="26"/>
  <c r="AA231" i="26"/>
  <c r="Z232" i="24"/>
  <c r="S231" i="26"/>
  <c r="W221" i="24"/>
  <c r="P220" i="26"/>
  <c r="Q224" i="27" s="1"/>
  <c r="Q236" i="29" s="1"/>
  <c r="Q220" i="31" s="1"/>
  <c r="L225" i="26"/>
  <c r="M229" i="26"/>
  <c r="K221" i="26"/>
  <c r="AA240" i="24"/>
  <c r="T240" i="26"/>
  <c r="U245" i="27" s="1"/>
  <c r="U255" i="29" s="1"/>
  <c r="U238" i="31" s="1"/>
  <c r="X224" i="26"/>
  <c r="V216" i="26"/>
  <c r="D215" i="26"/>
  <c r="P216" i="26"/>
  <c r="D216" i="26" s="1"/>
  <c r="W215" i="26"/>
  <c r="M224" i="26"/>
  <c r="M225" i="26"/>
  <c r="N224" i="26"/>
  <c r="O241" i="26"/>
  <c r="Y228" i="26"/>
  <c r="K216" i="24"/>
  <c r="W220" i="21"/>
  <c r="P225" i="24"/>
  <c r="P221" i="21"/>
  <c r="D221" i="21" s="1"/>
  <c r="V221" i="21"/>
  <c r="D220" i="21"/>
  <c r="Y227" i="21"/>
  <c r="R232" i="24"/>
  <c r="X228" i="21"/>
  <c r="Q227" i="21"/>
  <c r="R228" i="21"/>
  <c r="F228" i="21" s="1"/>
  <c r="F227" i="21"/>
  <c r="M227" i="21" s="1"/>
  <c r="AA240" i="21"/>
  <c r="T246" i="24"/>
  <c r="T241" i="21"/>
  <c r="H241" i="21" s="1"/>
  <c r="S240" i="21"/>
  <c r="Z241" i="21"/>
  <c r="H240" i="21"/>
  <c r="O240" i="21" s="1"/>
  <c r="X230" i="24"/>
  <c r="R230" i="24"/>
  <c r="F230" i="24" s="1"/>
  <c r="F229" i="24"/>
  <c r="O234" i="21"/>
  <c r="W226" i="24"/>
  <c r="E225" i="24"/>
  <c r="L225" i="24" s="1"/>
  <c r="Q226" i="24"/>
  <c r="E226" i="24" s="1"/>
  <c r="O241" i="21"/>
  <c r="M225" i="24"/>
  <c r="L226" i="24"/>
  <c r="L225" i="21"/>
  <c r="S240" i="24"/>
  <c r="S240" i="26" s="1"/>
  <c r="T245" i="27" s="1"/>
  <c r="T255" i="29" s="1"/>
  <c r="T238" i="31" s="1"/>
  <c r="Y235" i="21"/>
  <c r="R234" i="21"/>
  <c r="S235" i="21"/>
  <c r="G235" i="21" s="1"/>
  <c r="G234" i="21"/>
  <c r="K222" i="24"/>
  <c r="M228" i="21"/>
  <c r="AA247" i="24"/>
  <c r="U247" i="24"/>
  <c r="I247" i="24" s="1"/>
  <c r="I246" i="24"/>
  <c r="O247" i="24" s="1"/>
  <c r="X225" i="24"/>
  <c r="L221" i="24"/>
  <c r="Z241" i="24"/>
  <c r="H240" i="24"/>
  <c r="T241" i="24"/>
  <c r="H241" i="24" s="1"/>
  <c r="L220" i="21"/>
  <c r="N227" i="21"/>
  <c r="D221" i="24"/>
  <c r="J222" i="24" s="1"/>
  <c r="V222" i="24"/>
  <c r="P222" i="24"/>
  <c r="D222" i="24" s="1"/>
  <c r="S233" i="24"/>
  <c r="G233" i="24" s="1"/>
  <c r="G232" i="24"/>
  <c r="Y233" i="24"/>
  <c r="U249" i="24"/>
  <c r="U248" i="26" s="1"/>
  <c r="V251" i="27" s="1"/>
  <c r="V261" i="29" s="1"/>
  <c r="V244" i="31" s="1"/>
  <c r="AA244" i="21"/>
  <c r="U246" i="21"/>
  <c r="U244" i="21"/>
  <c r="I244" i="21" s="1"/>
  <c r="T243" i="21"/>
  <c r="AA243" i="21" s="1"/>
  <c r="I243" i="21"/>
  <c r="O244" i="21" s="1"/>
  <c r="O232" i="24"/>
  <c r="N229" i="24"/>
  <c r="X224" i="21"/>
  <c r="Q229" i="24"/>
  <c r="Q228" i="26" s="1"/>
  <c r="R232" i="27" s="1"/>
  <c r="R242" i="29" s="1"/>
  <c r="R226" i="31" s="1"/>
  <c r="P224" i="21"/>
  <c r="W225" i="21"/>
  <c r="Q225" i="21"/>
  <c r="E225" i="21" s="1"/>
  <c r="E224" i="21"/>
  <c r="R232" i="33" l="1"/>
  <c r="X227" i="31"/>
  <c r="R227" i="31"/>
  <c r="F227" i="31" s="1"/>
  <c r="F226" i="31"/>
  <c r="U245" i="33"/>
  <c r="I238" i="31"/>
  <c r="AA239" i="31"/>
  <c r="AA238" i="31"/>
  <c r="U239" i="31"/>
  <c r="I239" i="31" s="1"/>
  <c r="AB238" i="31"/>
  <c r="K208" i="31"/>
  <c r="L207" i="31"/>
  <c r="Q213" i="33"/>
  <c r="D212" i="33"/>
  <c r="W213" i="33"/>
  <c r="E212" i="33"/>
  <c r="X212" i="33"/>
  <c r="N230" i="33"/>
  <c r="N229" i="33"/>
  <c r="P243" i="31"/>
  <c r="V251" i="33"/>
  <c r="J251" i="33" s="1"/>
  <c r="AB251" i="33"/>
  <c r="J250" i="33"/>
  <c r="W217" i="33"/>
  <c r="D216" i="33"/>
  <c r="E216" i="33"/>
  <c r="Q217" i="33"/>
  <c r="X216" i="33"/>
  <c r="L227" i="33"/>
  <c r="N227" i="33"/>
  <c r="N226" i="33"/>
  <c r="O226" i="33"/>
  <c r="M230" i="33"/>
  <c r="N227" i="31"/>
  <c r="O226" i="31"/>
  <c r="Z233" i="33"/>
  <c r="H232" i="33"/>
  <c r="T233" i="33"/>
  <c r="H233" i="33" s="1"/>
  <c r="AA232" i="33"/>
  <c r="V252" i="33"/>
  <c r="J244" i="31"/>
  <c r="AB245" i="31"/>
  <c r="V245" i="31"/>
  <c r="J245" i="31" s="1"/>
  <c r="Q226" i="33"/>
  <c r="W221" i="31"/>
  <c r="D220" i="31"/>
  <c r="Q221" i="31"/>
  <c r="E220" i="31"/>
  <c r="X220" i="31"/>
  <c r="R229" i="33"/>
  <c r="F223" i="31"/>
  <c r="X224" i="31"/>
  <c r="R224" i="31"/>
  <c r="F224" i="31" s="1"/>
  <c r="Y223" i="31"/>
  <c r="O229" i="33"/>
  <c r="K213" i="31"/>
  <c r="L212" i="31"/>
  <c r="O231" i="31"/>
  <c r="P230" i="31"/>
  <c r="P246" i="33"/>
  <c r="T245" i="33"/>
  <c r="T239" i="31"/>
  <c r="H239" i="31" s="1"/>
  <c r="H238" i="31"/>
  <c r="E208" i="31"/>
  <c r="D208" i="31"/>
  <c r="S232" i="33"/>
  <c r="G226" i="31"/>
  <c r="S227" i="31"/>
  <c r="G227" i="31" s="1"/>
  <c r="Y227" i="31"/>
  <c r="Y226" i="31"/>
  <c r="D213" i="31"/>
  <c r="E213" i="31"/>
  <c r="M213" i="33"/>
  <c r="M212" i="33"/>
  <c r="N212" i="33"/>
  <c r="AA237" i="33"/>
  <c r="I236" i="33"/>
  <c r="U237" i="33"/>
  <c r="I237" i="33" s="1"/>
  <c r="AB236" i="33"/>
  <c r="AA255" i="29"/>
  <c r="I255" i="29"/>
  <c r="U256" i="29"/>
  <c r="I256" i="29" s="1"/>
  <c r="AA256" i="29"/>
  <c r="AB255" i="29"/>
  <c r="V262" i="29"/>
  <c r="J262" i="29" s="1"/>
  <c r="J261" i="29"/>
  <c r="AB262" i="29"/>
  <c r="F242" i="29"/>
  <c r="R243" i="29"/>
  <c r="F243" i="29" s="1"/>
  <c r="X243" i="29"/>
  <c r="L240" i="29"/>
  <c r="M239" i="29"/>
  <c r="H255" i="29"/>
  <c r="T256" i="29"/>
  <c r="H256" i="29" s="1"/>
  <c r="K229" i="29"/>
  <c r="L228" i="29"/>
  <c r="O247" i="29"/>
  <c r="P246" i="29"/>
  <c r="D236" i="29"/>
  <c r="W237" i="29"/>
  <c r="Q237" i="29"/>
  <c r="E236" i="29"/>
  <c r="X236" i="29"/>
  <c r="M242" i="29"/>
  <c r="M243" i="29"/>
  <c r="D229" i="29"/>
  <c r="E229" i="29"/>
  <c r="Y242" i="29"/>
  <c r="P260" i="29"/>
  <c r="H245" i="27"/>
  <c r="T246" i="27"/>
  <c r="H246" i="27" s="1"/>
  <c r="AA246" i="27"/>
  <c r="AA245" i="27"/>
  <c r="I245" i="27"/>
  <c r="U246" i="27"/>
  <c r="I246" i="27" s="1"/>
  <c r="AB245" i="27"/>
  <c r="O236" i="27"/>
  <c r="P235" i="27"/>
  <c r="F232" i="27"/>
  <c r="M232" i="27" s="1"/>
  <c r="R233" i="27"/>
  <c r="F233" i="27" s="1"/>
  <c r="X233" i="27"/>
  <c r="D224" i="27"/>
  <c r="W225" i="27"/>
  <c r="E224" i="27"/>
  <c r="Q225" i="27"/>
  <c r="X224" i="27"/>
  <c r="E220" i="27"/>
  <c r="D220" i="27"/>
  <c r="L229" i="27"/>
  <c r="J251" i="27"/>
  <c r="AB252" i="27"/>
  <c r="V252" i="27"/>
  <c r="J252" i="27" s="1"/>
  <c r="M228" i="27"/>
  <c r="K220" i="27"/>
  <c r="L219" i="27"/>
  <c r="M233" i="27"/>
  <c r="Z231" i="26"/>
  <c r="T235" i="27"/>
  <c r="T246" i="29" s="1"/>
  <c r="Y232" i="27"/>
  <c r="P250" i="27"/>
  <c r="Y241" i="26"/>
  <c r="S241" i="26"/>
  <c r="G241" i="26" s="1"/>
  <c r="G240" i="26"/>
  <c r="Y232" i="24"/>
  <c r="R231" i="26"/>
  <c r="J216" i="26"/>
  <c r="K215" i="26"/>
  <c r="O246" i="26"/>
  <c r="W225" i="24"/>
  <c r="P224" i="26"/>
  <c r="Q228" i="27" s="1"/>
  <c r="Q239" i="29" s="1"/>
  <c r="Q223" i="31" s="1"/>
  <c r="Y232" i="26"/>
  <c r="S232" i="26"/>
  <c r="G232" i="26" s="1"/>
  <c r="G231" i="26"/>
  <c r="N231" i="26" s="1"/>
  <c r="N232" i="26"/>
  <c r="O231" i="26"/>
  <c r="W229" i="26"/>
  <c r="E228" i="26"/>
  <c r="L228" i="26" s="1"/>
  <c r="Q229" i="26"/>
  <c r="E229" i="26" s="1"/>
  <c r="AA246" i="24"/>
  <c r="T245" i="26"/>
  <c r="U249" i="27" s="1"/>
  <c r="U259" i="29" s="1"/>
  <c r="U242" i="31" s="1"/>
  <c r="X228" i="26"/>
  <c r="K225" i="26"/>
  <c r="I248" i="26"/>
  <c r="U249" i="26"/>
  <c r="I249" i="26" s="1"/>
  <c r="AA249" i="26"/>
  <c r="T241" i="26"/>
  <c r="H241" i="26" s="1"/>
  <c r="Z240" i="26"/>
  <c r="Z241" i="26"/>
  <c r="H240" i="26"/>
  <c r="AA240" i="26"/>
  <c r="P221" i="26"/>
  <c r="D221" i="26" s="1"/>
  <c r="V221" i="26"/>
  <c r="D220" i="26"/>
  <c r="W220" i="26"/>
  <c r="L229" i="26"/>
  <c r="K225" i="21"/>
  <c r="E229" i="24"/>
  <c r="Q230" i="24"/>
  <c r="E230" i="24" s="1"/>
  <c r="W230" i="24"/>
  <c r="U252" i="24"/>
  <c r="U251" i="26" s="1"/>
  <c r="V253" i="27" s="1"/>
  <c r="V263" i="29" s="1"/>
  <c r="V247" i="31" s="1"/>
  <c r="T246" i="21"/>
  <c r="AA247" i="21"/>
  <c r="U252" i="21"/>
  <c r="U247" i="21"/>
  <c r="I247" i="21" s="1"/>
  <c r="I246" i="21"/>
  <c r="K221" i="24"/>
  <c r="Y234" i="21"/>
  <c r="R240" i="24"/>
  <c r="X235" i="21"/>
  <c r="R235" i="21"/>
  <c r="F235" i="21" s="1"/>
  <c r="Q234" i="21"/>
  <c r="F234" i="21"/>
  <c r="M229" i="24"/>
  <c r="L230" i="24"/>
  <c r="N232" i="24"/>
  <c r="M233" i="24"/>
  <c r="O240" i="24"/>
  <c r="N241" i="24"/>
  <c r="Z240" i="21"/>
  <c r="S246" i="24"/>
  <c r="R240" i="21"/>
  <c r="Y241" i="21"/>
  <c r="S241" i="21"/>
  <c r="G241" i="21" s="1"/>
  <c r="G240" i="21"/>
  <c r="M241" i="21" s="1"/>
  <c r="L228" i="21"/>
  <c r="X233" i="24"/>
  <c r="F232" i="24"/>
  <c r="M232" i="24" s="1"/>
  <c r="R233" i="24"/>
  <c r="F233" i="24" s="1"/>
  <c r="T249" i="24"/>
  <c r="T248" i="26" s="1"/>
  <c r="U251" i="27" s="1"/>
  <c r="U261" i="29" s="1"/>
  <c r="U244" i="31" s="1"/>
  <c r="S243" i="21"/>
  <c r="Z244" i="21"/>
  <c r="T244" i="21"/>
  <c r="H244" i="21" s="1"/>
  <c r="H243" i="21"/>
  <c r="N234" i="21"/>
  <c r="M235" i="21"/>
  <c r="M234" i="21"/>
  <c r="G240" i="24"/>
  <c r="Y241" i="24"/>
  <c r="S241" i="24"/>
  <c r="G241" i="24" s="1"/>
  <c r="P226" i="24"/>
  <c r="D226" i="24" s="1"/>
  <c r="D225" i="24"/>
  <c r="J226" i="24" s="1"/>
  <c r="V226" i="24"/>
  <c r="I249" i="24"/>
  <c r="AA250" i="24"/>
  <c r="U250" i="24"/>
  <c r="I250" i="24" s="1"/>
  <c r="W224" i="21"/>
  <c r="P229" i="24"/>
  <c r="P228" i="26" s="1"/>
  <c r="Q232" i="27" s="1"/>
  <c r="V225" i="21"/>
  <c r="P225" i="21"/>
  <c r="D225" i="21" s="1"/>
  <c r="D224" i="21"/>
  <c r="J225" i="21" s="1"/>
  <c r="Z240" i="24"/>
  <c r="L224" i="21"/>
  <c r="K226" i="24"/>
  <c r="X229" i="24"/>
  <c r="N241" i="21"/>
  <c r="Z247" i="24"/>
  <c r="H246" i="24"/>
  <c r="T247" i="24"/>
  <c r="H247" i="24" s="1"/>
  <c r="X227" i="21"/>
  <c r="Q232" i="24"/>
  <c r="Q231" i="26" s="1"/>
  <c r="R235" i="27" s="1"/>
  <c r="R246" i="29" s="1"/>
  <c r="R230" i="31" s="1"/>
  <c r="W228" i="21"/>
  <c r="P227" i="21"/>
  <c r="W227" i="21" s="1"/>
  <c r="Q228" i="21"/>
  <c r="E228" i="21" s="1"/>
  <c r="E227" i="21"/>
  <c r="L227" i="21" s="1"/>
  <c r="K220" i="21"/>
  <c r="J221" i="21"/>
  <c r="Q229" i="33" l="1"/>
  <c r="X229" i="33" s="1"/>
  <c r="Q224" i="31"/>
  <c r="E223" i="31"/>
  <c r="K224" i="31" s="1"/>
  <c r="W224" i="31"/>
  <c r="D223" i="31"/>
  <c r="Z256" i="29"/>
  <c r="T230" i="31"/>
  <c r="M227" i="31"/>
  <c r="M226" i="31"/>
  <c r="H245" i="33"/>
  <c r="T246" i="33"/>
  <c r="H246" i="33" s="1"/>
  <c r="K221" i="31"/>
  <c r="L220" i="31"/>
  <c r="Q227" i="33"/>
  <c r="D226" i="33"/>
  <c r="E226" i="33"/>
  <c r="W227" i="33"/>
  <c r="X226" i="33"/>
  <c r="P245" i="31"/>
  <c r="N233" i="33"/>
  <c r="O232" i="33"/>
  <c r="N226" i="31"/>
  <c r="U252" i="33"/>
  <c r="AB252" i="33" s="1"/>
  <c r="I244" i="31"/>
  <c r="P244" i="31" s="1"/>
  <c r="AA245" i="31"/>
  <c r="U245" i="31"/>
  <c r="I245" i="31" s="1"/>
  <c r="O237" i="33"/>
  <c r="P236" i="33"/>
  <c r="Y232" i="33"/>
  <c r="G232" i="33"/>
  <c r="S233" i="33"/>
  <c r="G233" i="33" s="1"/>
  <c r="Y233" i="33"/>
  <c r="L224" i="31"/>
  <c r="M223" i="31"/>
  <c r="E221" i="31"/>
  <c r="D221" i="31"/>
  <c r="AB244" i="31"/>
  <c r="J252" i="33"/>
  <c r="AB253" i="33"/>
  <c r="V253" i="33"/>
  <c r="J253" i="33" s="1"/>
  <c r="Z232" i="33"/>
  <c r="O239" i="31"/>
  <c r="O238" i="31"/>
  <c r="P238" i="31"/>
  <c r="V255" i="33"/>
  <c r="V248" i="31"/>
  <c r="J248" i="31" s="1"/>
  <c r="J247" i="31"/>
  <c r="AB248" i="31"/>
  <c r="U250" i="33"/>
  <c r="I242" i="31"/>
  <c r="U243" i="31"/>
  <c r="I243" i="31" s="1"/>
  <c r="AA243" i="31"/>
  <c r="AB242" i="31"/>
  <c r="X223" i="31"/>
  <c r="F229" i="33"/>
  <c r="R230" i="33"/>
  <c r="F230" i="33" s="1"/>
  <c r="X230" i="33"/>
  <c r="Y229" i="33"/>
  <c r="E217" i="33"/>
  <c r="D217" i="33"/>
  <c r="E213" i="33"/>
  <c r="D213" i="33"/>
  <c r="I245" i="33"/>
  <c r="AA246" i="33"/>
  <c r="AA245" i="33"/>
  <c r="U246" i="33"/>
  <c r="I246" i="33" s="1"/>
  <c r="AB245" i="33"/>
  <c r="R236" i="33"/>
  <c r="F230" i="31"/>
  <c r="R231" i="31"/>
  <c r="F231" i="31" s="1"/>
  <c r="X231" i="31"/>
  <c r="K217" i="33"/>
  <c r="L216" i="33"/>
  <c r="P251" i="33"/>
  <c r="K213" i="33"/>
  <c r="L212" i="33"/>
  <c r="L227" i="31"/>
  <c r="R233" i="33"/>
  <c r="F233" i="33" s="1"/>
  <c r="X233" i="33"/>
  <c r="F232" i="33"/>
  <c r="E239" i="29"/>
  <c r="W240" i="29"/>
  <c r="D239" i="29"/>
  <c r="Q240" i="29"/>
  <c r="X239" i="29"/>
  <c r="P262" i="29"/>
  <c r="J263" i="29"/>
  <c r="AB264" i="29"/>
  <c r="V264" i="29"/>
  <c r="J264" i="29" s="1"/>
  <c r="K237" i="29"/>
  <c r="L236" i="29"/>
  <c r="X232" i="27"/>
  <c r="Q242" i="29"/>
  <c r="Q226" i="31" s="1"/>
  <c r="D237" i="29"/>
  <c r="E237" i="29"/>
  <c r="Z247" i="29"/>
  <c r="H246" i="29"/>
  <c r="T247" i="29"/>
  <c r="H247" i="29" s="1"/>
  <c r="AA246" i="29"/>
  <c r="U262" i="29"/>
  <c r="I262" i="29" s="1"/>
  <c r="AA262" i="29"/>
  <c r="I261" i="29"/>
  <c r="P261" i="29" s="1"/>
  <c r="L243" i="29"/>
  <c r="O255" i="29"/>
  <c r="O256" i="29"/>
  <c r="P255" i="29"/>
  <c r="R247" i="29"/>
  <c r="F247" i="29" s="1"/>
  <c r="X247" i="29"/>
  <c r="F246" i="29"/>
  <c r="AA260" i="29"/>
  <c r="U260" i="29"/>
  <c r="I260" i="29" s="1"/>
  <c r="I259" i="29"/>
  <c r="AB259" i="29"/>
  <c r="AB261" i="29"/>
  <c r="I251" i="27"/>
  <c r="P251" i="27" s="1"/>
  <c r="AA252" i="27"/>
  <c r="U252" i="27"/>
  <c r="I252" i="27" s="1"/>
  <c r="Y231" i="26"/>
  <c r="S235" i="27"/>
  <c r="H235" i="27"/>
  <c r="N246" i="27" s="1"/>
  <c r="T236" i="27"/>
  <c r="H236" i="27" s="1"/>
  <c r="Z236" i="27"/>
  <c r="AA235" i="27"/>
  <c r="AB251" i="27"/>
  <c r="E225" i="27"/>
  <c r="D225" i="27"/>
  <c r="J253" i="27"/>
  <c r="V254" i="27"/>
  <c r="J254" i="27" s="1"/>
  <c r="AB254" i="27"/>
  <c r="I249" i="27"/>
  <c r="U250" i="27"/>
  <c r="I250" i="27" s="1"/>
  <c r="AA250" i="27"/>
  <c r="AB249" i="27"/>
  <c r="K225" i="27"/>
  <c r="L224" i="27"/>
  <c r="O245" i="27"/>
  <c r="O246" i="27"/>
  <c r="P245" i="27"/>
  <c r="Z246" i="27"/>
  <c r="D232" i="27"/>
  <c r="E232" i="27"/>
  <c r="L232" i="27" s="1"/>
  <c r="Q233" i="27"/>
  <c r="W233" i="27"/>
  <c r="P252" i="27"/>
  <c r="F235" i="27"/>
  <c r="R236" i="27"/>
  <c r="F236" i="27" s="1"/>
  <c r="X236" i="27"/>
  <c r="D228" i="27"/>
  <c r="W229" i="27"/>
  <c r="E228" i="27"/>
  <c r="Q229" i="27"/>
  <c r="X228" i="27"/>
  <c r="L233" i="27"/>
  <c r="Q232" i="26"/>
  <c r="E232" i="26" s="1"/>
  <c r="E231" i="26"/>
  <c r="W232" i="26"/>
  <c r="Z246" i="24"/>
  <c r="S245" i="26"/>
  <c r="Y240" i="24"/>
  <c r="R240" i="26"/>
  <c r="S245" i="27" s="1"/>
  <c r="S255" i="29" s="1"/>
  <c r="S238" i="31" s="1"/>
  <c r="U252" i="26"/>
  <c r="I252" i="26" s="1"/>
  <c r="I251" i="26"/>
  <c r="AA252" i="26"/>
  <c r="J221" i="26"/>
  <c r="K220" i="26"/>
  <c r="N241" i="26"/>
  <c r="N240" i="26"/>
  <c r="O240" i="26"/>
  <c r="M232" i="26"/>
  <c r="V225" i="26"/>
  <c r="D224" i="26"/>
  <c r="P225" i="26"/>
  <c r="D225" i="26" s="1"/>
  <c r="W224" i="26"/>
  <c r="M241" i="26"/>
  <c r="V229" i="26"/>
  <c r="P229" i="26"/>
  <c r="D229" i="26" s="1"/>
  <c r="D228" i="26"/>
  <c r="O249" i="26"/>
  <c r="K229" i="26"/>
  <c r="F231" i="26"/>
  <c r="M231" i="26" s="1"/>
  <c r="X231" i="26"/>
  <c r="X232" i="26"/>
  <c r="R232" i="26"/>
  <c r="F232" i="26" s="1"/>
  <c r="Z249" i="26"/>
  <c r="T249" i="26"/>
  <c r="H249" i="26" s="1"/>
  <c r="H248" i="26"/>
  <c r="AA248" i="26"/>
  <c r="H245" i="26"/>
  <c r="T246" i="26"/>
  <c r="H246" i="26" s="1"/>
  <c r="Z246" i="26"/>
  <c r="AA245" i="26"/>
  <c r="W228" i="26"/>
  <c r="K225" i="24"/>
  <c r="N240" i="21"/>
  <c r="Q233" i="24"/>
  <c r="E233" i="24" s="1"/>
  <c r="E232" i="24"/>
  <c r="L232" i="24" s="1"/>
  <c r="W233" i="24"/>
  <c r="H249" i="24"/>
  <c r="O249" i="24" s="1"/>
  <c r="Z250" i="24"/>
  <c r="T250" i="24"/>
  <c r="H250" i="24" s="1"/>
  <c r="G246" i="24"/>
  <c r="N246" i="24" s="1"/>
  <c r="S247" i="24"/>
  <c r="G247" i="24" s="1"/>
  <c r="Y247" i="24"/>
  <c r="O247" i="21"/>
  <c r="AA246" i="21"/>
  <c r="T252" i="24"/>
  <c r="T251" i="26" s="1"/>
  <c r="Z247" i="21"/>
  <c r="S246" i="21"/>
  <c r="T247" i="21"/>
  <c r="H247" i="21" s="1"/>
  <c r="H246" i="21"/>
  <c r="N247" i="21" s="1"/>
  <c r="O246" i="24"/>
  <c r="N247" i="24"/>
  <c r="L235" i="21"/>
  <c r="F240" i="24"/>
  <c r="L241" i="24" s="1"/>
  <c r="R241" i="24"/>
  <c r="F241" i="24" s="1"/>
  <c r="X241" i="24"/>
  <c r="I252" i="24"/>
  <c r="AA253" i="24"/>
  <c r="U253" i="24"/>
  <c r="I253" i="24" s="1"/>
  <c r="L229" i="24"/>
  <c r="K230" i="24"/>
  <c r="O243" i="21"/>
  <c r="N244" i="21"/>
  <c r="V228" i="21"/>
  <c r="P232" i="24"/>
  <c r="P228" i="21"/>
  <c r="D228" i="21" s="1"/>
  <c r="D227" i="21"/>
  <c r="J228" i="21" s="1"/>
  <c r="R246" i="24"/>
  <c r="R245" i="26" s="1"/>
  <c r="S249" i="27" s="1"/>
  <c r="S259" i="29" s="1"/>
  <c r="S242" i="31" s="1"/>
  <c r="Q240" i="21"/>
  <c r="X241" i="21"/>
  <c r="R241" i="21"/>
  <c r="F241" i="21" s="1"/>
  <c r="F240" i="21"/>
  <c r="X234" i="21"/>
  <c r="Q240" i="24"/>
  <c r="W235" i="21"/>
  <c r="Q235" i="21"/>
  <c r="E235" i="21" s="1"/>
  <c r="P234" i="21"/>
  <c r="W234" i="21" s="1"/>
  <c r="E234" i="21"/>
  <c r="K235" i="21" s="1"/>
  <c r="U258" i="24"/>
  <c r="U258" i="26" s="1"/>
  <c r="V260" i="27" s="1"/>
  <c r="V270" i="29" s="1"/>
  <c r="V254" i="31" s="1"/>
  <c r="U253" i="21"/>
  <c r="I253" i="21" s="1"/>
  <c r="U255" i="21"/>
  <c r="AA253" i="21"/>
  <c r="T252" i="21"/>
  <c r="I252" i="21"/>
  <c r="D229" i="24"/>
  <c r="J230" i="24" s="1"/>
  <c r="P230" i="24"/>
  <c r="D230" i="24" s="1"/>
  <c r="V230" i="24"/>
  <c r="O250" i="24"/>
  <c r="X232" i="24"/>
  <c r="K228" i="21"/>
  <c r="K227" i="21"/>
  <c r="AA249" i="24"/>
  <c r="N240" i="24"/>
  <c r="M241" i="24"/>
  <c r="Z243" i="21"/>
  <c r="S249" i="24"/>
  <c r="R243" i="21"/>
  <c r="S244" i="21"/>
  <c r="G244" i="21" s="1"/>
  <c r="Y244" i="21"/>
  <c r="G243" i="21"/>
  <c r="N243" i="21" s="1"/>
  <c r="L233" i="24"/>
  <c r="Y240" i="21"/>
  <c r="W229" i="24"/>
  <c r="K224" i="21"/>
  <c r="AA251" i="33" l="1"/>
  <c r="I250" i="33"/>
  <c r="U251" i="33"/>
  <c r="I251" i="33" s="1"/>
  <c r="AB250" i="33"/>
  <c r="K227" i="33"/>
  <c r="L226" i="33"/>
  <c r="J255" i="33"/>
  <c r="V256" i="33"/>
  <c r="J256" i="33" s="1"/>
  <c r="AB256" i="33"/>
  <c r="P253" i="33"/>
  <c r="O245" i="31"/>
  <c r="T236" i="33"/>
  <c r="H230" i="31"/>
  <c r="T231" i="31"/>
  <c r="H231" i="31" s="1"/>
  <c r="Z231" i="31"/>
  <c r="AA230" i="31"/>
  <c r="Z239" i="31"/>
  <c r="V262" i="33"/>
  <c r="J254" i="31"/>
  <c r="V255" i="31"/>
  <c r="J255" i="31" s="1"/>
  <c r="AB255" i="31"/>
  <c r="O246" i="33"/>
  <c r="O245" i="33"/>
  <c r="P245" i="33"/>
  <c r="L230" i="33"/>
  <c r="M229" i="33"/>
  <c r="Q232" i="33"/>
  <c r="W227" i="31"/>
  <c r="D226" i="31"/>
  <c r="E226" i="31"/>
  <c r="Q227" i="31"/>
  <c r="X226" i="31"/>
  <c r="L231" i="31"/>
  <c r="P248" i="31"/>
  <c r="L223" i="31"/>
  <c r="M233" i="33"/>
  <c r="M232" i="33"/>
  <c r="N232" i="33"/>
  <c r="E227" i="33"/>
  <c r="D227" i="33"/>
  <c r="D224" i="31"/>
  <c r="E224" i="31"/>
  <c r="S250" i="33"/>
  <c r="S243" i="31"/>
  <c r="G243" i="31" s="1"/>
  <c r="Y243" i="31"/>
  <c r="G242" i="31"/>
  <c r="S245" i="33"/>
  <c r="S239" i="31"/>
  <c r="G239" i="31" s="1"/>
  <c r="G238" i="31"/>
  <c r="Z238" i="31"/>
  <c r="L233" i="33"/>
  <c r="F236" i="33"/>
  <c r="R237" i="33"/>
  <c r="F237" i="33" s="1"/>
  <c r="X237" i="33"/>
  <c r="O243" i="31"/>
  <c r="P242" i="31"/>
  <c r="U253" i="33"/>
  <c r="I253" i="33" s="1"/>
  <c r="I252" i="33"/>
  <c r="AA253" i="33"/>
  <c r="W230" i="33"/>
  <c r="Q230" i="33"/>
  <c r="E229" i="33"/>
  <c r="K230" i="33" s="1"/>
  <c r="D229" i="33"/>
  <c r="Z235" i="27"/>
  <c r="S246" i="29"/>
  <c r="O260" i="29"/>
  <c r="P259" i="29"/>
  <c r="D242" i="29"/>
  <c r="W243" i="29"/>
  <c r="E242" i="29"/>
  <c r="Q243" i="29"/>
  <c r="X242" i="29"/>
  <c r="S256" i="29"/>
  <c r="G256" i="29" s="1"/>
  <c r="G255" i="29"/>
  <c r="Z255" i="29"/>
  <c r="N247" i="29"/>
  <c r="O246" i="29"/>
  <c r="D240" i="29"/>
  <c r="E240" i="29"/>
  <c r="AB271" i="29"/>
  <c r="J270" i="29"/>
  <c r="V271" i="29"/>
  <c r="J271" i="29" s="1"/>
  <c r="L247" i="29"/>
  <c r="O262" i="29"/>
  <c r="G259" i="29"/>
  <c r="Y260" i="29"/>
  <c r="S260" i="29"/>
  <c r="G260" i="29" s="1"/>
  <c r="N256" i="29"/>
  <c r="P264" i="29"/>
  <c r="K240" i="29"/>
  <c r="L239" i="29"/>
  <c r="Y250" i="27"/>
  <c r="G249" i="27"/>
  <c r="S250" i="27"/>
  <c r="G250" i="27" s="1"/>
  <c r="L236" i="27"/>
  <c r="E233" i="27"/>
  <c r="D233" i="27"/>
  <c r="N236" i="27"/>
  <c r="O235" i="27"/>
  <c r="J260" i="27"/>
  <c r="V261" i="27"/>
  <c r="J261" i="27" s="1"/>
  <c r="AB261" i="27"/>
  <c r="S246" i="27"/>
  <c r="G246" i="27" s="1"/>
  <c r="Y246" i="27"/>
  <c r="G245" i="27"/>
  <c r="Z245" i="27"/>
  <c r="E229" i="27"/>
  <c r="D229" i="27"/>
  <c r="K233" i="27"/>
  <c r="O250" i="27"/>
  <c r="P249" i="27"/>
  <c r="P254" i="27"/>
  <c r="K229" i="27"/>
  <c r="L228" i="27"/>
  <c r="S236" i="27"/>
  <c r="G236" i="27" s="1"/>
  <c r="Y236" i="27"/>
  <c r="Y235" i="27"/>
  <c r="G235" i="27"/>
  <c r="AA251" i="26"/>
  <c r="U253" i="27"/>
  <c r="U263" i="29" s="1"/>
  <c r="U247" i="31" s="1"/>
  <c r="Z245" i="26"/>
  <c r="T249" i="27"/>
  <c r="T259" i="29" s="1"/>
  <c r="T242" i="31" s="1"/>
  <c r="O252" i="27"/>
  <c r="J229" i="26"/>
  <c r="N249" i="26"/>
  <c r="X241" i="26"/>
  <c r="F240" i="26"/>
  <c r="R241" i="26"/>
  <c r="F241" i="26" s="1"/>
  <c r="Y240" i="26"/>
  <c r="O252" i="26"/>
  <c r="G245" i="26"/>
  <c r="N245" i="26" s="1"/>
  <c r="S246" i="26"/>
  <c r="G246" i="26" s="1"/>
  <c r="Y246" i="26"/>
  <c r="Y245" i="26"/>
  <c r="K232" i="26"/>
  <c r="R246" i="26"/>
  <c r="F246" i="26" s="1"/>
  <c r="F245" i="26"/>
  <c r="X246" i="26"/>
  <c r="K228" i="26"/>
  <c r="I258" i="26"/>
  <c r="AA259" i="26"/>
  <c r="U259" i="26"/>
  <c r="I259" i="26" s="1"/>
  <c r="X240" i="24"/>
  <c r="Q240" i="26"/>
  <c r="R245" i="27" s="1"/>
  <c r="N246" i="26"/>
  <c r="O245" i="26"/>
  <c r="Z249" i="24"/>
  <c r="S248" i="26"/>
  <c r="T251" i="27" s="1"/>
  <c r="T261" i="29" s="1"/>
  <c r="T244" i="31" s="1"/>
  <c r="W232" i="24"/>
  <c r="P231" i="26"/>
  <c r="Q235" i="27" s="1"/>
  <c r="Q246" i="29" s="1"/>
  <c r="Q230" i="31" s="1"/>
  <c r="T252" i="26"/>
  <c r="H252" i="26" s="1"/>
  <c r="H251" i="26"/>
  <c r="O251" i="26" s="1"/>
  <c r="Z252" i="26"/>
  <c r="L231" i="26"/>
  <c r="L232" i="26"/>
  <c r="O248" i="26"/>
  <c r="J225" i="26"/>
  <c r="K224" i="26"/>
  <c r="M240" i="24"/>
  <c r="I258" i="24"/>
  <c r="AA259" i="24"/>
  <c r="U259" i="24"/>
  <c r="I259" i="24" s="1"/>
  <c r="M240" i="21"/>
  <c r="L241" i="21"/>
  <c r="X247" i="24"/>
  <c r="R247" i="24"/>
  <c r="F247" i="24" s="1"/>
  <c r="F246" i="24"/>
  <c r="L247" i="24" s="1"/>
  <c r="K229" i="24"/>
  <c r="Z253" i="24"/>
  <c r="H252" i="24"/>
  <c r="N253" i="24" s="1"/>
  <c r="T253" i="24"/>
  <c r="H253" i="24" s="1"/>
  <c r="G249" i="24"/>
  <c r="Y250" i="24"/>
  <c r="S250" i="24"/>
  <c r="G250" i="24" s="1"/>
  <c r="Y246" i="24"/>
  <c r="R249" i="24"/>
  <c r="R248" i="26" s="1"/>
  <c r="S251" i="27" s="1"/>
  <c r="S261" i="29" s="1"/>
  <c r="S244" i="31" s="1"/>
  <c r="Q243" i="21"/>
  <c r="X244" i="21"/>
  <c r="R244" i="21"/>
  <c r="F244" i="21" s="1"/>
  <c r="F243" i="21"/>
  <c r="M243" i="21" s="1"/>
  <c r="U261" i="24"/>
  <c r="U261" i="26" s="1"/>
  <c r="V263" i="27" s="1"/>
  <c r="V273" i="29" s="1"/>
  <c r="V257" i="31" s="1"/>
  <c r="T255" i="21"/>
  <c r="AA255" i="21" s="1"/>
  <c r="U256" i="21"/>
  <c r="I256" i="21" s="1"/>
  <c r="U259" i="21"/>
  <c r="AA256" i="21"/>
  <c r="I255" i="21"/>
  <c r="Q241" i="24"/>
  <c r="E241" i="24" s="1"/>
  <c r="W241" i="24"/>
  <c r="E240" i="24"/>
  <c r="O253" i="24"/>
  <c r="Z246" i="21"/>
  <c r="S252" i="24"/>
  <c r="S251" i="26" s="1"/>
  <c r="T253" i="27" s="1"/>
  <c r="T263" i="29" s="1"/>
  <c r="T247" i="31" s="1"/>
  <c r="Y247" i="21"/>
  <c r="S247" i="21"/>
  <c r="G247" i="21" s="1"/>
  <c r="R246" i="21"/>
  <c r="Y246" i="21" s="1"/>
  <c r="G246" i="21"/>
  <c r="O246" i="21"/>
  <c r="K233" i="24"/>
  <c r="M244" i="21"/>
  <c r="AA252" i="21"/>
  <c r="T258" i="24"/>
  <c r="Z253" i="21"/>
  <c r="S252" i="21"/>
  <c r="T253" i="21"/>
  <c r="H253" i="21" s="1"/>
  <c r="H252" i="21"/>
  <c r="N253" i="21" s="1"/>
  <c r="Y243" i="21"/>
  <c r="O253" i="21"/>
  <c r="V235" i="21"/>
  <c r="P240" i="24"/>
  <c r="P240" i="26" s="1"/>
  <c r="Q245" i="27" s="1"/>
  <c r="Q255" i="29" s="1"/>
  <c r="Q238" i="31" s="1"/>
  <c r="P235" i="21"/>
  <c r="D235" i="21" s="1"/>
  <c r="D234" i="21"/>
  <c r="X240" i="21"/>
  <c r="Q246" i="24"/>
  <c r="Q245" i="26" s="1"/>
  <c r="R249" i="27" s="1"/>
  <c r="P240" i="21"/>
  <c r="W240" i="21" s="1"/>
  <c r="W241" i="21"/>
  <c r="Q241" i="21"/>
  <c r="E241" i="21" s="1"/>
  <c r="E240" i="21"/>
  <c r="V233" i="24"/>
  <c r="D232" i="24"/>
  <c r="J233" i="24" s="1"/>
  <c r="P233" i="24"/>
  <c r="D233" i="24" s="1"/>
  <c r="AA252" i="24"/>
  <c r="L234" i="21"/>
  <c r="M247" i="24"/>
  <c r="N250" i="24"/>
  <c r="N249" i="24"/>
  <c r="Q236" i="33" l="1"/>
  <c r="W231" i="31"/>
  <c r="Q231" i="31"/>
  <c r="E230" i="31"/>
  <c r="D230" i="31"/>
  <c r="X230" i="31"/>
  <c r="T250" i="33"/>
  <c r="T243" i="31"/>
  <c r="H243" i="31" s="1"/>
  <c r="H242" i="31"/>
  <c r="Z242" i="31"/>
  <c r="Z243" i="31"/>
  <c r="AA242" i="31"/>
  <c r="O253" i="33"/>
  <c r="L237" i="33"/>
  <c r="D227" i="31"/>
  <c r="E227" i="31"/>
  <c r="Q233" i="33"/>
  <c r="D232" i="33"/>
  <c r="W233" i="33"/>
  <c r="E232" i="33"/>
  <c r="X232" i="33"/>
  <c r="Q245" i="33"/>
  <c r="W239" i="31"/>
  <c r="D238" i="31"/>
  <c r="Q239" i="31"/>
  <c r="E238" i="31"/>
  <c r="V265" i="33"/>
  <c r="AB258" i="31"/>
  <c r="V258" i="31"/>
  <c r="J258" i="31" s="1"/>
  <c r="J257" i="31"/>
  <c r="Y256" i="29"/>
  <c r="S230" i="31"/>
  <c r="E230" i="33"/>
  <c r="D230" i="33"/>
  <c r="N238" i="31"/>
  <c r="S246" i="33"/>
  <c r="G246" i="33" s="1"/>
  <c r="G245" i="33"/>
  <c r="Z245" i="33"/>
  <c r="K227" i="31"/>
  <c r="L226" i="31"/>
  <c r="N231" i="31"/>
  <c r="O230" i="31"/>
  <c r="N239" i="31"/>
  <c r="P252" i="33"/>
  <c r="P256" i="33"/>
  <c r="O251" i="33"/>
  <c r="P250" i="33"/>
  <c r="S252" i="33"/>
  <c r="S245" i="31"/>
  <c r="G245" i="31" s="1"/>
  <c r="Y245" i="31"/>
  <c r="G244" i="31"/>
  <c r="U255" i="33"/>
  <c r="AA248" i="31"/>
  <c r="AA247" i="31"/>
  <c r="U248" i="31"/>
  <c r="I248" i="31" s="1"/>
  <c r="I247" i="31"/>
  <c r="AB247" i="31"/>
  <c r="M243" i="31"/>
  <c r="Y251" i="33"/>
  <c r="G250" i="33"/>
  <c r="S251" i="33"/>
  <c r="G251" i="33" s="1"/>
  <c r="P255" i="31"/>
  <c r="Z237" i="33"/>
  <c r="H236" i="33"/>
  <c r="T237" i="33"/>
  <c r="H237" i="33" s="1"/>
  <c r="AA236" i="33"/>
  <c r="Z246" i="33"/>
  <c r="T255" i="33"/>
  <c r="T248" i="31"/>
  <c r="H248" i="31" s="1"/>
  <c r="H247" i="31"/>
  <c r="Z248" i="31"/>
  <c r="T252" i="33"/>
  <c r="H244" i="31"/>
  <c r="Z245" i="31"/>
  <c r="T245" i="31"/>
  <c r="H245" i="31" s="1"/>
  <c r="Z244" i="31"/>
  <c r="AA244" i="31"/>
  <c r="L229" i="33"/>
  <c r="AB263" i="33"/>
  <c r="V263" i="33"/>
  <c r="J263" i="33" s="1"/>
  <c r="J262" i="33"/>
  <c r="Q247" i="29"/>
  <c r="D246" i="29"/>
  <c r="W247" i="29"/>
  <c r="E246" i="29"/>
  <c r="X246" i="29"/>
  <c r="K243" i="29"/>
  <c r="L242" i="29"/>
  <c r="V274" i="29"/>
  <c r="J274" i="29" s="1"/>
  <c r="AB274" i="29"/>
  <c r="J273" i="29"/>
  <c r="Z261" i="29"/>
  <c r="H261" i="29"/>
  <c r="T262" i="29"/>
  <c r="H262" i="29" s="1"/>
  <c r="Z262" i="29"/>
  <c r="AA261" i="29"/>
  <c r="M260" i="29"/>
  <c r="P271" i="29"/>
  <c r="Y249" i="27"/>
  <c r="R259" i="29"/>
  <c r="R242" i="31" s="1"/>
  <c r="N255" i="29"/>
  <c r="D255" i="29"/>
  <c r="W256" i="29"/>
  <c r="E255" i="29"/>
  <c r="Q256" i="29"/>
  <c r="T260" i="29"/>
  <c r="H260" i="29" s="1"/>
  <c r="Z260" i="29"/>
  <c r="Z259" i="29"/>
  <c r="H259" i="29"/>
  <c r="AA259" i="29"/>
  <c r="H263" i="29"/>
  <c r="T264" i="29"/>
  <c r="H264" i="29" s="1"/>
  <c r="Z264" i="29"/>
  <c r="G261" i="29"/>
  <c r="Y262" i="29"/>
  <c r="S262" i="29"/>
  <c r="G262" i="29" s="1"/>
  <c r="I263" i="29"/>
  <c r="AA263" i="29"/>
  <c r="AA264" i="29"/>
  <c r="U264" i="29"/>
  <c r="I264" i="29" s="1"/>
  <c r="AB263" i="29"/>
  <c r="Y246" i="29"/>
  <c r="G246" i="29"/>
  <c r="M256" i="29" s="1"/>
  <c r="Y247" i="29"/>
  <c r="S247" i="29"/>
  <c r="G247" i="29" s="1"/>
  <c r="Z246" i="29"/>
  <c r="Y245" i="27"/>
  <c r="R255" i="29"/>
  <c r="R238" i="31" s="1"/>
  <c r="E243" i="29"/>
  <c r="D243" i="29"/>
  <c r="AA253" i="27"/>
  <c r="U254" i="27"/>
  <c r="I254" i="27" s="1"/>
  <c r="AA254" i="27"/>
  <c r="I253" i="27"/>
  <c r="AB253" i="27"/>
  <c r="P261" i="27"/>
  <c r="D245" i="27"/>
  <c r="Q246" i="27"/>
  <c r="W246" i="27"/>
  <c r="E245" i="27"/>
  <c r="D235" i="27"/>
  <c r="E235" i="27"/>
  <c r="Q236" i="27"/>
  <c r="W236" i="27"/>
  <c r="X235" i="27"/>
  <c r="M246" i="27"/>
  <c r="N245" i="27"/>
  <c r="M250" i="27"/>
  <c r="T254" i="27"/>
  <c r="H254" i="27" s="1"/>
  <c r="Z254" i="27"/>
  <c r="H253" i="27"/>
  <c r="J263" i="27"/>
  <c r="AB264" i="27"/>
  <c r="V264" i="27"/>
  <c r="J264" i="27" s="1"/>
  <c r="Z249" i="27"/>
  <c r="H249" i="27"/>
  <c r="T250" i="27"/>
  <c r="H250" i="27" s="1"/>
  <c r="Z250" i="27"/>
  <c r="AA249" i="27"/>
  <c r="M235" i="27"/>
  <c r="M236" i="27"/>
  <c r="F249" i="27"/>
  <c r="M249" i="27" s="1"/>
  <c r="X250" i="27"/>
  <c r="R250" i="27"/>
  <c r="F250" i="27" s="1"/>
  <c r="Y252" i="27"/>
  <c r="S252" i="27"/>
  <c r="G252" i="27" s="1"/>
  <c r="G251" i="27"/>
  <c r="H251" i="27"/>
  <c r="T252" i="27"/>
  <c r="H252" i="27" s="1"/>
  <c r="Z252" i="27"/>
  <c r="Z251" i="27"/>
  <c r="AA251" i="27"/>
  <c r="R246" i="27"/>
  <c r="F246" i="27" s="1"/>
  <c r="X246" i="27"/>
  <c r="X245" i="27"/>
  <c r="F245" i="27"/>
  <c r="M245" i="27" s="1"/>
  <c r="N235" i="27"/>
  <c r="Q246" i="26"/>
  <c r="E246" i="26" s="1"/>
  <c r="E245" i="26"/>
  <c r="L245" i="26" s="1"/>
  <c r="W246" i="26"/>
  <c r="AA258" i="24"/>
  <c r="T258" i="26"/>
  <c r="U260" i="27" s="1"/>
  <c r="U270" i="29" s="1"/>
  <c r="U254" i="31" s="1"/>
  <c r="N252" i="26"/>
  <c r="G248" i="26"/>
  <c r="S249" i="26"/>
  <c r="G249" i="26" s="1"/>
  <c r="Y249" i="26"/>
  <c r="Y248" i="26"/>
  <c r="Z248" i="26"/>
  <c r="X245" i="26"/>
  <c r="M246" i="24"/>
  <c r="W241" i="26"/>
  <c r="Q241" i="26"/>
  <c r="E241" i="26" s="1"/>
  <c r="E240" i="26"/>
  <c r="W240" i="26"/>
  <c r="M245" i="26"/>
  <c r="M246" i="26"/>
  <c r="R249" i="26"/>
  <c r="F249" i="26" s="1"/>
  <c r="F248" i="26"/>
  <c r="X249" i="26"/>
  <c r="L241" i="26"/>
  <c r="L240" i="26"/>
  <c r="M240" i="26"/>
  <c r="V241" i="26"/>
  <c r="D240" i="26"/>
  <c r="P241" i="26"/>
  <c r="D241" i="26" s="1"/>
  <c r="G251" i="26"/>
  <c r="S252" i="26"/>
  <c r="G252" i="26" s="1"/>
  <c r="Y252" i="26"/>
  <c r="I261" i="26"/>
  <c r="U262" i="26"/>
  <c r="I262" i="26" s="1"/>
  <c r="AA262" i="26"/>
  <c r="Z251" i="26"/>
  <c r="D231" i="26"/>
  <c r="P232" i="26"/>
  <c r="D232" i="26" s="1"/>
  <c r="V232" i="26"/>
  <c r="W231" i="26"/>
  <c r="O259" i="26"/>
  <c r="L246" i="26"/>
  <c r="X240" i="26"/>
  <c r="O252" i="24"/>
  <c r="E246" i="24"/>
  <c r="W247" i="24"/>
  <c r="Q247" i="24"/>
  <c r="E247" i="24" s="1"/>
  <c r="K234" i="21"/>
  <c r="J235" i="21"/>
  <c r="O252" i="21"/>
  <c r="R252" i="24"/>
  <c r="R247" i="21"/>
  <c r="F247" i="21" s="1"/>
  <c r="Q246" i="21"/>
  <c r="X246" i="21" s="1"/>
  <c r="X247" i="21"/>
  <c r="F246" i="21"/>
  <c r="L240" i="24"/>
  <c r="K241" i="24"/>
  <c r="T261" i="24"/>
  <c r="Z256" i="21"/>
  <c r="T256" i="21"/>
  <c r="H256" i="21" s="1"/>
  <c r="S255" i="21"/>
  <c r="H255" i="21"/>
  <c r="K241" i="21"/>
  <c r="P246" i="24"/>
  <c r="P245" i="26" s="1"/>
  <c r="V241" i="21"/>
  <c r="P241" i="21"/>
  <c r="D241" i="21" s="1"/>
  <c r="D240" i="21"/>
  <c r="J241" i="21" s="1"/>
  <c r="Z252" i="21"/>
  <c r="S258" i="24"/>
  <c r="R252" i="21"/>
  <c r="Y253" i="21"/>
  <c r="S253" i="21"/>
  <c r="G253" i="21" s="1"/>
  <c r="G252" i="21"/>
  <c r="I261" i="24"/>
  <c r="O262" i="24" s="1"/>
  <c r="AA262" i="24"/>
  <c r="U262" i="24"/>
  <c r="I262" i="24" s="1"/>
  <c r="X243" i="21"/>
  <c r="Q249" i="24"/>
  <c r="Q248" i="26" s="1"/>
  <c r="R251" i="27" s="1"/>
  <c r="R261" i="29" s="1"/>
  <c r="P243" i="21"/>
  <c r="W243" i="21" s="1"/>
  <c r="W244" i="21"/>
  <c r="Q244" i="21"/>
  <c r="E244" i="21" s="1"/>
  <c r="E243" i="21"/>
  <c r="L243" i="21" s="1"/>
  <c r="X246" i="24"/>
  <c r="L240" i="21"/>
  <c r="P241" i="24"/>
  <c r="D241" i="24" s="1"/>
  <c r="D240" i="24"/>
  <c r="J241" i="24" s="1"/>
  <c r="V241" i="24"/>
  <c r="N246" i="21"/>
  <c r="M247" i="21"/>
  <c r="U265" i="24"/>
  <c r="U266" i="26" s="1"/>
  <c r="V268" i="27" s="1"/>
  <c r="V278" i="29" s="1"/>
  <c r="V262" i="31" s="1"/>
  <c r="T259" i="21"/>
  <c r="AA259" i="21" s="1"/>
  <c r="U260" i="21"/>
  <c r="I260" i="21" s="1"/>
  <c r="U262" i="21"/>
  <c r="AA260" i="21"/>
  <c r="I259" i="21"/>
  <c r="L244" i="21"/>
  <c r="X250" i="24"/>
  <c r="F249" i="24"/>
  <c r="R250" i="24"/>
  <c r="F250" i="24" s="1"/>
  <c r="M250" i="24"/>
  <c r="T259" i="24"/>
  <c r="H259" i="24" s="1"/>
  <c r="Z259" i="24"/>
  <c r="H258" i="24"/>
  <c r="O258" i="24" s="1"/>
  <c r="K232" i="24"/>
  <c r="S253" i="24"/>
  <c r="G253" i="24" s="1"/>
  <c r="G252" i="24"/>
  <c r="Y253" i="24"/>
  <c r="W240" i="24"/>
  <c r="O256" i="21"/>
  <c r="O255" i="21"/>
  <c r="Y249" i="24"/>
  <c r="Z252" i="24"/>
  <c r="O259" i="24"/>
  <c r="K239" i="31" l="1"/>
  <c r="T253" i="33"/>
  <c r="H253" i="33" s="1"/>
  <c r="Z252" i="33"/>
  <c r="Z253" i="33"/>
  <c r="H252" i="33"/>
  <c r="AA252" i="33"/>
  <c r="N245" i="33"/>
  <c r="W246" i="33"/>
  <c r="E245" i="33"/>
  <c r="Q246" i="33"/>
  <c r="D245" i="33"/>
  <c r="K231" i="31"/>
  <c r="L230" i="31"/>
  <c r="Y261" i="29"/>
  <c r="R244" i="31"/>
  <c r="H255" i="33"/>
  <c r="Z256" i="33"/>
  <c r="T256" i="33"/>
  <c r="H256" i="33" s="1"/>
  <c r="N237" i="33"/>
  <c r="O236" i="33"/>
  <c r="N246" i="33"/>
  <c r="O248" i="31"/>
  <c r="O247" i="31"/>
  <c r="P247" i="31"/>
  <c r="AA255" i="33"/>
  <c r="I255" i="33"/>
  <c r="AA256" i="33"/>
  <c r="U256" i="33"/>
  <c r="I256" i="33" s="1"/>
  <c r="AB255" i="33"/>
  <c r="S236" i="33"/>
  <c r="Y231" i="31"/>
  <c r="G230" i="31"/>
  <c r="Y230" i="31"/>
  <c r="S231" i="31"/>
  <c r="G231" i="31" s="1"/>
  <c r="Y239" i="31"/>
  <c r="Z230" i="31"/>
  <c r="E239" i="31"/>
  <c r="D239" i="31"/>
  <c r="D233" i="33"/>
  <c r="E233" i="33"/>
  <c r="Z251" i="33"/>
  <c r="H250" i="33"/>
  <c r="T251" i="33"/>
  <c r="H251" i="33" s="1"/>
  <c r="Z250" i="33"/>
  <c r="AA250" i="33"/>
  <c r="D231" i="31"/>
  <c r="E231" i="31"/>
  <c r="V270" i="33"/>
  <c r="J262" i="31"/>
  <c r="AB263" i="31"/>
  <c r="V263" i="31"/>
  <c r="J263" i="31" s="1"/>
  <c r="U262" i="33"/>
  <c r="U255" i="31"/>
  <c r="I255" i="31" s="1"/>
  <c r="AA255" i="31"/>
  <c r="I254" i="31"/>
  <c r="AB254" i="31"/>
  <c r="N248" i="31"/>
  <c r="M245" i="31"/>
  <c r="G252" i="33"/>
  <c r="S253" i="33"/>
  <c r="G253" i="33" s="1"/>
  <c r="Y253" i="33"/>
  <c r="K233" i="33"/>
  <c r="L232" i="33"/>
  <c r="R245" i="33"/>
  <c r="X239" i="31"/>
  <c r="R239" i="31"/>
  <c r="F239" i="31" s="1"/>
  <c r="X238" i="31"/>
  <c r="F238" i="31"/>
  <c r="Y238" i="31"/>
  <c r="R250" i="33"/>
  <c r="F242" i="31"/>
  <c r="R243" i="31"/>
  <c r="F243" i="31" s="1"/>
  <c r="X243" i="31"/>
  <c r="Y242" i="31"/>
  <c r="P263" i="33"/>
  <c r="N244" i="31"/>
  <c r="N245" i="31"/>
  <c r="O244" i="31"/>
  <c r="M251" i="33"/>
  <c r="P258" i="31"/>
  <c r="AB266" i="33"/>
  <c r="V266" i="33"/>
  <c r="J266" i="33" s="1"/>
  <c r="J265" i="33"/>
  <c r="N242" i="31"/>
  <c r="N243" i="31"/>
  <c r="O242" i="31"/>
  <c r="Q237" i="33"/>
  <c r="E236" i="33"/>
  <c r="D236" i="33"/>
  <c r="W237" i="33"/>
  <c r="X236" i="33"/>
  <c r="K256" i="29"/>
  <c r="M262" i="29"/>
  <c r="V279" i="29"/>
  <c r="J279" i="29" s="1"/>
  <c r="AB279" i="29"/>
  <c r="J278" i="29"/>
  <c r="F255" i="29"/>
  <c r="R256" i="29"/>
  <c r="F256" i="29" s="1"/>
  <c r="X256" i="29"/>
  <c r="X255" i="29"/>
  <c r="Y255" i="29"/>
  <c r="F259" i="29"/>
  <c r="R260" i="29"/>
  <c r="F260" i="29" s="1"/>
  <c r="X260" i="29"/>
  <c r="Y259" i="29"/>
  <c r="E256" i="29"/>
  <c r="D256" i="29"/>
  <c r="N262" i="29"/>
  <c r="N261" i="29"/>
  <c r="O261" i="29"/>
  <c r="AA271" i="29"/>
  <c r="U271" i="29"/>
  <c r="I271" i="29" s="1"/>
  <c r="I270" i="29"/>
  <c r="AB270" i="29"/>
  <c r="K247" i="29"/>
  <c r="L246" i="29"/>
  <c r="O264" i="29"/>
  <c r="O263" i="29"/>
  <c r="P263" i="29"/>
  <c r="N264" i="29"/>
  <c r="K246" i="27"/>
  <c r="P274" i="29"/>
  <c r="R262" i="29"/>
  <c r="F262" i="29" s="1"/>
  <c r="X262" i="29"/>
  <c r="F261" i="29"/>
  <c r="M247" i="29"/>
  <c r="M246" i="29"/>
  <c r="N246" i="29"/>
  <c r="N260" i="29"/>
  <c r="N259" i="29"/>
  <c r="O259" i="29"/>
  <c r="E247" i="29"/>
  <c r="D247" i="29"/>
  <c r="M252" i="27"/>
  <c r="O253" i="27"/>
  <c r="O254" i="27"/>
  <c r="P253" i="27"/>
  <c r="F251" i="27"/>
  <c r="R252" i="27"/>
  <c r="F252" i="27" s="1"/>
  <c r="X252" i="27"/>
  <c r="U261" i="27"/>
  <c r="I261" i="27" s="1"/>
  <c r="AA261" i="27"/>
  <c r="I260" i="27"/>
  <c r="AB260" i="27"/>
  <c r="N249" i="27"/>
  <c r="N250" i="27"/>
  <c r="O249" i="27"/>
  <c r="V269" i="27"/>
  <c r="J269" i="27" s="1"/>
  <c r="AB269" i="27"/>
  <c r="J268" i="27"/>
  <c r="Y251" i="27"/>
  <c r="P264" i="27"/>
  <c r="E236" i="27"/>
  <c r="D236" i="27"/>
  <c r="W245" i="26"/>
  <c r="Q249" i="27"/>
  <c r="Q259" i="29" s="1"/>
  <c r="Q242" i="31" s="1"/>
  <c r="X242" i="31" s="1"/>
  <c r="L245" i="27"/>
  <c r="L246" i="27"/>
  <c r="N252" i="27"/>
  <c r="N251" i="27"/>
  <c r="O251" i="27"/>
  <c r="L250" i="27"/>
  <c r="N254" i="27"/>
  <c r="K236" i="27"/>
  <c r="L235" i="27"/>
  <c r="E246" i="27"/>
  <c r="D246" i="27"/>
  <c r="J241" i="26"/>
  <c r="D245" i="26"/>
  <c r="J246" i="26" s="1"/>
  <c r="P246" i="26"/>
  <c r="D246" i="26" s="1"/>
  <c r="V246" i="26"/>
  <c r="L249" i="26"/>
  <c r="K240" i="26"/>
  <c r="K241" i="26"/>
  <c r="H258" i="26"/>
  <c r="T259" i="26"/>
  <c r="H259" i="26" s="1"/>
  <c r="Z259" i="26"/>
  <c r="AA258" i="26"/>
  <c r="K246" i="26"/>
  <c r="Z258" i="24"/>
  <c r="S258" i="26"/>
  <c r="T260" i="27" s="1"/>
  <c r="O262" i="26"/>
  <c r="M252" i="26"/>
  <c r="N251" i="26"/>
  <c r="U267" i="26"/>
  <c r="I267" i="26" s="1"/>
  <c r="I266" i="26"/>
  <c r="AA267" i="26"/>
  <c r="W249" i="26"/>
  <c r="E248" i="26"/>
  <c r="L248" i="26" s="1"/>
  <c r="Q249" i="26"/>
  <c r="E249" i="26" s="1"/>
  <c r="AA261" i="24"/>
  <c r="T261" i="26"/>
  <c r="U263" i="27" s="1"/>
  <c r="U273" i="29" s="1"/>
  <c r="U257" i="31" s="1"/>
  <c r="Y252" i="24"/>
  <c r="R251" i="26"/>
  <c r="S253" i="27" s="1"/>
  <c r="S263" i="29" s="1"/>
  <c r="S247" i="31" s="1"/>
  <c r="J232" i="26"/>
  <c r="K231" i="26"/>
  <c r="X248" i="26"/>
  <c r="M249" i="26"/>
  <c r="M248" i="26"/>
  <c r="N248" i="26"/>
  <c r="V247" i="24"/>
  <c r="D246" i="24"/>
  <c r="J247" i="24" s="1"/>
  <c r="P247" i="24"/>
  <c r="D247" i="24" s="1"/>
  <c r="Z255" i="21"/>
  <c r="S261" i="24"/>
  <c r="S256" i="21"/>
  <c r="G256" i="21" s="1"/>
  <c r="Y256" i="21"/>
  <c r="R255" i="21"/>
  <c r="Y255" i="21" s="1"/>
  <c r="G255" i="21"/>
  <c r="M256" i="21" s="1"/>
  <c r="K240" i="24"/>
  <c r="R253" i="24"/>
  <c r="F253" i="24" s="1"/>
  <c r="F252" i="24"/>
  <c r="X253" i="24"/>
  <c r="W246" i="24"/>
  <c r="AA266" i="24"/>
  <c r="U266" i="24"/>
  <c r="I266" i="24" s="1"/>
  <c r="I265" i="24"/>
  <c r="O266" i="24" s="1"/>
  <c r="L250" i="24"/>
  <c r="U268" i="24"/>
  <c r="U269" i="26" s="1"/>
  <c r="V270" i="27" s="1"/>
  <c r="V280" i="29" s="1"/>
  <c r="V264" i="31" s="1"/>
  <c r="T262" i="21"/>
  <c r="AA262" i="21" s="1"/>
  <c r="U265" i="21"/>
  <c r="AA263" i="21"/>
  <c r="U263" i="21"/>
  <c r="I263" i="21" s="1"/>
  <c r="I262" i="21"/>
  <c r="O263" i="21" s="1"/>
  <c r="X253" i="21"/>
  <c r="R258" i="24"/>
  <c r="R258" i="26" s="1"/>
  <c r="S260" i="27" s="1"/>
  <c r="S270" i="29" s="1"/>
  <c r="S254" i="31" s="1"/>
  <c r="Q252" i="21"/>
  <c r="R253" i="21"/>
  <c r="F253" i="21" s="1"/>
  <c r="F252" i="21"/>
  <c r="M252" i="21" s="1"/>
  <c r="K240" i="21"/>
  <c r="W250" i="24"/>
  <c r="Q250" i="24"/>
  <c r="E250" i="24" s="1"/>
  <c r="E249" i="24"/>
  <c r="N259" i="24"/>
  <c r="M249" i="24"/>
  <c r="O260" i="21"/>
  <c r="N252" i="24"/>
  <c r="M253" i="24"/>
  <c r="X249" i="24"/>
  <c r="T265" i="24"/>
  <c r="T266" i="26" s="1"/>
  <c r="U268" i="27" s="1"/>
  <c r="Z260" i="21"/>
  <c r="S259" i="21"/>
  <c r="Z259" i="21" s="1"/>
  <c r="T260" i="21"/>
  <c r="H260" i="21" s="1"/>
  <c r="H259" i="21"/>
  <c r="N252" i="21"/>
  <c r="M253" i="21"/>
  <c r="Y252" i="21"/>
  <c r="Q252" i="24"/>
  <c r="Q251" i="26" s="1"/>
  <c r="R253" i="27" s="1"/>
  <c r="R263" i="29" s="1"/>
  <c r="R247" i="31" s="1"/>
  <c r="P246" i="21"/>
  <c r="Q247" i="21"/>
  <c r="E247" i="21" s="1"/>
  <c r="W247" i="21"/>
  <c r="E246" i="21"/>
  <c r="K244" i="21"/>
  <c r="V244" i="21"/>
  <c r="P249" i="24"/>
  <c r="P244" i="21"/>
  <c r="D244" i="21" s="1"/>
  <c r="D243" i="21"/>
  <c r="J244" i="21" s="1"/>
  <c r="G258" i="24"/>
  <c r="M259" i="24" s="1"/>
  <c r="Y259" i="24"/>
  <c r="S259" i="24"/>
  <c r="G259" i="24" s="1"/>
  <c r="N256" i="21"/>
  <c r="Z262" i="24"/>
  <c r="H261" i="24"/>
  <c r="T262" i="24"/>
  <c r="H262" i="24" s="1"/>
  <c r="M246" i="21"/>
  <c r="L247" i="21"/>
  <c r="L246" i="24"/>
  <c r="K247" i="24"/>
  <c r="R246" i="33" l="1"/>
  <c r="F246" i="33" s="1"/>
  <c r="X245" i="33"/>
  <c r="F245" i="33"/>
  <c r="X246" i="33"/>
  <c r="Y245" i="33"/>
  <c r="U263" i="33"/>
  <c r="I263" i="33" s="1"/>
  <c r="AA263" i="33"/>
  <c r="I262" i="33"/>
  <c r="AB262" i="33"/>
  <c r="R252" i="33"/>
  <c r="X245" i="31"/>
  <c r="R245" i="31"/>
  <c r="F245" i="31" s="1"/>
  <c r="F244" i="31"/>
  <c r="Y244" i="31"/>
  <c r="N252" i="33"/>
  <c r="N253" i="33"/>
  <c r="O252" i="33"/>
  <c r="S255" i="33"/>
  <c r="Y248" i="31"/>
  <c r="S248" i="31"/>
  <c r="G248" i="31" s="1"/>
  <c r="G247" i="31"/>
  <c r="Y247" i="31"/>
  <c r="Z247" i="31"/>
  <c r="L243" i="31"/>
  <c r="M242" i="31"/>
  <c r="AB271" i="33"/>
  <c r="V271" i="33"/>
  <c r="J271" i="33" s="1"/>
  <c r="J270" i="33"/>
  <c r="M230" i="31"/>
  <c r="M231" i="31"/>
  <c r="M239" i="31"/>
  <c r="N230" i="31"/>
  <c r="E246" i="33"/>
  <c r="D246" i="33"/>
  <c r="V272" i="33"/>
  <c r="AB265" i="31"/>
  <c r="J264" i="31"/>
  <c r="V265" i="31"/>
  <c r="J265" i="31" s="1"/>
  <c r="E237" i="33"/>
  <c r="D237" i="33"/>
  <c r="P266" i="33"/>
  <c r="L239" i="31"/>
  <c r="L238" i="31"/>
  <c r="M238" i="31"/>
  <c r="O255" i="31"/>
  <c r="P254" i="31"/>
  <c r="S262" i="33"/>
  <c r="S255" i="31"/>
  <c r="G255" i="31" s="1"/>
  <c r="Y255" i="31"/>
  <c r="G254" i="31"/>
  <c r="R251" i="33"/>
  <c r="F251" i="33" s="1"/>
  <c r="F250" i="33"/>
  <c r="X251" i="33"/>
  <c r="Y250" i="33"/>
  <c r="M253" i="33"/>
  <c r="K246" i="33"/>
  <c r="R255" i="33"/>
  <c r="X248" i="31"/>
  <c r="R248" i="31"/>
  <c r="F248" i="31" s="1"/>
  <c r="F247" i="31"/>
  <c r="U265" i="33"/>
  <c r="AA258" i="31"/>
  <c r="U258" i="31"/>
  <c r="I258" i="31" s="1"/>
  <c r="I257" i="31"/>
  <c r="AB257" i="31"/>
  <c r="Q250" i="33"/>
  <c r="D242" i="31"/>
  <c r="Q243" i="31"/>
  <c r="W243" i="31"/>
  <c r="E242" i="31"/>
  <c r="K243" i="31" s="1"/>
  <c r="K237" i="33"/>
  <c r="L236" i="33"/>
  <c r="P263" i="31"/>
  <c r="N250" i="33"/>
  <c r="N251" i="33"/>
  <c r="O250" i="33"/>
  <c r="Y236" i="33"/>
  <c r="S237" i="33"/>
  <c r="G237" i="33" s="1"/>
  <c r="Y237" i="33"/>
  <c r="G236" i="33"/>
  <c r="Y246" i="33"/>
  <c r="Z236" i="33"/>
  <c r="O255" i="33"/>
  <c r="O256" i="33"/>
  <c r="P255" i="33"/>
  <c r="N256" i="33"/>
  <c r="AA260" i="27"/>
  <c r="T270" i="29"/>
  <c r="T254" i="31" s="1"/>
  <c r="D259" i="29"/>
  <c r="W260" i="29"/>
  <c r="E259" i="29"/>
  <c r="K260" i="29" s="1"/>
  <c r="Q260" i="29"/>
  <c r="L262" i="29"/>
  <c r="L256" i="29"/>
  <c r="L255" i="29"/>
  <c r="M255" i="29"/>
  <c r="J280" i="29"/>
  <c r="AB281" i="29"/>
  <c r="V281" i="29"/>
  <c r="J281" i="29" s="1"/>
  <c r="P279" i="29"/>
  <c r="Y264" i="29"/>
  <c r="S264" i="29"/>
  <c r="G264" i="29" s="1"/>
  <c r="Y263" i="29"/>
  <c r="G263" i="29"/>
  <c r="Z263" i="29"/>
  <c r="X259" i="29"/>
  <c r="AB268" i="27"/>
  <c r="U278" i="29"/>
  <c r="U262" i="31" s="1"/>
  <c r="L260" i="29"/>
  <c r="M259" i="29"/>
  <c r="G270" i="29"/>
  <c r="S271" i="29"/>
  <c r="G271" i="29" s="1"/>
  <c r="Y271" i="29"/>
  <c r="I273" i="29"/>
  <c r="U274" i="29"/>
  <c r="I274" i="29" s="1"/>
  <c r="AA274" i="29"/>
  <c r="AB273" i="29"/>
  <c r="M261" i="29"/>
  <c r="R264" i="29"/>
  <c r="F264" i="29" s="1"/>
  <c r="X264" i="29"/>
  <c r="F263" i="29"/>
  <c r="N255" i="21"/>
  <c r="O271" i="29"/>
  <c r="P270" i="29"/>
  <c r="F253" i="27"/>
  <c r="R254" i="27"/>
  <c r="F254" i="27" s="1"/>
  <c r="X254" i="27"/>
  <c r="S254" i="27"/>
  <c r="G254" i="27" s="1"/>
  <c r="Y254" i="27"/>
  <c r="Y253" i="27"/>
  <c r="G253" i="27"/>
  <c r="Z253" i="27"/>
  <c r="D249" i="27"/>
  <c r="E249" i="27"/>
  <c r="Q250" i="27"/>
  <c r="W250" i="27"/>
  <c r="X249" i="27"/>
  <c r="U269" i="27"/>
  <c r="I269" i="27" s="1"/>
  <c r="AA269" i="27"/>
  <c r="I268" i="27"/>
  <c r="H260" i="27"/>
  <c r="O260" i="27" s="1"/>
  <c r="T261" i="27"/>
  <c r="H261" i="27" s="1"/>
  <c r="Z261" i="27"/>
  <c r="Z260" i="27"/>
  <c r="L252" i="27"/>
  <c r="U264" i="27"/>
  <c r="I264" i="27" s="1"/>
  <c r="AA264" i="27"/>
  <c r="I263" i="27"/>
  <c r="AB263" i="27"/>
  <c r="S261" i="27"/>
  <c r="G261" i="27" s="1"/>
  <c r="Y261" i="27"/>
  <c r="G260" i="27"/>
  <c r="V271" i="27"/>
  <c r="J271" i="27" s="1"/>
  <c r="AB271" i="27"/>
  <c r="J270" i="27"/>
  <c r="P268" i="27"/>
  <c r="P269" i="27"/>
  <c r="O261" i="27"/>
  <c r="P260" i="27"/>
  <c r="M251" i="27"/>
  <c r="K245" i="26"/>
  <c r="W249" i="24"/>
  <c r="P248" i="26"/>
  <c r="Q251" i="27" s="1"/>
  <c r="Q261" i="29" s="1"/>
  <c r="Q244" i="31" s="1"/>
  <c r="Z267" i="26"/>
  <c r="H266" i="26"/>
  <c r="O266" i="26" s="1"/>
  <c r="T267" i="26"/>
  <c r="H267" i="26" s="1"/>
  <c r="Z261" i="24"/>
  <c r="S261" i="26"/>
  <c r="T263" i="27" s="1"/>
  <c r="T273" i="29" s="1"/>
  <c r="T257" i="31" s="1"/>
  <c r="AA266" i="26"/>
  <c r="Y259" i="26"/>
  <c r="G258" i="26"/>
  <c r="N258" i="26" s="1"/>
  <c r="Y258" i="26"/>
  <c r="S259" i="26"/>
  <c r="G259" i="26" s="1"/>
  <c r="Z258" i="26"/>
  <c r="H261" i="26"/>
  <c r="T262" i="26"/>
  <c r="H262" i="26" s="1"/>
  <c r="Z262" i="26"/>
  <c r="AA261" i="26"/>
  <c r="K249" i="26"/>
  <c r="O267" i="26"/>
  <c r="R259" i="26"/>
  <c r="F259" i="26" s="1"/>
  <c r="F258" i="26"/>
  <c r="X259" i="26"/>
  <c r="I269" i="26"/>
  <c r="AA270" i="26"/>
  <c r="U270" i="26"/>
  <c r="I270" i="26" s="1"/>
  <c r="W252" i="26"/>
  <c r="E251" i="26"/>
  <c r="Q252" i="26"/>
  <c r="E252" i="26" s="1"/>
  <c r="F251" i="26"/>
  <c r="R252" i="26"/>
  <c r="F252" i="26" s="1"/>
  <c r="X251" i="26"/>
  <c r="X252" i="26"/>
  <c r="Y251" i="26"/>
  <c r="N259" i="26"/>
  <c r="O258" i="26"/>
  <c r="K246" i="24"/>
  <c r="N260" i="21"/>
  <c r="H265" i="24"/>
  <c r="T266" i="24"/>
  <c r="H266" i="24" s="1"/>
  <c r="Z266" i="24"/>
  <c r="O259" i="21"/>
  <c r="X252" i="21"/>
  <c r="Q258" i="24"/>
  <c r="W253" i="21"/>
  <c r="P252" i="21"/>
  <c r="Q253" i="21"/>
  <c r="E253" i="21" s="1"/>
  <c r="E252" i="21"/>
  <c r="L252" i="21" s="1"/>
  <c r="S262" i="21"/>
  <c r="Z262" i="21" s="1"/>
  <c r="T268" i="24"/>
  <c r="T269" i="26" s="1"/>
  <c r="Z263" i="21"/>
  <c r="T263" i="21"/>
  <c r="H263" i="21" s="1"/>
  <c r="H262" i="21"/>
  <c r="AA265" i="24"/>
  <c r="R261" i="24"/>
  <c r="R256" i="21"/>
  <c r="F256" i="21" s="1"/>
  <c r="X256" i="21"/>
  <c r="Q255" i="21"/>
  <c r="F255" i="21"/>
  <c r="P252" i="24"/>
  <c r="V247" i="21"/>
  <c r="P247" i="21"/>
  <c r="D247" i="21" s="1"/>
  <c r="D246" i="21"/>
  <c r="J247" i="21" s="1"/>
  <c r="X259" i="24"/>
  <c r="R259" i="24"/>
  <c r="F259" i="24" s="1"/>
  <c r="F258" i="24"/>
  <c r="U269" i="24"/>
  <c r="I269" i="24" s="1"/>
  <c r="I268" i="24"/>
  <c r="O269" i="24" s="1"/>
  <c r="AA269" i="24"/>
  <c r="V250" i="24"/>
  <c r="D249" i="24"/>
  <c r="J250" i="24" s="1"/>
  <c r="P250" i="24"/>
  <c r="D250" i="24" s="1"/>
  <c r="K247" i="21"/>
  <c r="W246" i="21"/>
  <c r="Q253" i="24"/>
  <c r="E253" i="24" s="1"/>
  <c r="E252" i="24"/>
  <c r="W253" i="24"/>
  <c r="S265" i="24"/>
  <c r="S266" i="26" s="1"/>
  <c r="R259" i="21"/>
  <c r="Y260" i="21"/>
  <c r="S260" i="21"/>
  <c r="G260" i="21" s="1"/>
  <c r="G259" i="21"/>
  <c r="K250" i="24"/>
  <c r="L253" i="21"/>
  <c r="L249" i="24"/>
  <c r="M252" i="24"/>
  <c r="L253" i="24"/>
  <c r="L246" i="21"/>
  <c r="O261" i="24"/>
  <c r="N262" i="24"/>
  <c r="Y258" i="24"/>
  <c r="K243" i="21"/>
  <c r="N258" i="24"/>
  <c r="U271" i="24"/>
  <c r="U272" i="26" s="1"/>
  <c r="V272" i="27" s="1"/>
  <c r="V282" i="29" s="1"/>
  <c r="V266" i="31" s="1"/>
  <c r="AA266" i="21"/>
  <c r="U268" i="21"/>
  <c r="U266" i="21"/>
  <c r="I266" i="21" s="1"/>
  <c r="T265" i="21"/>
  <c r="I265" i="21"/>
  <c r="X252" i="24"/>
  <c r="Y262" i="24"/>
  <c r="S262" i="24"/>
  <c r="G262" i="24" s="1"/>
  <c r="G261" i="24"/>
  <c r="L242" i="31" l="1"/>
  <c r="I265" i="33"/>
  <c r="AA266" i="33"/>
  <c r="U266" i="33"/>
  <c r="I266" i="33" s="1"/>
  <c r="AB265" i="33"/>
  <c r="L251" i="33"/>
  <c r="M250" i="33"/>
  <c r="X256" i="33"/>
  <c r="R256" i="33"/>
  <c r="F256" i="33" s="1"/>
  <c r="F255" i="33"/>
  <c r="AB273" i="33"/>
  <c r="V273" i="33"/>
  <c r="J273" i="33" s="1"/>
  <c r="J272" i="33"/>
  <c r="P271" i="33"/>
  <c r="M248" i="31"/>
  <c r="M247" i="31"/>
  <c r="N247" i="31"/>
  <c r="L245" i="31"/>
  <c r="M244" i="31"/>
  <c r="F252" i="33"/>
  <c r="R253" i="33"/>
  <c r="F253" i="33" s="1"/>
  <c r="X253" i="33"/>
  <c r="Y252" i="33"/>
  <c r="L246" i="33"/>
  <c r="L245" i="33"/>
  <c r="M245" i="33"/>
  <c r="V275" i="33"/>
  <c r="J266" i="31"/>
  <c r="AB267" i="31"/>
  <c r="V267" i="31"/>
  <c r="J267" i="31" s="1"/>
  <c r="E243" i="31"/>
  <c r="D243" i="31"/>
  <c r="O258" i="31"/>
  <c r="P257" i="31"/>
  <c r="T265" i="33"/>
  <c r="T258" i="31"/>
  <c r="H258" i="31" s="1"/>
  <c r="H257" i="31"/>
  <c r="O257" i="31" s="1"/>
  <c r="Z258" i="31"/>
  <c r="U270" i="33"/>
  <c r="AA263" i="31"/>
  <c r="I262" i="31"/>
  <c r="U263" i="31"/>
  <c r="I263" i="31" s="1"/>
  <c r="AB262" i="31"/>
  <c r="T262" i="33"/>
  <c r="Z254" i="31"/>
  <c r="T255" i="31"/>
  <c r="H255" i="31" s="1"/>
  <c r="Z255" i="31"/>
  <c r="H254" i="31"/>
  <c r="AA254" i="31"/>
  <c r="Q251" i="33"/>
  <c r="W251" i="33"/>
  <c r="E250" i="33"/>
  <c r="K251" i="33" s="1"/>
  <c r="D250" i="33"/>
  <c r="AA257" i="31"/>
  <c r="L248" i="31"/>
  <c r="X250" i="33"/>
  <c r="M255" i="31"/>
  <c r="Y263" i="33"/>
  <c r="G262" i="33"/>
  <c r="S263" i="33"/>
  <c r="G263" i="33" s="1"/>
  <c r="P265" i="31"/>
  <c r="G255" i="33"/>
  <c r="Y255" i="33"/>
  <c r="S256" i="33"/>
  <c r="G256" i="33" s="1"/>
  <c r="Y256" i="33"/>
  <c r="Z255" i="33"/>
  <c r="Q252" i="33"/>
  <c r="X252" i="33" s="1"/>
  <c r="W245" i="31"/>
  <c r="D244" i="31"/>
  <c r="Q245" i="31"/>
  <c r="E244" i="31"/>
  <c r="K245" i="31" s="1"/>
  <c r="M237" i="33"/>
  <c r="M236" i="33"/>
  <c r="N236" i="33"/>
  <c r="M246" i="33"/>
  <c r="X244" i="31"/>
  <c r="O263" i="33"/>
  <c r="P262" i="33"/>
  <c r="L259" i="29"/>
  <c r="E261" i="29"/>
  <c r="Q262" i="29"/>
  <c r="D261" i="29"/>
  <c r="W262" i="29"/>
  <c r="X261" i="29"/>
  <c r="D260" i="29"/>
  <c r="E260" i="29"/>
  <c r="M271" i="29"/>
  <c r="M263" i="29"/>
  <c r="M264" i="29"/>
  <c r="N263" i="29"/>
  <c r="P281" i="29"/>
  <c r="H273" i="29"/>
  <c r="O273" i="29" s="1"/>
  <c r="Z274" i="29"/>
  <c r="T274" i="29"/>
  <c r="H274" i="29" s="1"/>
  <c r="J282" i="29"/>
  <c r="AB283" i="29"/>
  <c r="V283" i="29"/>
  <c r="J283" i="29" s="1"/>
  <c r="O274" i="29"/>
  <c r="P273" i="29"/>
  <c r="T271" i="29"/>
  <c r="H271" i="29" s="1"/>
  <c r="H270" i="29"/>
  <c r="Z270" i="29"/>
  <c r="Z271" i="29"/>
  <c r="AA270" i="29"/>
  <c r="AA268" i="24"/>
  <c r="L264" i="29"/>
  <c r="AA273" i="29"/>
  <c r="I278" i="29"/>
  <c r="U279" i="29"/>
  <c r="I279" i="29" s="1"/>
  <c r="AA279" i="29"/>
  <c r="AB278" i="29"/>
  <c r="J272" i="27"/>
  <c r="V273" i="27"/>
  <c r="J273" i="27" s="1"/>
  <c r="AB273" i="27"/>
  <c r="O264" i="27"/>
  <c r="P263" i="27"/>
  <c r="E250" i="27"/>
  <c r="D250" i="27"/>
  <c r="M253" i="27"/>
  <c r="M254" i="27"/>
  <c r="N253" i="27"/>
  <c r="T264" i="27"/>
  <c r="H264" i="27" s="1"/>
  <c r="Z264" i="27"/>
  <c r="H263" i="27"/>
  <c r="AA263" i="27"/>
  <c r="N260" i="27"/>
  <c r="N261" i="27"/>
  <c r="K250" i="27"/>
  <c r="L249" i="27"/>
  <c r="D251" i="27"/>
  <c r="E251" i="27"/>
  <c r="Q252" i="27"/>
  <c r="W252" i="27"/>
  <c r="X251" i="27"/>
  <c r="O269" i="27"/>
  <c r="Z266" i="26"/>
  <c r="T268" i="27"/>
  <c r="T278" i="29" s="1"/>
  <c r="AA269" i="26"/>
  <c r="U270" i="27"/>
  <c r="U280" i="29" s="1"/>
  <c r="U264" i="31" s="1"/>
  <c r="P271" i="27"/>
  <c r="M261" i="27"/>
  <c r="L254" i="27"/>
  <c r="AA273" i="26"/>
  <c r="I272" i="26"/>
  <c r="U273" i="26"/>
  <c r="I273" i="26" s="1"/>
  <c r="L251" i="26"/>
  <c r="L252" i="26"/>
  <c r="M251" i="26"/>
  <c r="O270" i="26"/>
  <c r="G261" i="26"/>
  <c r="N261" i="26" s="1"/>
  <c r="S262" i="26"/>
  <c r="G262" i="26" s="1"/>
  <c r="Y262" i="26"/>
  <c r="W252" i="24"/>
  <c r="P251" i="26"/>
  <c r="Q253" i="27" s="1"/>
  <c r="Q263" i="29" s="1"/>
  <c r="Q247" i="31" s="1"/>
  <c r="X258" i="24"/>
  <c r="Q258" i="26"/>
  <c r="R260" i="27" s="1"/>
  <c r="R270" i="29" s="1"/>
  <c r="R254" i="31" s="1"/>
  <c r="N262" i="26"/>
  <c r="O261" i="26"/>
  <c r="M259" i="26"/>
  <c r="M258" i="26"/>
  <c r="Y267" i="26"/>
  <c r="G266" i="26"/>
  <c r="S267" i="26"/>
  <c r="G267" i="26" s="1"/>
  <c r="Y261" i="24"/>
  <c r="R261" i="26"/>
  <c r="S263" i="27" s="1"/>
  <c r="K252" i="26"/>
  <c r="P249" i="26"/>
  <c r="D249" i="26" s="1"/>
  <c r="V249" i="26"/>
  <c r="D248" i="26"/>
  <c r="W248" i="26"/>
  <c r="H269" i="26"/>
  <c r="T270" i="26"/>
  <c r="H270" i="26" s="1"/>
  <c r="Z270" i="26"/>
  <c r="L259" i="26"/>
  <c r="Z261" i="26"/>
  <c r="N267" i="26"/>
  <c r="K249" i="24"/>
  <c r="U274" i="24"/>
  <c r="U275" i="26" s="1"/>
  <c r="V275" i="27" s="1"/>
  <c r="V285" i="29" s="1"/>
  <c r="V269" i="31" s="1"/>
  <c r="T268" i="21"/>
  <c r="AA268" i="21" s="1"/>
  <c r="U269" i="21"/>
  <c r="I269" i="21" s="1"/>
  <c r="AA269" i="21"/>
  <c r="U271" i="21"/>
  <c r="I268" i="21"/>
  <c r="M260" i="21"/>
  <c r="Y266" i="24"/>
  <c r="S266" i="24"/>
  <c r="G266" i="24" s="1"/>
  <c r="G265" i="24"/>
  <c r="M258" i="24"/>
  <c r="L259" i="24"/>
  <c r="X255" i="21"/>
  <c r="Q261" i="24"/>
  <c r="W256" i="21"/>
  <c r="P255" i="21"/>
  <c r="W255" i="21" s="1"/>
  <c r="Q256" i="21"/>
  <c r="E256" i="21" s="1"/>
  <c r="E255" i="21"/>
  <c r="AA265" i="21"/>
  <c r="T271" i="24"/>
  <c r="S265" i="21"/>
  <c r="Z265" i="21" s="1"/>
  <c r="Z266" i="21"/>
  <c r="T266" i="21"/>
  <c r="H266" i="21" s="1"/>
  <c r="H265" i="21"/>
  <c r="O265" i="21" s="1"/>
  <c r="N261" i="24"/>
  <c r="M262" i="24"/>
  <c r="O266" i="21"/>
  <c r="O262" i="21"/>
  <c r="N263" i="21"/>
  <c r="T269" i="24"/>
  <c r="H269" i="24" s="1"/>
  <c r="H268" i="24"/>
  <c r="Z269" i="24"/>
  <c r="W252" i="21"/>
  <c r="P258" i="24"/>
  <c r="V253" i="21"/>
  <c r="P253" i="21"/>
  <c r="D253" i="21" s="1"/>
  <c r="D252" i="21"/>
  <c r="J253" i="21" s="1"/>
  <c r="O265" i="24"/>
  <c r="N266" i="24"/>
  <c r="U272" i="24"/>
  <c r="I272" i="24" s="1"/>
  <c r="AA272" i="24"/>
  <c r="I271" i="24"/>
  <c r="O272" i="24" s="1"/>
  <c r="L252" i="24"/>
  <c r="K253" i="24"/>
  <c r="K246" i="21"/>
  <c r="V253" i="24"/>
  <c r="D252" i="24"/>
  <c r="J253" i="24" s="1"/>
  <c r="P253" i="24"/>
  <c r="D253" i="24" s="1"/>
  <c r="S268" i="24"/>
  <c r="S269" i="26" s="1"/>
  <c r="T270" i="27" s="1"/>
  <c r="T280" i="29" s="1"/>
  <c r="T264" i="31" s="1"/>
  <c r="R262" i="21"/>
  <c r="Y263" i="21"/>
  <c r="S263" i="21"/>
  <c r="G263" i="21" s="1"/>
  <c r="G262" i="21"/>
  <c r="M263" i="21" s="1"/>
  <c r="Z265" i="24"/>
  <c r="N259" i="21"/>
  <c r="Y259" i="21"/>
  <c r="R265" i="24"/>
  <c r="R266" i="26" s="1"/>
  <c r="S268" i="27" s="1"/>
  <c r="S278" i="29" s="1"/>
  <c r="S262" i="31" s="1"/>
  <c r="Q259" i="21"/>
  <c r="X259" i="21" s="1"/>
  <c r="X260" i="21"/>
  <c r="R260" i="21"/>
  <c r="F260" i="21" s="1"/>
  <c r="F259" i="21"/>
  <c r="M255" i="21"/>
  <c r="L256" i="21"/>
  <c r="F261" i="24"/>
  <c r="R262" i="24"/>
  <c r="F262" i="24" s="1"/>
  <c r="X262" i="24"/>
  <c r="K253" i="21"/>
  <c r="W259" i="24"/>
  <c r="Q259" i="24"/>
  <c r="E259" i="24" s="1"/>
  <c r="E258" i="24"/>
  <c r="S270" i="33" l="1"/>
  <c r="S263" i="31"/>
  <c r="G263" i="31" s="1"/>
  <c r="G262" i="31"/>
  <c r="AA278" i="29"/>
  <c r="T262" i="31"/>
  <c r="Z265" i="31" s="1"/>
  <c r="D245" i="31"/>
  <c r="E245" i="31"/>
  <c r="M256" i="33"/>
  <c r="M255" i="33"/>
  <c r="N255" i="33"/>
  <c r="M263" i="33"/>
  <c r="E251" i="33"/>
  <c r="D251" i="33"/>
  <c r="U271" i="33"/>
  <c r="I271" i="33" s="1"/>
  <c r="I270" i="33"/>
  <c r="AA271" i="33"/>
  <c r="AB270" i="33"/>
  <c r="P273" i="33"/>
  <c r="L256" i="33"/>
  <c r="T272" i="33"/>
  <c r="H264" i="31"/>
  <c r="T265" i="31"/>
  <c r="H265" i="31" s="1"/>
  <c r="R262" i="33"/>
  <c r="X255" i="31"/>
  <c r="F254" i="31"/>
  <c r="R255" i="31"/>
  <c r="F255" i="31" s="1"/>
  <c r="Y254" i="31"/>
  <c r="O263" i="31"/>
  <c r="P262" i="31"/>
  <c r="H265" i="33"/>
  <c r="O265" i="33" s="1"/>
  <c r="Z266" i="33"/>
  <c r="T266" i="33"/>
  <c r="H266" i="33" s="1"/>
  <c r="L244" i="31"/>
  <c r="L250" i="33"/>
  <c r="U272" i="33"/>
  <c r="U265" i="31"/>
  <c r="I265" i="31" s="1"/>
  <c r="AA265" i="31"/>
  <c r="AA264" i="31"/>
  <c r="I264" i="31"/>
  <c r="AB264" i="31"/>
  <c r="N255" i="31"/>
  <c r="N254" i="31"/>
  <c r="O254" i="31"/>
  <c r="Z262" i="33"/>
  <c r="H262" i="33"/>
  <c r="T263" i="33"/>
  <c r="H263" i="33" s="1"/>
  <c r="Z263" i="33"/>
  <c r="AA262" i="33"/>
  <c r="P267" i="31"/>
  <c r="O266" i="33"/>
  <c r="P265" i="33"/>
  <c r="V278" i="33"/>
  <c r="AB270" i="31"/>
  <c r="V270" i="31"/>
  <c r="J270" i="31" s="1"/>
  <c r="J269" i="31"/>
  <c r="Q255" i="33"/>
  <c r="W248" i="31"/>
  <c r="Q248" i="31"/>
  <c r="E247" i="31"/>
  <c r="D247" i="31"/>
  <c r="X247" i="31"/>
  <c r="W253" i="33"/>
  <c r="Q253" i="33"/>
  <c r="D252" i="33"/>
  <c r="E252" i="33"/>
  <c r="K253" i="33" s="1"/>
  <c r="N258" i="31"/>
  <c r="J275" i="33"/>
  <c r="AB276" i="33"/>
  <c r="V276" i="33"/>
  <c r="J276" i="33" s="1"/>
  <c r="L253" i="33"/>
  <c r="M252" i="33"/>
  <c r="AA265" i="33"/>
  <c r="G278" i="29"/>
  <c r="S279" i="29"/>
  <c r="G279" i="29" s="1"/>
  <c r="N274" i="29"/>
  <c r="V286" i="29"/>
  <c r="J286" i="29" s="1"/>
  <c r="AB286" i="29"/>
  <c r="J285" i="29"/>
  <c r="Z263" i="27"/>
  <c r="S273" i="29"/>
  <c r="S257" i="31" s="1"/>
  <c r="Y263" i="31" s="1"/>
  <c r="F270" i="29"/>
  <c r="R271" i="29"/>
  <c r="F271" i="29" s="1"/>
  <c r="X271" i="29"/>
  <c r="Y270" i="29"/>
  <c r="T281" i="29"/>
  <c r="H281" i="29" s="1"/>
  <c r="H280" i="29"/>
  <c r="Z281" i="29"/>
  <c r="AA280" i="29"/>
  <c r="I280" i="29"/>
  <c r="AA281" i="29"/>
  <c r="U281" i="29"/>
  <c r="I281" i="29" s="1"/>
  <c r="AB280" i="29"/>
  <c r="O279" i="29"/>
  <c r="P278" i="29"/>
  <c r="N270" i="29"/>
  <c r="N271" i="29"/>
  <c r="O270" i="29"/>
  <c r="P283" i="29"/>
  <c r="Q264" i="29"/>
  <c r="D263" i="29"/>
  <c r="W264" i="29"/>
  <c r="E263" i="29"/>
  <c r="X263" i="29"/>
  <c r="E262" i="29"/>
  <c r="D262" i="29"/>
  <c r="H278" i="29"/>
  <c r="O278" i="29" s="1"/>
  <c r="T279" i="29"/>
  <c r="H279" i="29" s="1"/>
  <c r="Z279" i="29"/>
  <c r="Z278" i="29"/>
  <c r="K262" i="29"/>
  <c r="L261" i="29"/>
  <c r="X261" i="27"/>
  <c r="F260" i="27"/>
  <c r="R261" i="27"/>
  <c r="F261" i="27" s="1"/>
  <c r="Y260" i="27"/>
  <c r="AA271" i="27"/>
  <c r="AA270" i="27"/>
  <c r="I270" i="27"/>
  <c r="U271" i="27"/>
  <c r="I271" i="27" s="1"/>
  <c r="AB270" i="27"/>
  <c r="E252" i="27"/>
  <c r="D252" i="27"/>
  <c r="N264" i="27"/>
  <c r="S269" i="27"/>
  <c r="G269" i="27" s="1"/>
  <c r="Y269" i="27"/>
  <c r="G268" i="27"/>
  <c r="T271" i="27"/>
  <c r="H271" i="27" s="1"/>
  <c r="Z271" i="27"/>
  <c r="H270" i="27"/>
  <c r="K252" i="27"/>
  <c r="L251" i="27"/>
  <c r="V276" i="27"/>
  <c r="J276" i="27" s="1"/>
  <c r="AB276" i="27"/>
  <c r="J275" i="27"/>
  <c r="D253" i="27"/>
  <c r="Q254" i="27"/>
  <c r="W254" i="27"/>
  <c r="E253" i="27"/>
  <c r="X253" i="27"/>
  <c r="Z269" i="27"/>
  <c r="Z268" i="27"/>
  <c r="H268" i="27"/>
  <c r="T269" i="27"/>
  <c r="H269" i="27" s="1"/>
  <c r="AA268" i="27"/>
  <c r="P273" i="27"/>
  <c r="G263" i="27"/>
  <c r="N263" i="27" s="1"/>
  <c r="S264" i="27"/>
  <c r="G264" i="27" s="1"/>
  <c r="Y264" i="27"/>
  <c r="O263" i="27"/>
  <c r="G269" i="26"/>
  <c r="N269" i="26" s="1"/>
  <c r="Y270" i="26"/>
  <c r="S270" i="26"/>
  <c r="G270" i="26" s="1"/>
  <c r="AA271" i="24"/>
  <c r="T272" i="26"/>
  <c r="U272" i="27" s="1"/>
  <c r="U282" i="29" s="1"/>
  <c r="U266" i="31" s="1"/>
  <c r="R262" i="26"/>
  <c r="F262" i="26" s="1"/>
  <c r="F261" i="26"/>
  <c r="X262" i="26"/>
  <c r="X267" i="26"/>
  <c r="F266" i="26"/>
  <c r="M266" i="26" s="1"/>
  <c r="R267" i="26"/>
  <c r="F267" i="26" s="1"/>
  <c r="M267" i="26"/>
  <c r="W258" i="24"/>
  <c r="P258" i="26"/>
  <c r="N266" i="26"/>
  <c r="N270" i="26"/>
  <c r="D251" i="26"/>
  <c r="P252" i="26"/>
  <c r="D252" i="26" s="1"/>
  <c r="V252" i="26"/>
  <c r="W251" i="26"/>
  <c r="O273" i="26"/>
  <c r="X261" i="24"/>
  <c r="Q261" i="26"/>
  <c r="Z269" i="26"/>
  <c r="Y266" i="26"/>
  <c r="M262" i="26"/>
  <c r="I275" i="26"/>
  <c r="U276" i="26"/>
  <c r="I276" i="26" s="1"/>
  <c r="AA276" i="26"/>
  <c r="J249" i="26"/>
  <c r="K248" i="26"/>
  <c r="E258" i="26"/>
  <c r="W259" i="26"/>
  <c r="Q259" i="26"/>
  <c r="E259" i="26" s="1"/>
  <c r="X258" i="26"/>
  <c r="Y261" i="26"/>
  <c r="O269" i="26"/>
  <c r="K252" i="21"/>
  <c r="X266" i="24"/>
  <c r="F265" i="24"/>
  <c r="M265" i="24" s="1"/>
  <c r="R266" i="24"/>
  <c r="F266" i="24" s="1"/>
  <c r="R268" i="24"/>
  <c r="Q262" i="21"/>
  <c r="X262" i="21" s="1"/>
  <c r="X263" i="21"/>
  <c r="R263" i="21"/>
  <c r="F263" i="21" s="1"/>
  <c r="F262" i="21"/>
  <c r="N262" i="21"/>
  <c r="T272" i="24"/>
  <c r="H272" i="24" s="1"/>
  <c r="H271" i="24"/>
  <c r="Z272" i="24"/>
  <c r="N265" i="24"/>
  <c r="M266" i="24"/>
  <c r="L258" i="24"/>
  <c r="K259" i="24"/>
  <c r="M261" i="24"/>
  <c r="L262" i="24"/>
  <c r="Y262" i="21"/>
  <c r="S269" i="24"/>
  <c r="G269" i="24" s="1"/>
  <c r="Y269" i="24"/>
  <c r="G268" i="24"/>
  <c r="O268" i="24"/>
  <c r="N269" i="24"/>
  <c r="V256" i="21"/>
  <c r="P261" i="24"/>
  <c r="P256" i="21"/>
  <c r="D256" i="21" s="1"/>
  <c r="D255" i="21"/>
  <c r="O269" i="21"/>
  <c r="L260" i="21"/>
  <c r="K252" i="24"/>
  <c r="P259" i="24"/>
  <c r="D259" i="24" s="1"/>
  <c r="V259" i="24"/>
  <c r="D258" i="24"/>
  <c r="J259" i="24" s="1"/>
  <c r="Y266" i="21"/>
  <c r="S271" i="24"/>
  <c r="S272" i="26" s="1"/>
  <c r="T272" i="27" s="1"/>
  <c r="T282" i="29" s="1"/>
  <c r="T266" i="31" s="1"/>
  <c r="R265" i="21"/>
  <c r="Y265" i="21" s="1"/>
  <c r="S266" i="21"/>
  <c r="G266" i="21" s="1"/>
  <c r="G265" i="21"/>
  <c r="N265" i="21" s="1"/>
  <c r="L255" i="21"/>
  <c r="K256" i="21"/>
  <c r="S268" i="21"/>
  <c r="Z268" i="21" s="1"/>
  <c r="T274" i="24"/>
  <c r="T269" i="21"/>
  <c r="H269" i="21" s="1"/>
  <c r="Z269" i="21"/>
  <c r="H268" i="21"/>
  <c r="O268" i="21" s="1"/>
  <c r="Q265" i="24"/>
  <c r="Q260" i="21"/>
  <c r="E260" i="21" s="1"/>
  <c r="W260" i="21"/>
  <c r="P259" i="21"/>
  <c r="W259" i="21" s="1"/>
  <c r="E259" i="21"/>
  <c r="K260" i="21" s="1"/>
  <c r="Z268" i="24"/>
  <c r="N266" i="21"/>
  <c r="W262" i="24"/>
  <c r="Q262" i="24"/>
  <c r="E262" i="24" s="1"/>
  <c r="E261" i="24"/>
  <c r="Y265" i="24"/>
  <c r="M259" i="21"/>
  <c r="U277" i="24"/>
  <c r="U278" i="26" s="1"/>
  <c r="V278" i="27" s="1"/>
  <c r="V288" i="29" s="1"/>
  <c r="V272" i="31" s="1"/>
  <c r="AA272" i="21"/>
  <c r="U274" i="21"/>
  <c r="U272" i="21"/>
  <c r="I272" i="21" s="1"/>
  <c r="T271" i="21"/>
  <c r="I271" i="21"/>
  <c r="U275" i="24"/>
  <c r="I275" i="24" s="1"/>
  <c r="AA275" i="24"/>
  <c r="I274" i="24"/>
  <c r="O275" i="24" s="1"/>
  <c r="L252" i="33" l="1"/>
  <c r="T275" i="33"/>
  <c r="Z267" i="31"/>
  <c r="T267" i="31"/>
  <c r="H267" i="31" s="1"/>
  <c r="H266" i="31"/>
  <c r="D248" i="31"/>
  <c r="E248" i="31"/>
  <c r="N263" i="33"/>
  <c r="N262" i="33"/>
  <c r="O262" i="33"/>
  <c r="N266" i="33"/>
  <c r="V281" i="33"/>
  <c r="J272" i="31"/>
  <c r="AB273" i="31"/>
  <c r="V273" i="31"/>
  <c r="J273" i="31" s="1"/>
  <c r="U275" i="33"/>
  <c r="AA266" i="31"/>
  <c r="AA267" i="31"/>
  <c r="U267" i="31"/>
  <c r="I267" i="31" s="1"/>
  <c r="I266" i="31"/>
  <c r="AB266" i="31"/>
  <c r="R263" i="33"/>
  <c r="F263" i="33" s="1"/>
  <c r="F262" i="33"/>
  <c r="X263" i="33"/>
  <c r="Y262" i="33"/>
  <c r="O271" i="33"/>
  <c r="P270" i="33"/>
  <c r="T270" i="33"/>
  <c r="Z273" i="33" s="1"/>
  <c r="Z263" i="31"/>
  <c r="H262" i="31"/>
  <c r="T263" i="31"/>
  <c r="H263" i="31" s="1"/>
  <c r="Z262" i="31"/>
  <c r="AA262" i="31"/>
  <c r="P276" i="33"/>
  <c r="Q256" i="33"/>
  <c r="D255" i="33"/>
  <c r="W256" i="33"/>
  <c r="E255" i="33"/>
  <c r="X255" i="33"/>
  <c r="O264" i="31"/>
  <c r="O265" i="31"/>
  <c r="P264" i="31"/>
  <c r="AA272" i="33"/>
  <c r="I272" i="33"/>
  <c r="AA273" i="33"/>
  <c r="U273" i="33"/>
  <c r="I273" i="33" s="1"/>
  <c r="AB272" i="33"/>
  <c r="L255" i="31"/>
  <c r="M254" i="31"/>
  <c r="H272" i="33"/>
  <c r="T273" i="33"/>
  <c r="H273" i="33" s="1"/>
  <c r="S265" i="33"/>
  <c r="S258" i="31"/>
  <c r="G258" i="31" s="1"/>
  <c r="G257" i="31"/>
  <c r="M263" i="31" s="1"/>
  <c r="Y258" i="31"/>
  <c r="Z257" i="31"/>
  <c r="E253" i="33"/>
  <c r="D253" i="33"/>
  <c r="K248" i="31"/>
  <c r="L247" i="31"/>
  <c r="P270" i="31"/>
  <c r="AB279" i="33"/>
  <c r="V279" i="33"/>
  <c r="J279" i="33" s="1"/>
  <c r="J278" i="33"/>
  <c r="G270" i="33"/>
  <c r="S271" i="33"/>
  <c r="G271" i="33" s="1"/>
  <c r="O281" i="29"/>
  <c r="O280" i="29"/>
  <c r="P280" i="29"/>
  <c r="V289" i="29"/>
  <c r="J289" i="29" s="1"/>
  <c r="AB289" i="29"/>
  <c r="J288" i="29"/>
  <c r="K264" i="29"/>
  <c r="L263" i="29"/>
  <c r="L271" i="29"/>
  <c r="M270" i="29"/>
  <c r="N281" i="29"/>
  <c r="G273" i="29"/>
  <c r="Y274" i="29"/>
  <c r="S274" i="29"/>
  <c r="G274" i="29" s="1"/>
  <c r="Z273" i="29"/>
  <c r="H282" i="29"/>
  <c r="T283" i="29"/>
  <c r="H283" i="29" s="1"/>
  <c r="Z283" i="29"/>
  <c r="E264" i="29"/>
  <c r="D264" i="29"/>
  <c r="Y279" i="29"/>
  <c r="I282" i="29"/>
  <c r="AA282" i="29"/>
  <c r="AA283" i="29"/>
  <c r="U283" i="29"/>
  <c r="I283" i="29" s="1"/>
  <c r="AB282" i="29"/>
  <c r="N279" i="29"/>
  <c r="N278" i="29"/>
  <c r="P286" i="29"/>
  <c r="V279" i="27"/>
  <c r="J279" i="27" s="1"/>
  <c r="AB279" i="27"/>
  <c r="J278" i="27"/>
  <c r="X261" i="26"/>
  <c r="R263" i="27"/>
  <c r="R273" i="29" s="1"/>
  <c r="N269" i="27"/>
  <c r="N268" i="27"/>
  <c r="O268" i="27"/>
  <c r="K254" i="27"/>
  <c r="L253" i="27"/>
  <c r="P276" i="27"/>
  <c r="O270" i="27"/>
  <c r="O271" i="27"/>
  <c r="P270" i="27"/>
  <c r="Z273" i="27"/>
  <c r="H272" i="27"/>
  <c r="T273" i="27"/>
  <c r="H273" i="27" s="1"/>
  <c r="W258" i="26"/>
  <c r="Q260" i="27"/>
  <c r="Q270" i="29" s="1"/>
  <c r="Q254" i="31" s="1"/>
  <c r="L261" i="27"/>
  <c r="M260" i="27"/>
  <c r="AA273" i="27"/>
  <c r="I272" i="27"/>
  <c r="AA272" i="27"/>
  <c r="U273" i="27"/>
  <c r="I273" i="27" s="1"/>
  <c r="AB272" i="27"/>
  <c r="E254" i="27"/>
  <c r="D254" i="27"/>
  <c r="N271" i="27"/>
  <c r="M269" i="27"/>
  <c r="M264" i="27"/>
  <c r="Y273" i="26"/>
  <c r="S273" i="26"/>
  <c r="G273" i="26" s="1"/>
  <c r="G272" i="26"/>
  <c r="X265" i="24"/>
  <c r="Q266" i="26"/>
  <c r="R268" i="27" s="1"/>
  <c r="R278" i="29" s="1"/>
  <c r="R262" i="31" s="1"/>
  <c r="AA274" i="24"/>
  <c r="T275" i="26"/>
  <c r="U275" i="27" s="1"/>
  <c r="U285" i="29" s="1"/>
  <c r="U269" i="31" s="1"/>
  <c r="Y268" i="24"/>
  <c r="R269" i="26"/>
  <c r="S270" i="27" s="1"/>
  <c r="S280" i="29" s="1"/>
  <c r="S264" i="31" s="1"/>
  <c r="W261" i="24"/>
  <c r="P261" i="26"/>
  <c r="O276" i="26"/>
  <c r="J252" i="26"/>
  <c r="K251" i="26"/>
  <c r="P259" i="26"/>
  <c r="D259" i="26" s="1"/>
  <c r="V259" i="26"/>
  <c r="D258" i="26"/>
  <c r="J259" i="26" s="1"/>
  <c r="Z272" i="26"/>
  <c r="H272" i="26"/>
  <c r="T273" i="26"/>
  <c r="H273" i="26" s="1"/>
  <c r="Z273" i="26"/>
  <c r="AA272" i="26"/>
  <c r="I278" i="26"/>
  <c r="U279" i="26"/>
  <c r="I279" i="26" s="1"/>
  <c r="AA279" i="26"/>
  <c r="L262" i="26"/>
  <c r="K259" i="26"/>
  <c r="L258" i="26"/>
  <c r="M261" i="26"/>
  <c r="W262" i="26"/>
  <c r="Q262" i="26"/>
  <c r="E262" i="26" s="1"/>
  <c r="E261" i="26"/>
  <c r="L261" i="26" s="1"/>
  <c r="L267" i="26"/>
  <c r="M270" i="26"/>
  <c r="K258" i="24"/>
  <c r="AA271" i="21"/>
  <c r="T277" i="24"/>
  <c r="S271" i="21"/>
  <c r="Z272" i="21"/>
  <c r="T272" i="21"/>
  <c r="H272" i="21" s="1"/>
  <c r="H271" i="21"/>
  <c r="O271" i="21" s="1"/>
  <c r="T275" i="24"/>
  <c r="H275" i="24" s="1"/>
  <c r="H274" i="24"/>
  <c r="Z275" i="24"/>
  <c r="V262" i="24"/>
  <c r="P262" i="24"/>
  <c r="D262" i="24" s="1"/>
  <c r="D261" i="24"/>
  <c r="J262" i="24" s="1"/>
  <c r="Y272" i="24"/>
  <c r="S272" i="24"/>
  <c r="G272" i="24" s="1"/>
  <c r="G271" i="24"/>
  <c r="M272" i="24" s="1"/>
  <c r="S274" i="24"/>
  <c r="S275" i="26" s="1"/>
  <c r="T275" i="27" s="1"/>
  <c r="T285" i="29" s="1"/>
  <c r="T269" i="31" s="1"/>
  <c r="R268" i="21"/>
  <c r="Y269" i="21"/>
  <c r="S269" i="21"/>
  <c r="G269" i="21" s="1"/>
  <c r="G268" i="21"/>
  <c r="N268" i="21" s="1"/>
  <c r="N268" i="24"/>
  <c r="M269" i="24"/>
  <c r="Z271" i="24"/>
  <c r="I277" i="24"/>
  <c r="O278" i="24" s="1"/>
  <c r="U278" i="24"/>
  <c r="I278" i="24" s="1"/>
  <c r="AA278" i="24"/>
  <c r="L261" i="24"/>
  <c r="K262" i="24"/>
  <c r="V260" i="21"/>
  <c r="P265" i="24"/>
  <c r="P266" i="26" s="1"/>
  <c r="Q268" i="27" s="1"/>
  <c r="Q278" i="29" s="1"/>
  <c r="Q262" i="31" s="1"/>
  <c r="P260" i="21"/>
  <c r="D260" i="21" s="1"/>
  <c r="D259" i="21"/>
  <c r="N269" i="21"/>
  <c r="M266" i="21"/>
  <c r="U280" i="24"/>
  <c r="U281" i="26" s="1"/>
  <c r="V281" i="27" s="1"/>
  <c r="V291" i="29" s="1"/>
  <c r="V275" i="31" s="1"/>
  <c r="T274" i="21"/>
  <c r="AA274" i="21" s="1"/>
  <c r="U277" i="21"/>
  <c r="U275" i="21"/>
  <c r="I275" i="21" s="1"/>
  <c r="AA275" i="21"/>
  <c r="I274" i="21"/>
  <c r="L259" i="21"/>
  <c r="K255" i="21"/>
  <c r="J256" i="21"/>
  <c r="M262" i="21"/>
  <c r="L263" i="21"/>
  <c r="Q268" i="24"/>
  <c r="W263" i="21"/>
  <c r="P262" i="21"/>
  <c r="W262" i="21" s="1"/>
  <c r="Q263" i="21"/>
  <c r="E263" i="21" s="1"/>
  <c r="E262" i="21"/>
  <c r="L266" i="24"/>
  <c r="O272" i="21"/>
  <c r="E265" i="24"/>
  <c r="W266" i="24"/>
  <c r="Q266" i="24"/>
  <c r="E266" i="24" s="1"/>
  <c r="R271" i="24"/>
  <c r="R272" i="26" s="1"/>
  <c r="X266" i="21"/>
  <c r="Q265" i="21"/>
  <c r="X265" i="21" s="1"/>
  <c r="R266" i="21"/>
  <c r="F266" i="21" s="1"/>
  <c r="F265" i="21"/>
  <c r="O271" i="24"/>
  <c r="N272" i="24"/>
  <c r="X269" i="24"/>
  <c r="R269" i="24"/>
  <c r="F269" i="24" s="1"/>
  <c r="F268" i="24"/>
  <c r="S272" i="33" l="1"/>
  <c r="G264" i="31"/>
  <c r="Y265" i="31"/>
  <c r="S265" i="31"/>
  <c r="G265" i="31" s="1"/>
  <c r="Z264" i="31"/>
  <c r="R270" i="33"/>
  <c r="R263" i="31"/>
  <c r="F263" i="31" s="1"/>
  <c r="F262" i="31"/>
  <c r="X262" i="31"/>
  <c r="Y262" i="31"/>
  <c r="Y266" i="33"/>
  <c r="G265" i="33"/>
  <c r="S266" i="33"/>
  <c r="G266" i="33" s="1"/>
  <c r="Z265" i="33"/>
  <c r="D256" i="33"/>
  <c r="E256" i="33"/>
  <c r="T271" i="33"/>
  <c r="H271" i="33" s="1"/>
  <c r="Z270" i="33"/>
  <c r="H270" i="33"/>
  <c r="N273" i="33" s="1"/>
  <c r="Z271" i="33"/>
  <c r="AA270" i="33"/>
  <c r="Q270" i="33"/>
  <c r="Q263" i="31"/>
  <c r="E262" i="31"/>
  <c r="D262" i="31"/>
  <c r="Q262" i="33"/>
  <c r="Q255" i="31"/>
  <c r="E254" i="31"/>
  <c r="D254" i="31"/>
  <c r="W255" i="31"/>
  <c r="X254" i="31"/>
  <c r="P279" i="33"/>
  <c r="M258" i="31"/>
  <c r="N257" i="31"/>
  <c r="K256" i="33"/>
  <c r="L255" i="33"/>
  <c r="P273" i="31"/>
  <c r="T278" i="33"/>
  <c r="T270" i="31"/>
  <c r="H270" i="31" s="1"/>
  <c r="H269" i="31"/>
  <c r="Z270" i="31"/>
  <c r="U278" i="33"/>
  <c r="AA269" i="31"/>
  <c r="AA270" i="31"/>
  <c r="U270" i="31"/>
  <c r="I270" i="31" s="1"/>
  <c r="I269" i="31"/>
  <c r="AB269" i="31"/>
  <c r="N262" i="31"/>
  <c r="N263" i="31"/>
  <c r="O262" i="31"/>
  <c r="L263" i="33"/>
  <c r="M262" i="33"/>
  <c r="O267" i="31"/>
  <c r="O266" i="31"/>
  <c r="P266" i="31"/>
  <c r="U276" i="33"/>
  <c r="I276" i="33" s="1"/>
  <c r="AA275" i="33"/>
  <c r="AA276" i="33"/>
  <c r="I275" i="33"/>
  <c r="AB275" i="33"/>
  <c r="N265" i="31"/>
  <c r="V284" i="33"/>
  <c r="AB276" i="31"/>
  <c r="J275" i="31"/>
  <c r="V276" i="31"/>
  <c r="J276" i="31" s="1"/>
  <c r="Y273" i="29"/>
  <c r="R257" i="31"/>
  <c r="X263" i="31" s="1"/>
  <c r="Y271" i="33"/>
  <c r="O272" i="33"/>
  <c r="O273" i="33"/>
  <c r="P272" i="33"/>
  <c r="J281" i="33"/>
  <c r="AB282" i="33"/>
  <c r="V282" i="33"/>
  <c r="J282" i="33" s="1"/>
  <c r="N267" i="31"/>
  <c r="H275" i="33"/>
  <c r="T276" i="33"/>
  <c r="H276" i="33" s="1"/>
  <c r="Z276" i="33"/>
  <c r="W271" i="29"/>
  <c r="Q271" i="29"/>
  <c r="D270" i="29"/>
  <c r="E270" i="29"/>
  <c r="X270" i="29"/>
  <c r="M274" i="29"/>
  <c r="N273" i="29"/>
  <c r="Z286" i="29"/>
  <c r="T286" i="29"/>
  <c r="H286" i="29" s="1"/>
  <c r="H285" i="29"/>
  <c r="P289" i="29"/>
  <c r="S281" i="29"/>
  <c r="G281" i="29" s="1"/>
  <c r="Y281" i="29"/>
  <c r="G280" i="29"/>
  <c r="Z280" i="29"/>
  <c r="N283" i="29"/>
  <c r="D278" i="29"/>
  <c r="Q279" i="29"/>
  <c r="E278" i="29"/>
  <c r="M279" i="29"/>
  <c r="I285" i="29"/>
  <c r="U286" i="29"/>
  <c r="I286" i="29" s="1"/>
  <c r="AA286" i="29"/>
  <c r="AA285" i="29"/>
  <c r="AB285" i="29"/>
  <c r="O283" i="29"/>
  <c r="O282" i="29"/>
  <c r="P282" i="29"/>
  <c r="AB292" i="29"/>
  <c r="V292" i="29"/>
  <c r="J292" i="29" s="1"/>
  <c r="J291" i="29"/>
  <c r="F273" i="29"/>
  <c r="R274" i="29"/>
  <c r="F274" i="29" s="1"/>
  <c r="X274" i="29"/>
  <c r="F278" i="29"/>
  <c r="X279" i="29"/>
  <c r="X278" i="29"/>
  <c r="R279" i="29"/>
  <c r="F279" i="29" s="1"/>
  <c r="Y278" i="29"/>
  <c r="AB282" i="27"/>
  <c r="J281" i="27"/>
  <c r="V282" i="27"/>
  <c r="J282" i="27" s="1"/>
  <c r="P279" i="27"/>
  <c r="D268" i="27"/>
  <c r="Q269" i="27"/>
  <c r="E268" i="27"/>
  <c r="G270" i="27"/>
  <c r="S271" i="27"/>
  <c r="G271" i="27" s="1"/>
  <c r="Y271" i="27"/>
  <c r="Z270" i="27"/>
  <c r="X268" i="27"/>
  <c r="R269" i="27"/>
  <c r="F269" i="27" s="1"/>
  <c r="F268" i="27"/>
  <c r="X269" i="27"/>
  <c r="Y268" i="27"/>
  <c r="O273" i="27"/>
  <c r="O272" i="27"/>
  <c r="P272" i="27"/>
  <c r="N273" i="27"/>
  <c r="Y272" i="26"/>
  <c r="S272" i="27"/>
  <c r="S282" i="29" s="1"/>
  <c r="S266" i="31" s="1"/>
  <c r="D260" i="27"/>
  <c r="W261" i="27"/>
  <c r="E260" i="27"/>
  <c r="Q261" i="27"/>
  <c r="X260" i="27"/>
  <c r="F263" i="27"/>
  <c r="R264" i="27"/>
  <c r="F264" i="27" s="1"/>
  <c r="X264" i="27"/>
  <c r="Y263" i="27"/>
  <c r="H275" i="27"/>
  <c r="Z276" i="27"/>
  <c r="T276" i="27"/>
  <c r="H276" i="27" s="1"/>
  <c r="W261" i="26"/>
  <c r="Q263" i="27"/>
  <c r="Q273" i="29" s="1"/>
  <c r="AA276" i="27"/>
  <c r="AA275" i="27"/>
  <c r="I275" i="27"/>
  <c r="U276" i="27"/>
  <c r="I276" i="27" s="1"/>
  <c r="AB275" i="27"/>
  <c r="Y276" i="26"/>
  <c r="G275" i="26"/>
  <c r="S276" i="26"/>
  <c r="G276" i="26" s="1"/>
  <c r="X268" i="24"/>
  <c r="Q269" i="26"/>
  <c r="R270" i="27" s="1"/>
  <c r="K258" i="26"/>
  <c r="P262" i="26"/>
  <c r="D262" i="26" s="1"/>
  <c r="V262" i="26"/>
  <c r="D261" i="26"/>
  <c r="J262" i="26" s="1"/>
  <c r="Z275" i="26"/>
  <c r="H275" i="26"/>
  <c r="T276" i="26"/>
  <c r="H276" i="26" s="1"/>
  <c r="Z276" i="26"/>
  <c r="AA275" i="26"/>
  <c r="M273" i="26"/>
  <c r="I281" i="26"/>
  <c r="U282" i="26"/>
  <c r="I282" i="26" s="1"/>
  <c r="AA282" i="26"/>
  <c r="R270" i="26"/>
  <c r="F270" i="26" s="1"/>
  <c r="X270" i="26"/>
  <c r="F269" i="26"/>
  <c r="Y269" i="26"/>
  <c r="Q267" i="26"/>
  <c r="E267" i="26" s="1"/>
  <c r="E266" i="26"/>
  <c r="W266" i="26"/>
  <c r="W267" i="26"/>
  <c r="X266" i="26"/>
  <c r="F272" i="26"/>
  <c r="R273" i="26"/>
  <c r="F273" i="26" s="1"/>
  <c r="X273" i="26"/>
  <c r="D266" i="26"/>
  <c r="P267" i="26"/>
  <c r="D267" i="26" s="1"/>
  <c r="V267" i="26"/>
  <c r="AA277" i="24"/>
  <c r="T278" i="26"/>
  <c r="U278" i="27" s="1"/>
  <c r="U288" i="29" s="1"/>
  <c r="U272" i="31" s="1"/>
  <c r="K262" i="26"/>
  <c r="O279" i="26"/>
  <c r="N272" i="26"/>
  <c r="N273" i="26"/>
  <c r="O272" i="26"/>
  <c r="N271" i="24"/>
  <c r="F271" i="24"/>
  <c r="X272" i="24"/>
  <c r="R272" i="24"/>
  <c r="F272" i="24" s="1"/>
  <c r="K266" i="24"/>
  <c r="P268" i="24"/>
  <c r="V263" i="21"/>
  <c r="P263" i="21"/>
  <c r="D263" i="21" s="1"/>
  <c r="D262" i="21"/>
  <c r="J263" i="21" s="1"/>
  <c r="O275" i="21"/>
  <c r="U283" i="24"/>
  <c r="U284" i="26" s="1"/>
  <c r="V284" i="27" s="1"/>
  <c r="V294" i="29" s="1"/>
  <c r="V278" i="31" s="1"/>
  <c r="T277" i="21"/>
  <c r="AA277" i="21" s="1"/>
  <c r="AA278" i="21"/>
  <c r="U278" i="21"/>
  <c r="I278" i="21" s="1"/>
  <c r="U280" i="21"/>
  <c r="I277" i="21"/>
  <c r="O278" i="21" s="1"/>
  <c r="Y268" i="21"/>
  <c r="R274" i="24"/>
  <c r="X269" i="21"/>
  <c r="Q268" i="21"/>
  <c r="R269" i="21"/>
  <c r="F269" i="21" s="1"/>
  <c r="F268" i="21"/>
  <c r="L269" i="21" s="1"/>
  <c r="S277" i="24"/>
  <c r="Y272" i="21"/>
  <c r="R271" i="21"/>
  <c r="Y271" i="21" s="1"/>
  <c r="S272" i="21"/>
  <c r="G272" i="21" s="1"/>
  <c r="G271" i="21"/>
  <c r="M272" i="21" s="1"/>
  <c r="M268" i="24"/>
  <c r="L269" i="24"/>
  <c r="L262" i="21"/>
  <c r="K263" i="21"/>
  <c r="S274" i="21"/>
  <c r="Z274" i="21" s="1"/>
  <c r="T280" i="24"/>
  <c r="Z275" i="21"/>
  <c r="T275" i="21"/>
  <c r="H275" i="21" s="1"/>
  <c r="H274" i="21"/>
  <c r="O274" i="21" s="1"/>
  <c r="V266" i="24"/>
  <c r="P266" i="24"/>
  <c r="D266" i="24" s="1"/>
  <c r="D265" i="24"/>
  <c r="J266" i="24" s="1"/>
  <c r="M269" i="21"/>
  <c r="G274" i="24"/>
  <c r="M275" i="24" s="1"/>
  <c r="Y275" i="24"/>
  <c r="S275" i="24"/>
  <c r="G275" i="24" s="1"/>
  <c r="Z274" i="24"/>
  <c r="N272" i="21"/>
  <c r="Z271" i="21"/>
  <c r="Q271" i="24"/>
  <c r="W266" i="21"/>
  <c r="P265" i="21"/>
  <c r="W265" i="21" s="1"/>
  <c r="Q266" i="21"/>
  <c r="E266" i="21" s="1"/>
  <c r="E265" i="21"/>
  <c r="K266" i="21" s="1"/>
  <c r="I280" i="24"/>
  <c r="O281" i="24" s="1"/>
  <c r="U281" i="24"/>
  <c r="I281" i="24" s="1"/>
  <c r="AA281" i="24"/>
  <c r="Y271" i="24"/>
  <c r="H277" i="24"/>
  <c r="T278" i="24"/>
  <c r="H278" i="24" s="1"/>
  <c r="Z278" i="24"/>
  <c r="E268" i="24"/>
  <c r="W269" i="24"/>
  <c r="Q269" i="24"/>
  <c r="E269" i="24" s="1"/>
  <c r="L266" i="21"/>
  <c r="W265" i="24"/>
  <c r="L265" i="24"/>
  <c r="M265" i="21"/>
  <c r="K259" i="21"/>
  <c r="J260" i="21"/>
  <c r="K261" i="24"/>
  <c r="O274" i="24"/>
  <c r="N275" i="24"/>
  <c r="S275" i="33" l="1"/>
  <c r="G266" i="31"/>
  <c r="S267" i="31"/>
  <c r="G267" i="31" s="1"/>
  <c r="Y267" i="31"/>
  <c r="Z266" i="31"/>
  <c r="O275" i="33"/>
  <c r="O276" i="33"/>
  <c r="P275" i="33"/>
  <c r="K255" i="31"/>
  <c r="L254" i="31"/>
  <c r="AB285" i="33"/>
  <c r="J284" i="33"/>
  <c r="V285" i="33"/>
  <c r="J285" i="33" s="1"/>
  <c r="N270" i="31"/>
  <c r="D255" i="31"/>
  <c r="E255" i="31"/>
  <c r="R271" i="33"/>
  <c r="F271" i="33" s="1"/>
  <c r="X270" i="33"/>
  <c r="F270" i="33"/>
  <c r="Y270" i="33"/>
  <c r="V287" i="33"/>
  <c r="AB279" i="31"/>
  <c r="J278" i="31"/>
  <c r="V279" i="31"/>
  <c r="J279" i="31" s="1"/>
  <c r="U281" i="33"/>
  <c r="I272" i="31"/>
  <c r="U273" i="31"/>
  <c r="I273" i="31" s="1"/>
  <c r="AA273" i="31"/>
  <c r="AB272" i="31"/>
  <c r="X273" i="29"/>
  <c r="Q257" i="31"/>
  <c r="X257" i="31" s="1"/>
  <c r="P282" i="33"/>
  <c r="P276" i="31"/>
  <c r="O269" i="31"/>
  <c r="O270" i="31"/>
  <c r="P269" i="31"/>
  <c r="AA278" i="33"/>
  <c r="I278" i="33"/>
  <c r="U279" i="33"/>
  <c r="I279" i="33" s="1"/>
  <c r="AA279" i="33"/>
  <c r="AB278" i="33"/>
  <c r="W263" i="33"/>
  <c r="Q263" i="33"/>
  <c r="D262" i="33"/>
  <c r="E262" i="33"/>
  <c r="X262" i="33"/>
  <c r="E263" i="31"/>
  <c r="D263" i="31"/>
  <c r="N270" i="33"/>
  <c r="N271" i="33"/>
  <c r="O270" i="33"/>
  <c r="M265" i="31"/>
  <c r="N264" i="31"/>
  <c r="N276" i="33"/>
  <c r="R265" i="33"/>
  <c r="X271" i="33" s="1"/>
  <c r="F257" i="31"/>
  <c r="L263" i="31" s="1"/>
  <c r="X258" i="31"/>
  <c r="R258" i="31"/>
  <c r="F258" i="31" s="1"/>
  <c r="Y257" i="31"/>
  <c r="H278" i="33"/>
  <c r="Z279" i="33"/>
  <c r="T279" i="33"/>
  <c r="H279" i="33" s="1"/>
  <c r="D270" i="33"/>
  <c r="E270" i="33"/>
  <c r="Q271" i="33"/>
  <c r="M266" i="33"/>
  <c r="N265" i="33"/>
  <c r="M271" i="33"/>
  <c r="L262" i="31"/>
  <c r="M262" i="31"/>
  <c r="G272" i="33"/>
  <c r="S273" i="33"/>
  <c r="G273" i="33" s="1"/>
  <c r="Y273" i="33"/>
  <c r="Z272" i="33"/>
  <c r="K262" i="21"/>
  <c r="L274" i="29"/>
  <c r="W279" i="29"/>
  <c r="E279" i="29"/>
  <c r="D279" i="29"/>
  <c r="M273" i="29"/>
  <c r="N271" i="21"/>
  <c r="P292" i="29"/>
  <c r="Y270" i="27"/>
  <c r="R280" i="29"/>
  <c r="R264" i="31" s="1"/>
  <c r="G282" i="29"/>
  <c r="S283" i="29"/>
  <c r="G283" i="29" s="1"/>
  <c r="Y283" i="29"/>
  <c r="Z282" i="29"/>
  <c r="K271" i="29"/>
  <c r="L270" i="29"/>
  <c r="U289" i="29"/>
  <c r="I289" i="29" s="1"/>
  <c r="I288" i="29"/>
  <c r="AA289" i="29"/>
  <c r="AB288" i="29"/>
  <c r="Q274" i="29"/>
  <c r="E273" i="29"/>
  <c r="K274" i="29" s="1"/>
  <c r="D273" i="29"/>
  <c r="W274" i="29"/>
  <c r="L279" i="29"/>
  <c r="L278" i="29"/>
  <c r="M278" i="29"/>
  <c r="O285" i="29"/>
  <c r="O286" i="29"/>
  <c r="P285" i="29"/>
  <c r="N286" i="29"/>
  <c r="E271" i="29"/>
  <c r="D271" i="29"/>
  <c r="V295" i="29"/>
  <c r="J295" i="29" s="1"/>
  <c r="J294" i="29"/>
  <c r="AB295" i="29"/>
  <c r="M281" i="29"/>
  <c r="N280" i="29"/>
  <c r="E269" i="27"/>
  <c r="D269" i="27"/>
  <c r="AA279" i="27"/>
  <c r="I278" i="27"/>
  <c r="U279" i="27"/>
  <c r="I279" i="27" s="1"/>
  <c r="AB278" i="27"/>
  <c r="D263" i="27"/>
  <c r="W264" i="27"/>
  <c r="Q264" i="27"/>
  <c r="E263" i="27"/>
  <c r="K264" i="27" s="1"/>
  <c r="E261" i="27"/>
  <c r="D261" i="27"/>
  <c r="S273" i="27"/>
  <c r="G273" i="27" s="1"/>
  <c r="Y273" i="27"/>
  <c r="G272" i="27"/>
  <c r="Z272" i="27"/>
  <c r="M271" i="27"/>
  <c r="N270" i="27"/>
  <c r="P282" i="27"/>
  <c r="O276" i="27"/>
  <c r="O275" i="27"/>
  <c r="P275" i="27"/>
  <c r="N276" i="27"/>
  <c r="L264" i="27"/>
  <c r="M263" i="27"/>
  <c r="K261" i="27"/>
  <c r="L260" i="27"/>
  <c r="L269" i="27"/>
  <c r="L268" i="27"/>
  <c r="M268" i="27"/>
  <c r="W269" i="27"/>
  <c r="AB285" i="27"/>
  <c r="J284" i="27"/>
  <c r="V285" i="27"/>
  <c r="J285" i="27" s="1"/>
  <c r="X271" i="27"/>
  <c r="F270" i="27"/>
  <c r="R271" i="27"/>
  <c r="F271" i="27" s="1"/>
  <c r="X263" i="27"/>
  <c r="K261" i="26"/>
  <c r="X271" i="24"/>
  <c r="Q272" i="26"/>
  <c r="R272" i="27" s="1"/>
  <c r="Z279" i="26"/>
  <c r="H278" i="26"/>
  <c r="T279" i="26"/>
  <c r="H279" i="26" s="1"/>
  <c r="AA278" i="26"/>
  <c r="J267" i="26"/>
  <c r="L273" i="26"/>
  <c r="K266" i="26"/>
  <c r="K267" i="26"/>
  <c r="L266" i="26"/>
  <c r="L270" i="26"/>
  <c r="M269" i="26"/>
  <c r="M272" i="26"/>
  <c r="N275" i="26"/>
  <c r="N276" i="26"/>
  <c r="O275" i="26"/>
  <c r="AA280" i="24"/>
  <c r="T281" i="26"/>
  <c r="U281" i="27" s="1"/>
  <c r="U291" i="29" s="1"/>
  <c r="U275" i="31" s="1"/>
  <c r="Z277" i="24"/>
  <c r="S278" i="26"/>
  <c r="T278" i="27" s="1"/>
  <c r="I284" i="26"/>
  <c r="U285" i="26"/>
  <c r="I285" i="26" s="1"/>
  <c r="AA285" i="26"/>
  <c r="O282" i="26"/>
  <c r="E269" i="26"/>
  <c r="L269" i="26" s="1"/>
  <c r="Q270" i="26"/>
  <c r="E270" i="26" s="1"/>
  <c r="W270" i="26"/>
  <c r="M276" i="26"/>
  <c r="Y274" i="24"/>
  <c r="R275" i="26"/>
  <c r="S275" i="27" s="1"/>
  <c r="S285" i="29" s="1"/>
  <c r="S269" i="31" s="1"/>
  <c r="W268" i="24"/>
  <c r="P269" i="26"/>
  <c r="Q270" i="27" s="1"/>
  <c r="X269" i="26"/>
  <c r="N274" i="24"/>
  <c r="L265" i="21"/>
  <c r="K269" i="24"/>
  <c r="O277" i="24"/>
  <c r="N278" i="24"/>
  <c r="M268" i="21"/>
  <c r="R277" i="24"/>
  <c r="Q271" i="21"/>
  <c r="X272" i="21"/>
  <c r="R272" i="21"/>
  <c r="F272" i="21" s="1"/>
  <c r="F271" i="21"/>
  <c r="V266" i="21"/>
  <c r="P271" i="24"/>
  <c r="P266" i="21"/>
  <c r="D266" i="21" s="1"/>
  <c r="D265" i="21"/>
  <c r="N275" i="21"/>
  <c r="Z281" i="24"/>
  <c r="T281" i="24"/>
  <c r="H281" i="24" s="1"/>
  <c r="H280" i="24"/>
  <c r="X268" i="21"/>
  <c r="Q274" i="24"/>
  <c r="W269" i="21"/>
  <c r="P268" i="21"/>
  <c r="Q269" i="21"/>
  <c r="E269" i="21" s="1"/>
  <c r="E268" i="21"/>
  <c r="D268" i="24"/>
  <c r="J269" i="24" s="1"/>
  <c r="V269" i="24"/>
  <c r="P269" i="24"/>
  <c r="D269" i="24" s="1"/>
  <c r="S280" i="24"/>
  <c r="Y275" i="21"/>
  <c r="R274" i="21"/>
  <c r="S275" i="21"/>
  <c r="G275" i="21" s="1"/>
  <c r="G274" i="21"/>
  <c r="N274" i="21" s="1"/>
  <c r="L268" i="24"/>
  <c r="S278" i="24"/>
  <c r="G278" i="24" s="1"/>
  <c r="Y278" i="24"/>
  <c r="G277" i="24"/>
  <c r="S277" i="21"/>
  <c r="Z277" i="21" s="1"/>
  <c r="T283" i="24"/>
  <c r="Z278" i="21"/>
  <c r="T278" i="21"/>
  <c r="H278" i="21" s="1"/>
  <c r="H277" i="21"/>
  <c r="K265" i="24"/>
  <c r="W272" i="24"/>
  <c r="E271" i="24"/>
  <c r="Q272" i="24"/>
  <c r="E272" i="24" s="1"/>
  <c r="R275" i="24"/>
  <c r="F275" i="24" s="1"/>
  <c r="X275" i="24"/>
  <c r="F274" i="24"/>
  <c r="U286" i="24"/>
  <c r="U287" i="26" s="1"/>
  <c r="V287" i="27" s="1"/>
  <c r="V297" i="29" s="1"/>
  <c r="V281" i="31" s="1"/>
  <c r="U283" i="21"/>
  <c r="T280" i="21"/>
  <c r="AA280" i="21" s="1"/>
  <c r="AA281" i="21"/>
  <c r="U281" i="21"/>
  <c r="I281" i="21" s="1"/>
  <c r="I280" i="21"/>
  <c r="AA284" i="24"/>
  <c r="I283" i="24"/>
  <c r="O284" i="24" s="1"/>
  <c r="U284" i="24"/>
  <c r="I284" i="24" s="1"/>
  <c r="M271" i="24"/>
  <c r="L272" i="24"/>
  <c r="V290" i="33" l="1"/>
  <c r="J281" i="31"/>
  <c r="AB282" i="31"/>
  <c r="V282" i="31"/>
  <c r="J282" i="31" s="1"/>
  <c r="N279" i="33"/>
  <c r="L258" i="31"/>
  <c r="M257" i="31"/>
  <c r="E263" i="33"/>
  <c r="D263" i="33"/>
  <c r="P279" i="31"/>
  <c r="S278" i="33"/>
  <c r="S270" i="31"/>
  <c r="G270" i="31" s="1"/>
  <c r="G269" i="31"/>
  <c r="Y270" i="31"/>
  <c r="Z269" i="31"/>
  <c r="U284" i="33"/>
  <c r="AA276" i="31"/>
  <c r="U276" i="31"/>
  <c r="I276" i="31" s="1"/>
  <c r="I275" i="31"/>
  <c r="AB275" i="31"/>
  <c r="M273" i="33"/>
  <c r="N272" i="33"/>
  <c r="E271" i="33"/>
  <c r="D271" i="33"/>
  <c r="O278" i="33"/>
  <c r="O279" i="33"/>
  <c r="P278" i="33"/>
  <c r="U282" i="33"/>
  <c r="I282" i="33" s="1"/>
  <c r="I281" i="33"/>
  <c r="AA282" i="33"/>
  <c r="AB281" i="33"/>
  <c r="L270" i="33"/>
  <c r="M270" i="33"/>
  <c r="M267" i="31"/>
  <c r="N266" i="31"/>
  <c r="X266" i="33"/>
  <c r="R266" i="33"/>
  <c r="F266" i="33" s="1"/>
  <c r="F265" i="33"/>
  <c r="L271" i="33" s="1"/>
  <c r="Y265" i="33"/>
  <c r="K263" i="33"/>
  <c r="L262" i="33"/>
  <c r="Q265" i="33"/>
  <c r="X265" i="33" s="1"/>
  <c r="Q258" i="31"/>
  <c r="W258" i="31"/>
  <c r="D257" i="31"/>
  <c r="E257" i="31"/>
  <c r="L257" i="31" s="1"/>
  <c r="W263" i="31"/>
  <c r="J287" i="33"/>
  <c r="V288" i="33"/>
  <c r="J288" i="33" s="1"/>
  <c r="AB288" i="33"/>
  <c r="P285" i="33"/>
  <c r="R272" i="33"/>
  <c r="X265" i="31"/>
  <c r="F264" i="31"/>
  <c r="R265" i="31"/>
  <c r="F265" i="31" s="1"/>
  <c r="Y264" i="31"/>
  <c r="O273" i="31"/>
  <c r="P272" i="31"/>
  <c r="Y276" i="33"/>
  <c r="G275" i="33"/>
  <c r="S276" i="33"/>
  <c r="G276" i="33" s="1"/>
  <c r="Z275" i="33"/>
  <c r="K269" i="27"/>
  <c r="K279" i="29"/>
  <c r="Y272" i="27"/>
  <c r="R282" i="29"/>
  <c r="R266" i="31" s="1"/>
  <c r="P295" i="29"/>
  <c r="E274" i="29"/>
  <c r="D274" i="29"/>
  <c r="X270" i="27"/>
  <c r="Q280" i="29"/>
  <c r="Q264" i="31" s="1"/>
  <c r="G285" i="29"/>
  <c r="S286" i="29"/>
  <c r="G286" i="29" s="1"/>
  <c r="Y286" i="29"/>
  <c r="Z285" i="29"/>
  <c r="L263" i="27"/>
  <c r="O289" i="29"/>
  <c r="P288" i="29"/>
  <c r="M283" i="29"/>
  <c r="N282" i="29"/>
  <c r="AA278" i="27"/>
  <c r="T288" i="29"/>
  <c r="T272" i="31" s="1"/>
  <c r="X281" i="29"/>
  <c r="R281" i="29"/>
  <c r="F281" i="29" s="1"/>
  <c r="F280" i="29"/>
  <c r="Y280" i="29"/>
  <c r="J297" i="29"/>
  <c r="AB298" i="29"/>
  <c r="V298" i="29"/>
  <c r="J298" i="29" s="1"/>
  <c r="U292" i="29"/>
  <c r="I292" i="29" s="1"/>
  <c r="AA292" i="29"/>
  <c r="I291" i="29"/>
  <c r="AB291" i="29"/>
  <c r="L273" i="29"/>
  <c r="V288" i="27"/>
  <c r="J288" i="27" s="1"/>
  <c r="AB288" i="27"/>
  <c r="J287" i="27"/>
  <c r="L271" i="27"/>
  <c r="P285" i="27"/>
  <c r="M270" i="27"/>
  <c r="S276" i="27"/>
  <c r="G276" i="27" s="1"/>
  <c r="Y276" i="27"/>
  <c r="G275" i="27"/>
  <c r="Z275" i="27"/>
  <c r="I281" i="27"/>
  <c r="U282" i="27"/>
  <c r="I282" i="27" s="1"/>
  <c r="AA282" i="27"/>
  <c r="AB281" i="27"/>
  <c r="F272" i="27"/>
  <c r="R273" i="27"/>
  <c r="F273" i="27" s="1"/>
  <c r="X273" i="27"/>
  <c r="E264" i="27"/>
  <c r="D264" i="27"/>
  <c r="D270" i="27"/>
  <c r="Q271" i="27"/>
  <c r="W271" i="27"/>
  <c r="E270" i="27"/>
  <c r="K271" i="27" s="1"/>
  <c r="H278" i="27"/>
  <c r="O278" i="27" s="1"/>
  <c r="T279" i="27"/>
  <c r="H279" i="27" s="1"/>
  <c r="Z279" i="27"/>
  <c r="M272" i="27"/>
  <c r="M273" i="27"/>
  <c r="N272" i="27"/>
  <c r="O279" i="27"/>
  <c r="P278" i="27"/>
  <c r="AA288" i="26"/>
  <c r="U288" i="26"/>
  <c r="I288" i="26" s="1"/>
  <c r="I287" i="26"/>
  <c r="AA283" i="24"/>
  <c r="T284" i="26"/>
  <c r="U284" i="27" s="1"/>
  <c r="U294" i="29" s="1"/>
  <c r="U278" i="31" s="1"/>
  <c r="Y277" i="24"/>
  <c r="R278" i="26"/>
  <c r="D269" i="26"/>
  <c r="J270" i="26" s="1"/>
  <c r="P270" i="26"/>
  <c r="D270" i="26" s="1"/>
  <c r="V270" i="26"/>
  <c r="G278" i="26"/>
  <c r="N278" i="26" s="1"/>
  <c r="Y279" i="26"/>
  <c r="S279" i="26"/>
  <c r="G279" i="26" s="1"/>
  <c r="Z278" i="26"/>
  <c r="Z280" i="24"/>
  <c r="S281" i="26"/>
  <c r="X274" i="24"/>
  <c r="Q275" i="26"/>
  <c r="R276" i="26"/>
  <c r="F276" i="26" s="1"/>
  <c r="X276" i="26"/>
  <c r="F275" i="26"/>
  <c r="Y275" i="26"/>
  <c r="W269" i="26"/>
  <c r="Z282" i="26"/>
  <c r="H281" i="26"/>
  <c r="T282" i="26"/>
  <c r="H282" i="26" s="1"/>
  <c r="AA281" i="26"/>
  <c r="E272" i="26"/>
  <c r="W273" i="26"/>
  <c r="Q273" i="26"/>
  <c r="E273" i="26" s="1"/>
  <c r="X272" i="26"/>
  <c r="K270" i="26"/>
  <c r="W271" i="24"/>
  <c r="P272" i="26"/>
  <c r="Q272" i="27" s="1"/>
  <c r="O285" i="26"/>
  <c r="N279" i="26"/>
  <c r="O278" i="26"/>
  <c r="I286" i="24"/>
  <c r="AA287" i="24"/>
  <c r="U287" i="24"/>
  <c r="I287" i="24" s="1"/>
  <c r="V269" i="21"/>
  <c r="P274" i="24"/>
  <c r="P269" i="21"/>
  <c r="D269" i="21" s="1"/>
  <c r="D268" i="21"/>
  <c r="J269" i="21" s="1"/>
  <c r="V272" i="24"/>
  <c r="P272" i="24"/>
  <c r="D272" i="24" s="1"/>
  <c r="D271" i="24"/>
  <c r="J272" i="24" s="1"/>
  <c r="N277" i="24"/>
  <c r="M278" i="24"/>
  <c r="M275" i="21"/>
  <c r="Y281" i="24"/>
  <c r="G280" i="24"/>
  <c r="S281" i="24"/>
  <c r="G281" i="24" s="1"/>
  <c r="L268" i="21"/>
  <c r="K269" i="21"/>
  <c r="O280" i="24"/>
  <c r="N281" i="24"/>
  <c r="X271" i="21"/>
  <c r="Q277" i="24"/>
  <c r="P271" i="21"/>
  <c r="W271" i="21" s="1"/>
  <c r="W272" i="21"/>
  <c r="Q272" i="21"/>
  <c r="E272" i="21" s="1"/>
  <c r="E271" i="21"/>
  <c r="T284" i="24"/>
  <c r="H284" i="24" s="1"/>
  <c r="H283" i="24"/>
  <c r="Z284" i="24"/>
  <c r="Q275" i="24"/>
  <c r="E275" i="24" s="1"/>
  <c r="E274" i="24"/>
  <c r="W275" i="24"/>
  <c r="K265" i="21"/>
  <c r="J266" i="21"/>
  <c r="M271" i="21"/>
  <c r="L272" i="21"/>
  <c r="F277" i="24"/>
  <c r="X278" i="24"/>
  <c r="R278" i="24"/>
  <c r="F278" i="24" s="1"/>
  <c r="K268" i="24"/>
  <c r="S280" i="21"/>
  <c r="Z280" i="21" s="1"/>
  <c r="T286" i="24"/>
  <c r="T287" i="26" s="1"/>
  <c r="U287" i="27" s="1"/>
  <c r="U297" i="29" s="1"/>
  <c r="Z281" i="21"/>
  <c r="T281" i="21"/>
  <c r="H281" i="21" s="1"/>
  <c r="H280" i="21"/>
  <c r="N281" i="21" s="1"/>
  <c r="M274" i="24"/>
  <c r="L275" i="24"/>
  <c r="O277" i="21"/>
  <c r="N278" i="21"/>
  <c r="O281" i="21"/>
  <c r="U289" i="24"/>
  <c r="U290" i="26" s="1"/>
  <c r="V290" i="27" s="1"/>
  <c r="V300" i="29" s="1"/>
  <c r="V284" i="31" s="1"/>
  <c r="T283" i="21"/>
  <c r="U290" i="21"/>
  <c r="U284" i="21"/>
  <c r="I284" i="21" s="1"/>
  <c r="AA284" i="21"/>
  <c r="I283" i="21"/>
  <c r="L271" i="24"/>
  <c r="K272" i="24"/>
  <c r="S283" i="24"/>
  <c r="S284" i="26" s="1"/>
  <c r="T284" i="27" s="1"/>
  <c r="T294" i="29" s="1"/>
  <c r="T278" i="31" s="1"/>
  <c r="R277" i="21"/>
  <c r="Y277" i="21" s="1"/>
  <c r="Y278" i="21"/>
  <c r="S278" i="21"/>
  <c r="G278" i="21" s="1"/>
  <c r="G277" i="21"/>
  <c r="Y274" i="21"/>
  <c r="R280" i="24"/>
  <c r="X275" i="21"/>
  <c r="Q274" i="21"/>
  <c r="R275" i="21"/>
  <c r="F275" i="21" s="1"/>
  <c r="F274" i="21"/>
  <c r="L275" i="21" s="1"/>
  <c r="W268" i="21"/>
  <c r="K268" i="21" l="1"/>
  <c r="V293" i="33"/>
  <c r="V285" i="31"/>
  <c r="J285" i="31" s="1"/>
  <c r="AB285" i="31"/>
  <c r="J284" i="31"/>
  <c r="Q272" i="33"/>
  <c r="X272" i="33" s="1"/>
  <c r="D264" i="31"/>
  <c r="E264" i="31"/>
  <c r="K265" i="31" s="1"/>
  <c r="W265" i="31"/>
  <c r="Q265" i="31"/>
  <c r="L265" i="31"/>
  <c r="M264" i="31"/>
  <c r="P288" i="33"/>
  <c r="U287" i="33"/>
  <c r="I278" i="31"/>
  <c r="AA278" i="31"/>
  <c r="U279" i="31"/>
  <c r="I279" i="31" s="1"/>
  <c r="AA279" i="31"/>
  <c r="AB278" i="31"/>
  <c r="T281" i="33"/>
  <c r="Z273" i="31"/>
  <c r="T273" i="31"/>
  <c r="H273" i="31" s="1"/>
  <c r="H272" i="31"/>
  <c r="AA272" i="31"/>
  <c r="R275" i="33"/>
  <c r="F266" i="31"/>
  <c r="X267" i="31"/>
  <c r="R267" i="31"/>
  <c r="F267" i="31" s="1"/>
  <c r="Y266" i="31"/>
  <c r="E258" i="31"/>
  <c r="D258" i="31"/>
  <c r="Y279" i="33"/>
  <c r="G278" i="33"/>
  <c r="S279" i="33"/>
  <c r="G279" i="33" s="1"/>
  <c r="Z278" i="33"/>
  <c r="P282" i="31"/>
  <c r="AB297" i="29"/>
  <c r="U281" i="31"/>
  <c r="X264" i="31"/>
  <c r="R273" i="33"/>
  <c r="F273" i="33" s="1"/>
  <c r="F272" i="33"/>
  <c r="X273" i="33"/>
  <c r="Y272" i="33"/>
  <c r="K258" i="31"/>
  <c r="K263" i="31"/>
  <c r="Q266" i="33"/>
  <c r="D265" i="33"/>
  <c r="W266" i="33"/>
  <c r="E265" i="33"/>
  <c r="W271" i="33"/>
  <c r="L266" i="33"/>
  <c r="M265" i="33"/>
  <c r="M270" i="31"/>
  <c r="N269" i="31"/>
  <c r="T287" i="33"/>
  <c r="H278" i="31"/>
  <c r="T279" i="31"/>
  <c r="H279" i="31" s="1"/>
  <c r="M276" i="33"/>
  <c r="N275" i="33"/>
  <c r="O282" i="33"/>
  <c r="P281" i="33"/>
  <c r="O276" i="31"/>
  <c r="P275" i="31"/>
  <c r="I284" i="33"/>
  <c r="AA285" i="33"/>
  <c r="U285" i="33"/>
  <c r="I285" i="33" s="1"/>
  <c r="AB284" i="33"/>
  <c r="AB291" i="33"/>
  <c r="V291" i="33"/>
  <c r="J291" i="33" s="1"/>
  <c r="J290" i="33"/>
  <c r="W281" i="29"/>
  <c r="Q281" i="29"/>
  <c r="E280" i="29"/>
  <c r="K281" i="29" s="1"/>
  <c r="D280" i="29"/>
  <c r="X272" i="27"/>
  <c r="Q282" i="29"/>
  <c r="J300" i="29"/>
  <c r="AB301" i="29"/>
  <c r="V301" i="29"/>
  <c r="J301" i="29" s="1"/>
  <c r="T289" i="29"/>
  <c r="H289" i="29" s="1"/>
  <c r="Z289" i="29"/>
  <c r="H288" i="29"/>
  <c r="AA288" i="29"/>
  <c r="T295" i="29"/>
  <c r="H295" i="29" s="1"/>
  <c r="H294" i="29"/>
  <c r="U298" i="29"/>
  <c r="I298" i="29" s="1"/>
  <c r="AA298" i="29"/>
  <c r="I297" i="29"/>
  <c r="P297" i="29" s="1"/>
  <c r="P298" i="29"/>
  <c r="AA295" i="29"/>
  <c r="U295" i="29"/>
  <c r="I295" i="29" s="1"/>
  <c r="I294" i="29"/>
  <c r="AA294" i="29"/>
  <c r="AB294" i="29"/>
  <c r="O292" i="29"/>
  <c r="P291" i="29"/>
  <c r="L281" i="29"/>
  <c r="M280" i="29"/>
  <c r="M286" i="29"/>
  <c r="N285" i="29"/>
  <c r="F282" i="29"/>
  <c r="X283" i="29"/>
  <c r="R283" i="29"/>
  <c r="F283" i="29" s="1"/>
  <c r="Y282" i="29"/>
  <c r="X280" i="29"/>
  <c r="AB291" i="27"/>
  <c r="J290" i="27"/>
  <c r="V291" i="27"/>
  <c r="J291" i="27" s="1"/>
  <c r="AA285" i="27"/>
  <c r="AA284" i="27"/>
  <c r="U285" i="27"/>
  <c r="I285" i="27" s="1"/>
  <c r="I284" i="27"/>
  <c r="AB284" i="27"/>
  <c r="P288" i="27"/>
  <c r="I287" i="27"/>
  <c r="P287" i="27" s="1"/>
  <c r="U288" i="27"/>
  <c r="I288" i="27" s="1"/>
  <c r="AA288" i="27"/>
  <c r="Z281" i="26"/>
  <c r="T281" i="27"/>
  <c r="E271" i="27"/>
  <c r="D271" i="27"/>
  <c r="O282" i="27"/>
  <c r="P281" i="27"/>
  <c r="AB287" i="27"/>
  <c r="H284" i="27"/>
  <c r="T285" i="27"/>
  <c r="H285" i="27" s="1"/>
  <c r="Y278" i="26"/>
  <c r="S278" i="27"/>
  <c r="S288" i="29" s="1"/>
  <c r="S272" i="31" s="1"/>
  <c r="N279" i="27"/>
  <c r="D272" i="27"/>
  <c r="Q273" i="27"/>
  <c r="W273" i="27"/>
  <c r="E272" i="27"/>
  <c r="K273" i="27" s="1"/>
  <c r="X275" i="26"/>
  <c r="R275" i="27"/>
  <c r="R285" i="29" s="1"/>
  <c r="R269" i="31" s="1"/>
  <c r="L272" i="27"/>
  <c r="L273" i="27"/>
  <c r="M276" i="27"/>
  <c r="N275" i="27"/>
  <c r="L270" i="27"/>
  <c r="K269" i="26"/>
  <c r="H287" i="26"/>
  <c r="O287" i="26" s="1"/>
  <c r="T288" i="26"/>
  <c r="H288" i="26" s="1"/>
  <c r="Z288" i="26"/>
  <c r="X277" i="24"/>
  <c r="Q278" i="26"/>
  <c r="V273" i="26"/>
  <c r="P273" i="26"/>
  <c r="D273" i="26" s="1"/>
  <c r="D272" i="26"/>
  <c r="J273" i="26" s="1"/>
  <c r="K273" i="26"/>
  <c r="L272" i="26"/>
  <c r="N282" i="26"/>
  <c r="O281" i="26"/>
  <c r="L276" i="26"/>
  <c r="M275" i="26"/>
  <c r="Q276" i="26"/>
  <c r="E276" i="26" s="1"/>
  <c r="W276" i="26"/>
  <c r="E275" i="26"/>
  <c r="R279" i="26"/>
  <c r="F279" i="26" s="1"/>
  <c r="X279" i="26"/>
  <c r="F278" i="26"/>
  <c r="M278" i="26" s="1"/>
  <c r="AA287" i="26"/>
  <c r="O288" i="26"/>
  <c r="W274" i="24"/>
  <c r="P275" i="26"/>
  <c r="Q275" i="27" s="1"/>
  <c r="Q285" i="29" s="1"/>
  <c r="Q269" i="31" s="1"/>
  <c r="G281" i="26"/>
  <c r="S282" i="26"/>
  <c r="G282" i="26" s="1"/>
  <c r="Y282" i="26"/>
  <c r="Z284" i="26"/>
  <c r="Z285" i="26"/>
  <c r="T285" i="26"/>
  <c r="H285" i="26" s="1"/>
  <c r="H284" i="26"/>
  <c r="AA284" i="26"/>
  <c r="Y280" i="24"/>
  <c r="R281" i="26"/>
  <c r="G284" i="26"/>
  <c r="S285" i="26"/>
  <c r="G285" i="26" s="1"/>
  <c r="Y285" i="26"/>
  <c r="U291" i="26"/>
  <c r="I291" i="26" s="1"/>
  <c r="AA291" i="26"/>
  <c r="I290" i="26"/>
  <c r="W272" i="26"/>
  <c r="M279" i="26"/>
  <c r="K271" i="24"/>
  <c r="S284" i="24"/>
  <c r="G284" i="24" s="1"/>
  <c r="G283" i="24"/>
  <c r="Y284" i="24"/>
  <c r="AA283" i="21"/>
  <c r="T289" i="24"/>
  <c r="Z284" i="21"/>
  <c r="S283" i="21"/>
  <c r="T284" i="21"/>
  <c r="H284" i="21" s="1"/>
  <c r="H283" i="21"/>
  <c r="O283" i="21" s="1"/>
  <c r="O280" i="21"/>
  <c r="M277" i="24"/>
  <c r="L278" i="24"/>
  <c r="F280" i="24"/>
  <c r="M280" i="24" s="1"/>
  <c r="X281" i="24"/>
  <c r="R281" i="24"/>
  <c r="F281" i="24" s="1"/>
  <c r="X274" i="21"/>
  <c r="Q280" i="24"/>
  <c r="W275" i="21"/>
  <c r="P274" i="21"/>
  <c r="W274" i="21" s="1"/>
  <c r="Q275" i="21"/>
  <c r="E275" i="21" s="1"/>
  <c r="E274" i="21"/>
  <c r="N277" i="21"/>
  <c r="M278" i="21"/>
  <c r="R283" i="24"/>
  <c r="R284" i="26" s="1"/>
  <c r="S284" i="27" s="1"/>
  <c r="X278" i="21"/>
  <c r="Q277" i="21"/>
  <c r="R278" i="21"/>
  <c r="F278" i="21" s="1"/>
  <c r="F277" i="21"/>
  <c r="U296" i="24"/>
  <c r="U297" i="26" s="1"/>
  <c r="V297" i="27" s="1"/>
  <c r="V303" i="29" s="1"/>
  <c r="V287" i="31" s="1"/>
  <c r="AA291" i="21"/>
  <c r="T290" i="21"/>
  <c r="AA290" i="21" s="1"/>
  <c r="U291" i="21"/>
  <c r="I291" i="21" s="1"/>
  <c r="U295" i="21"/>
  <c r="I290" i="21"/>
  <c r="L271" i="21"/>
  <c r="K272" i="21"/>
  <c r="V272" i="21"/>
  <c r="P277" i="24"/>
  <c r="P272" i="21"/>
  <c r="D272" i="21" s="1"/>
  <c r="D271" i="21"/>
  <c r="M274" i="21"/>
  <c r="H286" i="24"/>
  <c r="T287" i="24"/>
  <c r="H287" i="24" s="1"/>
  <c r="Z287" i="24"/>
  <c r="L274" i="24"/>
  <c r="K275" i="24"/>
  <c r="O283" i="24"/>
  <c r="N284" i="24"/>
  <c r="Q278" i="24"/>
  <c r="E278" i="24" s="1"/>
  <c r="W278" i="24"/>
  <c r="E277" i="24"/>
  <c r="N280" i="24"/>
  <c r="M281" i="24"/>
  <c r="V275" i="24"/>
  <c r="P275" i="24"/>
  <c r="D275" i="24" s="1"/>
  <c r="D274" i="24"/>
  <c r="J275" i="24" s="1"/>
  <c r="O287" i="24"/>
  <c r="O284" i="21"/>
  <c r="I289" i="24"/>
  <c r="O290" i="24" s="1"/>
  <c r="U290" i="24"/>
  <c r="I290" i="24" s="1"/>
  <c r="AA290" i="24"/>
  <c r="S286" i="24"/>
  <c r="S287" i="26" s="1"/>
  <c r="Y281" i="21"/>
  <c r="R280" i="21"/>
  <c r="Y280" i="21" s="1"/>
  <c r="S281" i="21"/>
  <c r="G281" i="21" s="1"/>
  <c r="G280" i="21"/>
  <c r="Z283" i="24"/>
  <c r="AA286" i="24"/>
  <c r="L264" i="31" l="1"/>
  <c r="S281" i="33"/>
  <c r="Z281" i="33" s="1"/>
  <c r="Y273" i="31"/>
  <c r="S273" i="31"/>
  <c r="G273" i="31" s="1"/>
  <c r="G272" i="31"/>
  <c r="N272" i="31" s="1"/>
  <c r="X282" i="29"/>
  <c r="Q266" i="31"/>
  <c r="W270" i="31" s="1"/>
  <c r="H287" i="33"/>
  <c r="T288" i="33"/>
  <c r="H288" i="33" s="1"/>
  <c r="K266" i="33"/>
  <c r="K271" i="33"/>
  <c r="U290" i="33"/>
  <c r="I281" i="31"/>
  <c r="U282" i="31"/>
  <c r="I282" i="31" s="1"/>
  <c r="AA282" i="31"/>
  <c r="AB281" i="31"/>
  <c r="R276" i="33"/>
  <c r="F276" i="33" s="1"/>
  <c r="F275" i="33"/>
  <c r="X276" i="33"/>
  <c r="Y275" i="33"/>
  <c r="I287" i="33"/>
  <c r="U288" i="33"/>
  <c r="I288" i="33" s="1"/>
  <c r="AA288" i="33"/>
  <c r="AA287" i="33"/>
  <c r="AB287" i="33"/>
  <c r="R278" i="33"/>
  <c r="X270" i="31"/>
  <c r="R270" i="31"/>
  <c r="F270" i="31" s="1"/>
  <c r="X269" i="31"/>
  <c r="F269" i="31"/>
  <c r="Y269" i="31"/>
  <c r="L265" i="33"/>
  <c r="L273" i="33"/>
  <c r="M272" i="33"/>
  <c r="P291" i="33"/>
  <c r="O285" i="33"/>
  <c r="P284" i="33"/>
  <c r="M279" i="33"/>
  <c r="N278" i="33"/>
  <c r="Z272" i="31"/>
  <c r="T282" i="33"/>
  <c r="H282" i="33" s="1"/>
  <c r="H281" i="33"/>
  <c r="Z282" i="33"/>
  <c r="AA281" i="33"/>
  <c r="E265" i="31"/>
  <c r="D265" i="31"/>
  <c r="Q273" i="33"/>
  <c r="D272" i="33"/>
  <c r="W273" i="33"/>
  <c r="E272" i="33"/>
  <c r="K273" i="33" s="1"/>
  <c r="V296" i="33"/>
  <c r="AB288" i="31"/>
  <c r="J287" i="31"/>
  <c r="V288" i="31"/>
  <c r="J288" i="31" s="1"/>
  <c r="Q278" i="33"/>
  <c r="Q270" i="31"/>
  <c r="E269" i="31"/>
  <c r="D269" i="31"/>
  <c r="D266" i="33"/>
  <c r="E266" i="33"/>
  <c r="L267" i="31"/>
  <c r="M266" i="31"/>
  <c r="N273" i="31"/>
  <c r="O272" i="31"/>
  <c r="O278" i="31"/>
  <c r="O279" i="31"/>
  <c r="P278" i="31"/>
  <c r="P285" i="31"/>
  <c r="J293" i="33"/>
  <c r="AB294" i="33"/>
  <c r="V294" i="33"/>
  <c r="J294" i="33" s="1"/>
  <c r="L280" i="29"/>
  <c r="O298" i="29"/>
  <c r="P301" i="29"/>
  <c r="Z284" i="27"/>
  <c r="S294" i="29"/>
  <c r="S278" i="31" s="1"/>
  <c r="N289" i="29"/>
  <c r="O288" i="29"/>
  <c r="W283" i="29"/>
  <c r="Q283" i="29"/>
  <c r="E282" i="29"/>
  <c r="K283" i="29" s="1"/>
  <c r="D282" i="29"/>
  <c r="Y289" i="29"/>
  <c r="G288" i="29"/>
  <c r="S289" i="29"/>
  <c r="G289" i="29" s="1"/>
  <c r="R286" i="29"/>
  <c r="F286" i="29" s="1"/>
  <c r="X286" i="29"/>
  <c r="X285" i="29"/>
  <c r="F285" i="29"/>
  <c r="Y285" i="29"/>
  <c r="Z285" i="27"/>
  <c r="T291" i="29"/>
  <c r="T275" i="31" s="1"/>
  <c r="O295" i="29"/>
  <c r="O294" i="29"/>
  <c r="P294" i="29"/>
  <c r="Z288" i="29"/>
  <c r="AB304" i="29"/>
  <c r="J303" i="29"/>
  <c r="V304" i="29"/>
  <c r="J304" i="29" s="1"/>
  <c r="D285" i="29"/>
  <c r="E285" i="29"/>
  <c r="K286" i="29" s="1"/>
  <c r="Q286" i="29"/>
  <c r="W286" i="29"/>
  <c r="E281" i="29"/>
  <c r="D281" i="29"/>
  <c r="L283" i="29"/>
  <c r="M282" i="29"/>
  <c r="D275" i="27"/>
  <c r="Q276" i="27"/>
  <c r="E275" i="27"/>
  <c r="K276" i="27" s="1"/>
  <c r="W276" i="27"/>
  <c r="N284" i="27"/>
  <c r="O284" i="27"/>
  <c r="O285" i="27"/>
  <c r="P284" i="27"/>
  <c r="P291" i="27"/>
  <c r="G284" i="27"/>
  <c r="S285" i="27"/>
  <c r="G285" i="27" s="1"/>
  <c r="Z287" i="26"/>
  <c r="T287" i="27"/>
  <c r="T297" i="29" s="1"/>
  <c r="T281" i="31" s="1"/>
  <c r="AA281" i="31" s="1"/>
  <c r="Y281" i="26"/>
  <c r="S281" i="27"/>
  <c r="S291" i="29" s="1"/>
  <c r="S275" i="31" s="1"/>
  <c r="J297" i="27"/>
  <c r="V298" i="27"/>
  <c r="J298" i="27" s="1"/>
  <c r="AB298" i="27"/>
  <c r="X278" i="26"/>
  <c r="R278" i="27"/>
  <c r="R276" i="27"/>
  <c r="F276" i="27" s="1"/>
  <c r="X276" i="27"/>
  <c r="X275" i="27"/>
  <c r="F275" i="27"/>
  <c r="Y275" i="27"/>
  <c r="E273" i="27"/>
  <c r="D273" i="27"/>
  <c r="S279" i="27"/>
  <c r="G279" i="27" s="1"/>
  <c r="Y279" i="27"/>
  <c r="G278" i="27"/>
  <c r="Z278" i="27"/>
  <c r="Z282" i="27"/>
  <c r="H281" i="27"/>
  <c r="T282" i="27"/>
  <c r="H282" i="27" s="1"/>
  <c r="AA281" i="27"/>
  <c r="O288" i="27"/>
  <c r="K272" i="26"/>
  <c r="AA289" i="24"/>
  <c r="T290" i="26"/>
  <c r="U290" i="27" s="1"/>
  <c r="U300" i="29" s="1"/>
  <c r="U284" i="31" s="1"/>
  <c r="M285" i="26"/>
  <c r="N284" i="26"/>
  <c r="N285" i="26"/>
  <c r="O284" i="26"/>
  <c r="U298" i="26"/>
  <c r="I298" i="26" s="1"/>
  <c r="I297" i="26"/>
  <c r="AA298" i="26"/>
  <c r="R285" i="26"/>
  <c r="F285" i="26" s="1"/>
  <c r="X285" i="26"/>
  <c r="F284" i="26"/>
  <c r="S288" i="26"/>
  <c r="G288" i="26" s="1"/>
  <c r="G287" i="26"/>
  <c r="Y288" i="26"/>
  <c r="O291" i="26"/>
  <c r="Y284" i="26"/>
  <c r="F281" i="26"/>
  <c r="X282" i="26"/>
  <c r="R282" i="26"/>
  <c r="F282" i="26" s="1"/>
  <c r="K276" i="26"/>
  <c r="E278" i="26"/>
  <c r="W279" i="26"/>
  <c r="Q279" i="26"/>
  <c r="E279" i="26" s="1"/>
  <c r="X280" i="24"/>
  <c r="Q281" i="26"/>
  <c r="R281" i="27" s="1"/>
  <c r="R291" i="29" s="1"/>
  <c r="R275" i="31" s="1"/>
  <c r="P276" i="26"/>
  <c r="D276" i="26" s="1"/>
  <c r="D275" i="26"/>
  <c r="J276" i="26" s="1"/>
  <c r="V276" i="26"/>
  <c r="W275" i="26"/>
  <c r="W277" i="24"/>
  <c r="P278" i="26"/>
  <c r="Q278" i="27" s="1"/>
  <c r="Q288" i="29" s="1"/>
  <c r="Q272" i="31" s="1"/>
  <c r="M282" i="26"/>
  <c r="L278" i="26"/>
  <c r="L279" i="26"/>
  <c r="L275" i="26"/>
  <c r="N281" i="26"/>
  <c r="N287" i="26"/>
  <c r="N288" i="26"/>
  <c r="N287" i="24"/>
  <c r="Y287" i="24"/>
  <c r="G286" i="24"/>
  <c r="S287" i="24"/>
  <c r="G287" i="24" s="1"/>
  <c r="O286" i="24"/>
  <c r="K278" i="24"/>
  <c r="Z286" i="24"/>
  <c r="X277" i="21"/>
  <c r="Q283" i="24"/>
  <c r="W278" i="21"/>
  <c r="P277" i="21"/>
  <c r="W277" i="21" s="1"/>
  <c r="Q278" i="21"/>
  <c r="E278" i="21" s="1"/>
  <c r="E277" i="21"/>
  <c r="L277" i="21" s="1"/>
  <c r="L281" i="24"/>
  <c r="R283" i="21"/>
  <c r="S289" i="24"/>
  <c r="Y284" i="21"/>
  <c r="S284" i="21"/>
  <c r="G284" i="21" s="1"/>
  <c r="G283" i="21"/>
  <c r="M284" i="21" s="1"/>
  <c r="N280" i="21"/>
  <c r="M281" i="21"/>
  <c r="K274" i="24"/>
  <c r="K271" i="21"/>
  <c r="J272" i="21"/>
  <c r="U301" i="24"/>
  <c r="U302" i="26" s="1"/>
  <c r="V301" i="27" s="1"/>
  <c r="V307" i="29" s="1"/>
  <c r="V291" i="31" s="1"/>
  <c r="T295" i="21"/>
  <c r="U296" i="21"/>
  <c r="I296" i="21" s="1"/>
  <c r="AA296" i="21"/>
  <c r="I295" i="21"/>
  <c r="U297" i="24"/>
  <c r="I297" i="24" s="1"/>
  <c r="AA297" i="24"/>
  <c r="I296" i="24"/>
  <c r="V275" i="21"/>
  <c r="P280" i="24"/>
  <c r="P275" i="21"/>
  <c r="D275" i="21" s="1"/>
  <c r="D274" i="21"/>
  <c r="L277" i="24"/>
  <c r="Z283" i="21"/>
  <c r="N283" i="24"/>
  <c r="M284" i="24"/>
  <c r="R286" i="24"/>
  <c r="R287" i="26" s="1"/>
  <c r="X281" i="21"/>
  <c r="Q280" i="21"/>
  <c r="X280" i="21" s="1"/>
  <c r="R281" i="21"/>
  <c r="F281" i="21" s="1"/>
  <c r="F280" i="21"/>
  <c r="L278" i="21"/>
  <c r="F283" i="24"/>
  <c r="L284" i="24" s="1"/>
  <c r="X284" i="24"/>
  <c r="R284" i="24"/>
  <c r="F284" i="24" s="1"/>
  <c r="L274" i="21"/>
  <c r="K275" i="21"/>
  <c r="N284" i="21"/>
  <c r="H289" i="24"/>
  <c r="T290" i="24"/>
  <c r="H290" i="24" s="1"/>
  <c r="Z290" i="24"/>
  <c r="Y283" i="24"/>
  <c r="D277" i="24"/>
  <c r="J278" i="24" s="1"/>
  <c r="V278" i="24"/>
  <c r="P278" i="24"/>
  <c r="D278" i="24" s="1"/>
  <c r="O291" i="21"/>
  <c r="T296" i="24"/>
  <c r="T297" i="26" s="1"/>
  <c r="U297" i="27" s="1"/>
  <c r="U303" i="29" s="1"/>
  <c r="T291" i="21"/>
  <c r="H291" i="21" s="1"/>
  <c r="Z291" i="21"/>
  <c r="S290" i="21"/>
  <c r="H290" i="21"/>
  <c r="M277" i="21"/>
  <c r="Q281" i="24"/>
  <c r="E281" i="24" s="1"/>
  <c r="E280" i="24"/>
  <c r="W281" i="24"/>
  <c r="V300" i="33" l="1"/>
  <c r="V294" i="31"/>
  <c r="V292" i="31"/>
  <c r="J292" i="31" s="1"/>
  <c r="J291" i="31"/>
  <c r="AB292" i="31"/>
  <c r="J296" i="33"/>
  <c r="AB297" i="33"/>
  <c r="V297" i="33"/>
  <c r="J297" i="33" s="1"/>
  <c r="E273" i="33"/>
  <c r="D273" i="33"/>
  <c r="U293" i="33"/>
  <c r="I284" i="31"/>
  <c r="U285" i="31"/>
  <c r="I285" i="31" s="1"/>
  <c r="AA285" i="31"/>
  <c r="AB284" i="31"/>
  <c r="S284" i="33"/>
  <c r="S276" i="31"/>
  <c r="G276" i="31" s="1"/>
  <c r="Y275" i="31"/>
  <c r="Y276" i="31"/>
  <c r="G275" i="31"/>
  <c r="P288" i="31"/>
  <c r="O282" i="31"/>
  <c r="P281" i="31"/>
  <c r="Q275" i="33"/>
  <c r="W267" i="31"/>
  <c r="D266" i="31"/>
  <c r="E266" i="31"/>
  <c r="Q267" i="31"/>
  <c r="X266" i="31"/>
  <c r="R284" i="33"/>
  <c r="R276" i="31"/>
  <c r="F276" i="31" s="1"/>
  <c r="F275" i="31"/>
  <c r="P294" i="33"/>
  <c r="E270" i="31"/>
  <c r="D270" i="31"/>
  <c r="N282" i="33"/>
  <c r="O281" i="33"/>
  <c r="L272" i="33"/>
  <c r="L269" i="31"/>
  <c r="L270" i="31"/>
  <c r="M269" i="31"/>
  <c r="R279" i="33"/>
  <c r="F279" i="33" s="1"/>
  <c r="F278" i="33"/>
  <c r="X279" i="33"/>
  <c r="X278" i="33"/>
  <c r="Y278" i="33"/>
  <c r="L276" i="33"/>
  <c r="M275" i="33"/>
  <c r="I290" i="33"/>
  <c r="AA291" i="33"/>
  <c r="U291" i="33"/>
  <c r="I291" i="33" s="1"/>
  <c r="AB290" i="33"/>
  <c r="AB303" i="29"/>
  <c r="U287" i="31"/>
  <c r="Q281" i="33"/>
  <c r="W273" i="31"/>
  <c r="E272" i="31"/>
  <c r="K273" i="31" s="1"/>
  <c r="D272" i="31"/>
  <c r="Q273" i="31"/>
  <c r="T290" i="33"/>
  <c r="Z282" i="31"/>
  <c r="H281" i="31"/>
  <c r="O281" i="31" s="1"/>
  <c r="T282" i="31"/>
  <c r="H282" i="31" s="1"/>
  <c r="T284" i="33"/>
  <c r="Z275" i="31"/>
  <c r="Z276" i="31"/>
  <c r="H275" i="31"/>
  <c r="T276" i="31"/>
  <c r="H276" i="31" s="1"/>
  <c r="AA275" i="31"/>
  <c r="Z279" i="31"/>
  <c r="S287" i="33"/>
  <c r="Y279" i="31"/>
  <c r="G278" i="31"/>
  <c r="S279" i="31"/>
  <c r="G279" i="31" s="1"/>
  <c r="Z278" i="31"/>
  <c r="Q279" i="33"/>
  <c r="D278" i="33"/>
  <c r="E278" i="33"/>
  <c r="O288" i="33"/>
  <c r="O287" i="33"/>
  <c r="P287" i="33"/>
  <c r="M273" i="31"/>
  <c r="G281" i="33"/>
  <c r="N281" i="33" s="1"/>
  <c r="Y282" i="33"/>
  <c r="S282" i="33"/>
  <c r="G282" i="33" s="1"/>
  <c r="H297" i="29"/>
  <c r="Z298" i="29"/>
  <c r="T298" i="29"/>
  <c r="H298" i="29" s="1"/>
  <c r="AA297" i="29"/>
  <c r="Z292" i="29"/>
  <c r="T292" i="29"/>
  <c r="H292" i="29" s="1"/>
  <c r="Z291" i="29"/>
  <c r="H291" i="29"/>
  <c r="AA291" i="29"/>
  <c r="Z295" i="29"/>
  <c r="M289" i="29"/>
  <c r="N288" i="29"/>
  <c r="J307" i="29"/>
  <c r="V310" i="29"/>
  <c r="V308" i="29"/>
  <c r="J308" i="29" s="1"/>
  <c r="AB308" i="29"/>
  <c r="Y278" i="27"/>
  <c r="R288" i="29"/>
  <c r="P304" i="29"/>
  <c r="Y295" i="29"/>
  <c r="S295" i="29"/>
  <c r="G295" i="29" s="1"/>
  <c r="G294" i="29"/>
  <c r="Z294" i="29"/>
  <c r="U304" i="29"/>
  <c r="I304" i="29" s="1"/>
  <c r="AA304" i="29"/>
  <c r="I303" i="29"/>
  <c r="D286" i="29"/>
  <c r="E286" i="29"/>
  <c r="L285" i="29"/>
  <c r="L286" i="29"/>
  <c r="M285" i="29"/>
  <c r="Z281" i="27"/>
  <c r="R292" i="29"/>
  <c r="F292" i="29" s="1"/>
  <c r="F291" i="29"/>
  <c r="AA301" i="29"/>
  <c r="I300" i="29"/>
  <c r="U301" i="29"/>
  <c r="I301" i="29" s="1"/>
  <c r="AB300" i="29"/>
  <c r="D283" i="29"/>
  <c r="E283" i="29"/>
  <c r="Y291" i="29"/>
  <c r="G291" i="29"/>
  <c r="S292" i="29"/>
  <c r="G292" i="29" s="1"/>
  <c r="Y292" i="29"/>
  <c r="L282" i="29"/>
  <c r="Q289" i="29"/>
  <c r="D288" i="29"/>
  <c r="E288" i="29"/>
  <c r="K289" i="29" s="1"/>
  <c r="W289" i="29"/>
  <c r="V304" i="27"/>
  <c r="AB302" i="27"/>
  <c r="J301" i="27"/>
  <c r="V302" i="27"/>
  <c r="J302" i="27" s="1"/>
  <c r="N282" i="27"/>
  <c r="O281" i="27"/>
  <c r="M279" i="27"/>
  <c r="N278" i="27"/>
  <c r="P298" i="27"/>
  <c r="I297" i="27"/>
  <c r="P297" i="27" s="1"/>
  <c r="AA298" i="27"/>
  <c r="U298" i="27"/>
  <c r="I298" i="27" s="1"/>
  <c r="R282" i="27"/>
  <c r="F282" i="27" s="1"/>
  <c r="X282" i="27"/>
  <c r="F281" i="27"/>
  <c r="U291" i="27"/>
  <c r="I291" i="27" s="1"/>
  <c r="AA291" i="27"/>
  <c r="I290" i="27"/>
  <c r="AB290" i="27"/>
  <c r="AB297" i="27"/>
  <c r="Y282" i="27"/>
  <c r="S282" i="27"/>
  <c r="G282" i="27" s="1"/>
  <c r="G281" i="27"/>
  <c r="M285" i="27" s="1"/>
  <c r="Y281" i="27"/>
  <c r="Y285" i="27"/>
  <c r="E276" i="27"/>
  <c r="D276" i="27"/>
  <c r="Y287" i="26"/>
  <c r="S287" i="27"/>
  <c r="S297" i="29" s="1"/>
  <c r="S281" i="31" s="1"/>
  <c r="Z281" i="31" s="1"/>
  <c r="D278" i="27"/>
  <c r="Q279" i="27"/>
  <c r="E278" i="27"/>
  <c r="K279" i="27" s="1"/>
  <c r="W279" i="27"/>
  <c r="L276" i="27"/>
  <c r="L275" i="27"/>
  <c r="M275" i="27"/>
  <c r="R279" i="27"/>
  <c r="F279" i="27" s="1"/>
  <c r="X279" i="27"/>
  <c r="X278" i="27"/>
  <c r="F278" i="27"/>
  <c r="T288" i="27"/>
  <c r="H288" i="27" s="1"/>
  <c r="Z288" i="27"/>
  <c r="H287" i="27"/>
  <c r="AA287" i="27"/>
  <c r="N285" i="27"/>
  <c r="K275" i="26"/>
  <c r="Z289" i="24"/>
  <c r="S290" i="26"/>
  <c r="D278" i="26"/>
  <c r="J279" i="26" s="1"/>
  <c r="V279" i="26"/>
  <c r="P279" i="26"/>
  <c r="D279" i="26" s="1"/>
  <c r="T298" i="26"/>
  <c r="H298" i="26" s="1"/>
  <c r="Z298" i="26"/>
  <c r="H297" i="26"/>
  <c r="L282" i="26"/>
  <c r="L285" i="26"/>
  <c r="AA297" i="26"/>
  <c r="M284" i="26"/>
  <c r="N283" i="21"/>
  <c r="W280" i="24"/>
  <c r="P281" i="26"/>
  <c r="M281" i="26"/>
  <c r="Q282" i="26"/>
  <c r="E282" i="26" s="1"/>
  <c r="E281" i="26"/>
  <c r="L281" i="26" s="1"/>
  <c r="W282" i="26"/>
  <c r="W278" i="26"/>
  <c r="X281" i="26"/>
  <c r="Z291" i="26"/>
  <c r="H290" i="26"/>
  <c r="T291" i="26"/>
  <c r="H291" i="26" s="1"/>
  <c r="AA290" i="26"/>
  <c r="F287" i="26"/>
  <c r="M287" i="26" s="1"/>
  <c r="X288" i="26"/>
  <c r="R288" i="26"/>
  <c r="F288" i="26" s="1"/>
  <c r="I302" i="26"/>
  <c r="AA303" i="26"/>
  <c r="U303" i="26"/>
  <c r="I303" i="26" s="1"/>
  <c r="X283" i="24"/>
  <c r="Q284" i="26"/>
  <c r="R284" i="27" s="1"/>
  <c r="R294" i="29" s="1"/>
  <c r="K279" i="26"/>
  <c r="M288" i="26"/>
  <c r="O297" i="26"/>
  <c r="O298" i="26"/>
  <c r="T297" i="24"/>
  <c r="H297" i="24" s="1"/>
  <c r="Z297" i="24"/>
  <c r="H296" i="24"/>
  <c r="N297" i="24" s="1"/>
  <c r="AA302" i="24"/>
  <c r="I301" i="24"/>
  <c r="O302" i="24" s="1"/>
  <c r="U302" i="24"/>
  <c r="I302" i="24" s="1"/>
  <c r="R289" i="24"/>
  <c r="X284" i="21"/>
  <c r="Q283" i="21"/>
  <c r="X283" i="21" s="1"/>
  <c r="R284" i="21"/>
  <c r="F284" i="21" s="1"/>
  <c r="F283" i="21"/>
  <c r="W284" i="24"/>
  <c r="E283" i="24"/>
  <c r="Q284" i="24"/>
  <c r="E284" i="24" s="1"/>
  <c r="M287" i="24"/>
  <c r="N291" i="21"/>
  <c r="Q286" i="24"/>
  <c r="W281" i="21"/>
  <c r="P280" i="21"/>
  <c r="W280" i="21" s="1"/>
  <c r="Q281" i="21"/>
  <c r="E281" i="21" s="1"/>
  <c r="E280" i="21"/>
  <c r="L280" i="21" s="1"/>
  <c r="K274" i="21"/>
  <c r="J275" i="21"/>
  <c r="O297" i="24"/>
  <c r="O296" i="21"/>
  <c r="K281" i="24"/>
  <c r="Z290" i="21"/>
  <c r="S296" i="24"/>
  <c r="R290" i="21"/>
  <c r="Y291" i="21"/>
  <c r="S291" i="21"/>
  <c r="G291" i="21" s="1"/>
  <c r="G290" i="21"/>
  <c r="O290" i="21"/>
  <c r="L281" i="21"/>
  <c r="AA296" i="24"/>
  <c r="M280" i="21"/>
  <c r="Y283" i="21"/>
  <c r="L280" i="24"/>
  <c r="O289" i="24"/>
  <c r="N290" i="24"/>
  <c r="X287" i="24"/>
  <c r="R287" i="24"/>
  <c r="F287" i="24" s="1"/>
  <c r="F286" i="24"/>
  <c r="L287" i="24" s="1"/>
  <c r="V281" i="24"/>
  <c r="P281" i="24"/>
  <c r="D281" i="24" s="1"/>
  <c r="D280" i="24"/>
  <c r="J281" i="24" s="1"/>
  <c r="V278" i="21"/>
  <c r="P283" i="24"/>
  <c r="P278" i="21"/>
  <c r="D278" i="21" s="1"/>
  <c r="D277" i="21"/>
  <c r="J278" i="21" s="1"/>
  <c r="Y286" i="24"/>
  <c r="N286" i="24"/>
  <c r="M283" i="24"/>
  <c r="AA295" i="21"/>
  <c r="T301" i="24"/>
  <c r="T302" i="26" s="1"/>
  <c r="U301" i="27" s="1"/>
  <c r="U307" i="29" s="1"/>
  <c r="T296" i="21"/>
  <c r="H296" i="21" s="1"/>
  <c r="S295" i="21"/>
  <c r="Z295" i="21" s="1"/>
  <c r="Z296" i="21"/>
  <c r="H295" i="21"/>
  <c r="Y290" i="24"/>
  <c r="S290" i="24"/>
  <c r="G290" i="24" s="1"/>
  <c r="G289" i="24"/>
  <c r="M290" i="24" s="1"/>
  <c r="K278" i="21"/>
  <c r="K277" i="24"/>
  <c r="AB307" i="29" l="1"/>
  <c r="U291" i="31"/>
  <c r="D279" i="33"/>
  <c r="E279" i="33"/>
  <c r="M279" i="31"/>
  <c r="N278" i="31"/>
  <c r="U296" i="33"/>
  <c r="AA288" i="31"/>
  <c r="U288" i="31"/>
  <c r="I288" i="31" s="1"/>
  <c r="I287" i="31"/>
  <c r="AB287" i="31"/>
  <c r="E267" i="31"/>
  <c r="D267" i="31"/>
  <c r="W276" i="33"/>
  <c r="E275" i="33"/>
  <c r="K279" i="33" s="1"/>
  <c r="Q276" i="33"/>
  <c r="D275" i="33"/>
  <c r="X275" i="33"/>
  <c r="U294" i="33"/>
  <c r="I294" i="33" s="1"/>
  <c r="AA294" i="33"/>
  <c r="I293" i="33"/>
  <c r="AB293" i="33"/>
  <c r="P297" i="33"/>
  <c r="P292" i="31"/>
  <c r="Z284" i="33"/>
  <c r="H284" i="33"/>
  <c r="Z285" i="33"/>
  <c r="T285" i="33"/>
  <c r="H285" i="33" s="1"/>
  <c r="AA284" i="33"/>
  <c r="Z288" i="33"/>
  <c r="L279" i="33"/>
  <c r="L278" i="33"/>
  <c r="M278" i="33"/>
  <c r="K267" i="31"/>
  <c r="L266" i="31"/>
  <c r="K270" i="31"/>
  <c r="S290" i="33"/>
  <c r="Z290" i="33" s="1"/>
  <c r="S282" i="31"/>
  <c r="G282" i="31" s="1"/>
  <c r="G281" i="31"/>
  <c r="N281" i="31" s="1"/>
  <c r="Y282" i="31"/>
  <c r="X292" i="29"/>
  <c r="R272" i="31"/>
  <c r="W279" i="33"/>
  <c r="S288" i="33"/>
  <c r="G288" i="33" s="1"/>
  <c r="Y288" i="33"/>
  <c r="G287" i="33"/>
  <c r="Z287" i="33"/>
  <c r="N275" i="31"/>
  <c r="N276" i="31"/>
  <c r="O275" i="31"/>
  <c r="N279" i="31"/>
  <c r="T291" i="33"/>
  <c r="H291" i="33" s="1"/>
  <c r="H290" i="33"/>
  <c r="O290" i="33" s="1"/>
  <c r="Z291" i="33"/>
  <c r="O291" i="33"/>
  <c r="P290" i="33"/>
  <c r="F284" i="33"/>
  <c r="R285" i="33"/>
  <c r="F285" i="33" s="1"/>
  <c r="M275" i="31"/>
  <c r="M276" i="31"/>
  <c r="S285" i="33"/>
  <c r="G285" i="33" s="1"/>
  <c r="Y284" i="33"/>
  <c r="G284" i="33"/>
  <c r="Y285" i="33"/>
  <c r="O285" i="31"/>
  <c r="P284" i="31"/>
  <c r="J294" i="31"/>
  <c r="AB295" i="31"/>
  <c r="V295" i="31"/>
  <c r="J295" i="31" s="1"/>
  <c r="Y294" i="29"/>
  <c r="R278" i="31"/>
  <c r="M282" i="33"/>
  <c r="N282" i="31"/>
  <c r="E273" i="31"/>
  <c r="D273" i="31"/>
  <c r="W282" i="33"/>
  <c r="Q282" i="33"/>
  <c r="E281" i="33"/>
  <c r="K282" i="33" s="1"/>
  <c r="D281" i="33"/>
  <c r="AA290" i="33"/>
  <c r="V301" i="33"/>
  <c r="J301" i="33" s="1"/>
  <c r="AB301" i="33"/>
  <c r="V303" i="33"/>
  <c r="J300" i="33"/>
  <c r="O304" i="29"/>
  <c r="P308" i="29"/>
  <c r="Y298" i="29"/>
  <c r="G297" i="29"/>
  <c r="N297" i="29" s="1"/>
  <c r="S298" i="29"/>
  <c r="G298" i="29" s="1"/>
  <c r="D289" i="29"/>
  <c r="E289" i="29"/>
  <c r="P303" i="29"/>
  <c r="X288" i="29"/>
  <c r="F288" i="29"/>
  <c r="L292" i="29" s="1"/>
  <c r="X289" i="29"/>
  <c r="R289" i="29"/>
  <c r="F289" i="29" s="1"/>
  <c r="Y288" i="29"/>
  <c r="I307" i="29"/>
  <c r="P307" i="29" s="1"/>
  <c r="U310" i="29"/>
  <c r="AB310" i="29" s="1"/>
  <c r="U308" i="29"/>
  <c r="I308" i="29" s="1"/>
  <c r="AA308" i="29"/>
  <c r="O301" i="29"/>
  <c r="P300" i="29"/>
  <c r="M292" i="29"/>
  <c r="M291" i="29"/>
  <c r="X295" i="29"/>
  <c r="R295" i="29"/>
  <c r="F295" i="29" s="1"/>
  <c r="F294" i="29"/>
  <c r="M295" i="29"/>
  <c r="N294" i="29"/>
  <c r="Z297" i="29"/>
  <c r="J310" i="29"/>
  <c r="V311" i="29"/>
  <c r="J311" i="29" s="1"/>
  <c r="AB311" i="29"/>
  <c r="N291" i="29"/>
  <c r="N292" i="29"/>
  <c r="O291" i="29"/>
  <c r="N295" i="29"/>
  <c r="N298" i="29"/>
  <c r="O297" i="29"/>
  <c r="U304" i="27"/>
  <c r="AB304" i="27" s="1"/>
  <c r="I301" i="27"/>
  <c r="P301" i="27" s="1"/>
  <c r="AA302" i="27"/>
  <c r="U302" i="27"/>
  <c r="I302" i="27" s="1"/>
  <c r="Y288" i="27"/>
  <c r="G287" i="27"/>
  <c r="N287" i="27" s="1"/>
  <c r="S288" i="27"/>
  <c r="G288" i="27" s="1"/>
  <c r="P302" i="27"/>
  <c r="W281" i="26"/>
  <c r="Q281" i="27"/>
  <c r="Q291" i="29" s="1"/>
  <c r="Q275" i="31" s="1"/>
  <c r="N288" i="27"/>
  <c r="O287" i="27"/>
  <c r="L279" i="27"/>
  <c r="L278" i="27"/>
  <c r="O298" i="27"/>
  <c r="AB301" i="27"/>
  <c r="Z290" i="26"/>
  <c r="T290" i="27"/>
  <c r="T300" i="29" s="1"/>
  <c r="T284" i="31" s="1"/>
  <c r="Z287" i="27"/>
  <c r="E279" i="27"/>
  <c r="D279" i="27"/>
  <c r="M282" i="27"/>
  <c r="M281" i="27"/>
  <c r="M278" i="27"/>
  <c r="N281" i="27"/>
  <c r="X285" i="27"/>
  <c r="R285" i="27"/>
  <c r="F285" i="27" s="1"/>
  <c r="F284" i="27"/>
  <c r="Y284" i="27"/>
  <c r="O291" i="27"/>
  <c r="P290" i="27"/>
  <c r="L282" i="27"/>
  <c r="J304" i="27"/>
  <c r="AB305" i="27"/>
  <c r="V305" i="27"/>
  <c r="J305" i="27" s="1"/>
  <c r="X286" i="24"/>
  <c r="Q287" i="26"/>
  <c r="R287" i="27" s="1"/>
  <c r="T303" i="26"/>
  <c r="H303" i="26" s="1"/>
  <c r="H302" i="26"/>
  <c r="O302" i="26" s="1"/>
  <c r="Z303" i="26"/>
  <c r="Q285" i="26"/>
  <c r="E285" i="26" s="1"/>
  <c r="W285" i="26"/>
  <c r="E284" i="26"/>
  <c r="X284" i="26"/>
  <c r="AA302" i="26"/>
  <c r="N291" i="26"/>
  <c r="O290" i="26"/>
  <c r="O303" i="26"/>
  <c r="W283" i="24"/>
  <c r="P284" i="26"/>
  <c r="Z296" i="24"/>
  <c r="S297" i="26"/>
  <c r="T297" i="27" s="1"/>
  <c r="T303" i="29" s="1"/>
  <c r="T287" i="31" s="1"/>
  <c r="P282" i="26"/>
  <c r="D282" i="26" s="1"/>
  <c r="D281" i="26"/>
  <c r="J282" i="26" s="1"/>
  <c r="V282" i="26"/>
  <c r="S291" i="26"/>
  <c r="G291" i="26" s="1"/>
  <c r="G290" i="26"/>
  <c r="Y291" i="26"/>
  <c r="L288" i="26"/>
  <c r="Y289" i="24"/>
  <c r="R290" i="26"/>
  <c r="K278" i="26"/>
  <c r="K282" i="26"/>
  <c r="N298" i="26"/>
  <c r="O296" i="24"/>
  <c r="K277" i="21"/>
  <c r="N296" i="21"/>
  <c r="T302" i="24"/>
  <c r="H302" i="24" s="1"/>
  <c r="H301" i="24"/>
  <c r="Z302" i="24"/>
  <c r="N289" i="24"/>
  <c r="K280" i="24"/>
  <c r="K281" i="21"/>
  <c r="M286" i="24"/>
  <c r="Y290" i="21"/>
  <c r="R296" i="24"/>
  <c r="Q290" i="21"/>
  <c r="X290" i="21" s="1"/>
  <c r="R291" i="21"/>
  <c r="F291" i="21" s="1"/>
  <c r="X291" i="21"/>
  <c r="F290" i="21"/>
  <c r="L291" i="21" s="1"/>
  <c r="Q287" i="24"/>
  <c r="E287" i="24" s="1"/>
  <c r="E286" i="24"/>
  <c r="W287" i="24"/>
  <c r="Q289" i="24"/>
  <c r="Q290" i="26" s="1"/>
  <c r="R290" i="27" s="1"/>
  <c r="R300" i="29" s="1"/>
  <c r="R284" i="31" s="1"/>
  <c r="W284" i="21"/>
  <c r="P283" i="21"/>
  <c r="W283" i="21" s="1"/>
  <c r="Q284" i="21"/>
  <c r="E284" i="21" s="1"/>
  <c r="E283" i="21"/>
  <c r="S301" i="24"/>
  <c r="S302" i="26" s="1"/>
  <c r="T301" i="27" s="1"/>
  <c r="T307" i="29" s="1"/>
  <c r="T291" i="31" s="1"/>
  <c r="R295" i="21"/>
  <c r="Y295" i="21" s="1"/>
  <c r="S296" i="21"/>
  <c r="G296" i="21" s="1"/>
  <c r="Y296" i="21"/>
  <c r="G295" i="21"/>
  <c r="N295" i="21" s="1"/>
  <c r="M291" i="21"/>
  <c r="M290" i="21"/>
  <c r="Y297" i="24"/>
  <c r="G296" i="24"/>
  <c r="S297" i="24"/>
  <c r="G297" i="24" s="1"/>
  <c r="N290" i="21"/>
  <c r="M283" i="21"/>
  <c r="L284" i="21"/>
  <c r="V284" i="24"/>
  <c r="P284" i="24"/>
  <c r="D284" i="24" s="1"/>
  <c r="D283" i="24"/>
  <c r="J284" i="24" s="1"/>
  <c r="O295" i="21"/>
  <c r="V281" i="21"/>
  <c r="P286" i="24"/>
  <c r="P281" i="21"/>
  <c r="D281" i="21" s="1"/>
  <c r="D280" i="21"/>
  <c r="J281" i="21" s="1"/>
  <c r="L283" i="24"/>
  <c r="K284" i="24"/>
  <c r="X290" i="24"/>
  <c r="R290" i="24"/>
  <c r="F290" i="24" s="1"/>
  <c r="F289" i="24"/>
  <c r="AA301" i="24"/>
  <c r="T296" i="33" l="1"/>
  <c r="AA296" i="33" s="1"/>
  <c r="H287" i="31"/>
  <c r="Z288" i="31"/>
  <c r="T288" i="31"/>
  <c r="H288" i="31" s="1"/>
  <c r="N284" i="33"/>
  <c r="N285" i="33"/>
  <c r="O284" i="33"/>
  <c r="N288" i="33"/>
  <c r="O294" i="33"/>
  <c r="P293" i="33"/>
  <c r="AA287" i="31"/>
  <c r="U297" i="33"/>
  <c r="I297" i="33" s="1"/>
  <c r="I296" i="33"/>
  <c r="AA297" i="33"/>
  <c r="AB296" i="33"/>
  <c r="P301" i="33"/>
  <c r="E282" i="33"/>
  <c r="D282" i="33"/>
  <c r="R287" i="33"/>
  <c r="X279" i="31"/>
  <c r="R279" i="31"/>
  <c r="F279" i="31" s="1"/>
  <c r="F278" i="31"/>
  <c r="Y278" i="31"/>
  <c r="Y291" i="33"/>
  <c r="G290" i="33"/>
  <c r="S291" i="33"/>
  <c r="G291" i="33" s="1"/>
  <c r="O288" i="31"/>
  <c r="P287" i="31"/>
  <c r="R293" i="33"/>
  <c r="R285" i="31"/>
  <c r="F285" i="31" s="1"/>
  <c r="F284" i="31"/>
  <c r="T293" i="33"/>
  <c r="T285" i="31"/>
  <c r="H285" i="31" s="1"/>
  <c r="Z285" i="31"/>
  <c r="H284" i="31"/>
  <c r="AA284" i="31"/>
  <c r="Q284" i="33"/>
  <c r="D275" i="31"/>
  <c r="E275" i="31"/>
  <c r="Q276" i="31"/>
  <c r="W276" i="31"/>
  <c r="X275" i="31"/>
  <c r="J303" i="33"/>
  <c r="AB304" i="33"/>
  <c r="V304" i="33"/>
  <c r="J304" i="33" s="1"/>
  <c r="P295" i="31"/>
  <c r="M288" i="33"/>
  <c r="N287" i="33"/>
  <c r="E276" i="33"/>
  <c r="D276" i="33"/>
  <c r="U300" i="33"/>
  <c r="U292" i="31"/>
  <c r="I292" i="31" s="1"/>
  <c r="U294" i="31"/>
  <c r="I291" i="31"/>
  <c r="AA292" i="31"/>
  <c r="AA291" i="31"/>
  <c r="AB291" i="31"/>
  <c r="T300" i="33"/>
  <c r="Z292" i="31"/>
  <c r="T294" i="31"/>
  <c r="T292" i="31"/>
  <c r="H292" i="31" s="1"/>
  <c r="H291" i="31"/>
  <c r="M284" i="33"/>
  <c r="M285" i="33"/>
  <c r="N291" i="33"/>
  <c r="R281" i="33"/>
  <c r="R273" i="31"/>
  <c r="F273" i="31" s="1"/>
  <c r="X272" i="31"/>
  <c r="X273" i="31"/>
  <c r="F272" i="31"/>
  <c r="Y272" i="31"/>
  <c r="X276" i="31"/>
  <c r="M282" i="31"/>
  <c r="K276" i="33"/>
  <c r="L275" i="33"/>
  <c r="Y287" i="27"/>
  <c r="R297" i="29"/>
  <c r="M298" i="29"/>
  <c r="H303" i="29"/>
  <c r="T304" i="29"/>
  <c r="H304" i="29" s="1"/>
  <c r="Z304" i="29"/>
  <c r="AA303" i="29"/>
  <c r="P311" i="29"/>
  <c r="L295" i="29"/>
  <c r="L289" i="29"/>
  <c r="L288" i="29"/>
  <c r="M288" i="29"/>
  <c r="R301" i="29"/>
  <c r="F301" i="29" s="1"/>
  <c r="F300" i="29"/>
  <c r="Z301" i="29"/>
  <c r="T301" i="29"/>
  <c r="H301" i="29" s="1"/>
  <c r="H300" i="29"/>
  <c r="AA300" i="29"/>
  <c r="I310" i="29"/>
  <c r="P310" i="29" s="1"/>
  <c r="U311" i="29"/>
  <c r="I311" i="29" s="1"/>
  <c r="AA311" i="29"/>
  <c r="Z308" i="29"/>
  <c r="H307" i="29"/>
  <c r="O307" i="29" s="1"/>
  <c r="T310" i="29"/>
  <c r="AA310" i="29" s="1"/>
  <c r="T308" i="29"/>
  <c r="H308" i="29" s="1"/>
  <c r="D291" i="29"/>
  <c r="E291" i="29"/>
  <c r="W292" i="29"/>
  <c r="Q292" i="29"/>
  <c r="X291" i="29"/>
  <c r="M294" i="29"/>
  <c r="O308" i="29"/>
  <c r="AA307" i="29"/>
  <c r="M288" i="27"/>
  <c r="T304" i="27"/>
  <c r="T302" i="27"/>
  <c r="H302" i="27" s="1"/>
  <c r="Z302" i="27"/>
  <c r="H301" i="27"/>
  <c r="O301" i="27" s="1"/>
  <c r="W284" i="26"/>
  <c r="Q284" i="27"/>
  <c r="Q294" i="29" s="1"/>
  <c r="Q278" i="31" s="1"/>
  <c r="X278" i="31" s="1"/>
  <c r="T291" i="27"/>
  <c r="H291" i="27" s="1"/>
  <c r="Z291" i="27"/>
  <c r="H290" i="27"/>
  <c r="AA290" i="27"/>
  <c r="O302" i="27"/>
  <c r="X291" i="27"/>
  <c r="F290" i="27"/>
  <c r="R291" i="27"/>
  <c r="F291" i="27" s="1"/>
  <c r="Y290" i="26"/>
  <c r="S290" i="27"/>
  <c r="X288" i="27"/>
  <c r="F287" i="27"/>
  <c r="R288" i="27"/>
  <c r="F288" i="27" s="1"/>
  <c r="L285" i="27"/>
  <c r="M284" i="27"/>
  <c r="AA301" i="27"/>
  <c r="T298" i="27"/>
  <c r="H298" i="27" s="1"/>
  <c r="Z298" i="27"/>
  <c r="H297" i="27"/>
  <c r="AA297" i="27"/>
  <c r="P305" i="27"/>
  <c r="D281" i="27"/>
  <c r="W282" i="27"/>
  <c r="E281" i="27"/>
  <c r="Q282" i="27"/>
  <c r="X281" i="27"/>
  <c r="AA304" i="27"/>
  <c r="I304" i="27"/>
  <c r="P304" i="27" s="1"/>
  <c r="AA305" i="27"/>
  <c r="U305" i="27"/>
  <c r="I305" i="27" s="1"/>
  <c r="K281" i="26"/>
  <c r="W286" i="24"/>
  <c r="P287" i="26"/>
  <c r="X290" i="26"/>
  <c r="F290" i="26"/>
  <c r="M290" i="26" s="1"/>
  <c r="X291" i="26"/>
  <c r="R291" i="26"/>
  <c r="F291" i="26" s="1"/>
  <c r="N303" i="26"/>
  <c r="G302" i="26"/>
  <c r="N302" i="26" s="1"/>
  <c r="S303" i="26"/>
  <c r="G303" i="26" s="1"/>
  <c r="Y303" i="26"/>
  <c r="W291" i="26"/>
  <c r="Q291" i="26"/>
  <c r="E291" i="26" s="1"/>
  <c r="E290" i="26"/>
  <c r="M291" i="26"/>
  <c r="K285" i="26"/>
  <c r="L284" i="26"/>
  <c r="Z302" i="26"/>
  <c r="E287" i="26"/>
  <c r="W288" i="26"/>
  <c r="Q288" i="26"/>
  <c r="E288" i="26" s="1"/>
  <c r="X287" i="26"/>
  <c r="D284" i="26"/>
  <c r="J285" i="26" s="1"/>
  <c r="V285" i="26"/>
  <c r="P285" i="26"/>
  <c r="D285" i="26" s="1"/>
  <c r="Y296" i="24"/>
  <c r="R297" i="26"/>
  <c r="G297" i="26"/>
  <c r="S298" i="26"/>
  <c r="G298" i="26" s="1"/>
  <c r="Y298" i="26"/>
  <c r="Z297" i="26"/>
  <c r="N290" i="26"/>
  <c r="K283" i="24"/>
  <c r="Y302" i="24"/>
  <c r="G301" i="24"/>
  <c r="S302" i="24"/>
  <c r="G302" i="24" s="1"/>
  <c r="L283" i="21"/>
  <c r="K284" i="21"/>
  <c r="O301" i="24"/>
  <c r="N302" i="24"/>
  <c r="M289" i="24"/>
  <c r="L290" i="24"/>
  <c r="E289" i="24"/>
  <c r="L289" i="24" s="1"/>
  <c r="Q290" i="24"/>
  <c r="E290" i="24" s="1"/>
  <c r="W290" i="24"/>
  <c r="X289" i="24"/>
  <c r="N296" i="24"/>
  <c r="M297" i="24"/>
  <c r="Q295" i="21"/>
  <c r="R301" i="24"/>
  <c r="R302" i="26" s="1"/>
  <c r="S301" i="27" s="1"/>
  <c r="S307" i="29" s="1"/>
  <c r="X296" i="21"/>
  <c r="R296" i="21"/>
  <c r="F296" i="21" s="1"/>
  <c r="F295" i="21"/>
  <c r="M295" i="21" s="1"/>
  <c r="Q296" i="24"/>
  <c r="P290" i="21"/>
  <c r="W290" i="21" s="1"/>
  <c r="Q291" i="21"/>
  <c r="E291" i="21" s="1"/>
  <c r="W291" i="21"/>
  <c r="E290" i="21"/>
  <c r="K280" i="21"/>
  <c r="Z301" i="24"/>
  <c r="V287" i="24"/>
  <c r="D286" i="24"/>
  <c r="J287" i="24" s="1"/>
  <c r="P287" i="24"/>
  <c r="D287" i="24" s="1"/>
  <c r="M296" i="21"/>
  <c r="V284" i="21"/>
  <c r="P289" i="24"/>
  <c r="P290" i="26" s="1"/>
  <c r="P284" i="21"/>
  <c r="D284" i="21" s="1"/>
  <c r="D283" i="21"/>
  <c r="L286" i="24"/>
  <c r="K287" i="24"/>
  <c r="F296" i="24"/>
  <c r="X297" i="24"/>
  <c r="R297" i="24"/>
  <c r="F297" i="24" s="1"/>
  <c r="R282" i="33" l="1"/>
  <c r="F282" i="33" s="1"/>
  <c r="X281" i="33"/>
  <c r="F281" i="33"/>
  <c r="X282" i="33"/>
  <c r="Y281" i="33"/>
  <c r="X285" i="33"/>
  <c r="Z295" i="31"/>
  <c r="H294" i="31"/>
  <c r="T295" i="31"/>
  <c r="H295" i="31" s="1"/>
  <c r="Q285" i="33"/>
  <c r="D284" i="33"/>
  <c r="W285" i="33"/>
  <c r="E284" i="33"/>
  <c r="X284" i="33"/>
  <c r="M291" i="33"/>
  <c r="F287" i="33"/>
  <c r="X288" i="33"/>
  <c r="R288" i="33"/>
  <c r="F288" i="33" s="1"/>
  <c r="Y287" i="33"/>
  <c r="N288" i="31"/>
  <c r="U295" i="31"/>
  <c r="I295" i="31" s="1"/>
  <c r="I294" i="31"/>
  <c r="AA294" i="31"/>
  <c r="AA295" i="31"/>
  <c r="AB294" i="31"/>
  <c r="R294" i="33"/>
  <c r="F294" i="33" s="1"/>
  <c r="F293" i="33"/>
  <c r="O297" i="33"/>
  <c r="P296" i="33"/>
  <c r="X301" i="29"/>
  <c r="R281" i="31"/>
  <c r="L272" i="31"/>
  <c r="L273" i="31"/>
  <c r="M272" i="31"/>
  <c r="L276" i="31"/>
  <c r="N290" i="33"/>
  <c r="AA301" i="33"/>
  <c r="AA300" i="33"/>
  <c r="U301" i="33"/>
  <c r="I301" i="33" s="1"/>
  <c r="U303" i="33"/>
  <c r="I300" i="33"/>
  <c r="AB300" i="33"/>
  <c r="P304" i="33"/>
  <c r="E276" i="31"/>
  <c r="D276" i="31"/>
  <c r="O287" i="31"/>
  <c r="L279" i="31"/>
  <c r="M278" i="31"/>
  <c r="Z307" i="29"/>
  <c r="S291" i="31"/>
  <c r="Q287" i="33"/>
  <c r="D278" i="31"/>
  <c r="E278" i="31"/>
  <c r="K279" i="31" s="1"/>
  <c r="Q279" i="31"/>
  <c r="W279" i="31"/>
  <c r="N292" i="31"/>
  <c r="T301" i="33"/>
  <c r="H301" i="33" s="1"/>
  <c r="T303" i="33"/>
  <c r="Z301" i="33"/>
  <c r="H300" i="33"/>
  <c r="O292" i="31"/>
  <c r="O291" i="31"/>
  <c r="P291" i="31"/>
  <c r="K276" i="31"/>
  <c r="L275" i="31"/>
  <c r="N285" i="31"/>
  <c r="O284" i="31"/>
  <c r="Z294" i="33"/>
  <c r="T294" i="33"/>
  <c r="H294" i="33" s="1"/>
  <c r="H293" i="33"/>
  <c r="AA293" i="33"/>
  <c r="H296" i="33"/>
  <c r="T297" i="33"/>
  <c r="H297" i="33" s="1"/>
  <c r="Z297" i="33"/>
  <c r="N308" i="29"/>
  <c r="N301" i="29"/>
  <c r="O300" i="29"/>
  <c r="E292" i="29"/>
  <c r="D292" i="29"/>
  <c r="N304" i="29"/>
  <c r="O303" i="29"/>
  <c r="Z290" i="27"/>
  <c r="S300" i="29"/>
  <c r="S284" i="31" s="1"/>
  <c r="S308" i="29"/>
  <c r="G308" i="29" s="1"/>
  <c r="G307" i="29"/>
  <c r="S310" i="29"/>
  <c r="K292" i="29"/>
  <c r="L291" i="29"/>
  <c r="O311" i="29"/>
  <c r="D294" i="29"/>
  <c r="E294" i="29"/>
  <c r="W295" i="29"/>
  <c r="Q295" i="29"/>
  <c r="X294" i="29"/>
  <c r="F297" i="29"/>
  <c r="L301" i="29" s="1"/>
  <c r="R298" i="29"/>
  <c r="F298" i="29" s="1"/>
  <c r="X298" i="29"/>
  <c r="Y297" i="29"/>
  <c r="Z311" i="29"/>
  <c r="H310" i="29"/>
  <c r="T311" i="29"/>
  <c r="H311" i="29" s="1"/>
  <c r="S304" i="27"/>
  <c r="Z304" i="27" s="1"/>
  <c r="G301" i="27"/>
  <c r="N301" i="27" s="1"/>
  <c r="S302" i="27"/>
  <c r="G302" i="27" s="1"/>
  <c r="O305" i="27"/>
  <c r="K282" i="27"/>
  <c r="L281" i="27"/>
  <c r="L291" i="27"/>
  <c r="N302" i="27"/>
  <c r="Z305" i="27"/>
  <c r="T305" i="27"/>
  <c r="H305" i="27" s="1"/>
  <c r="H304" i="27"/>
  <c r="O304" i="27" s="1"/>
  <c r="W290" i="26"/>
  <c r="Q290" i="27"/>
  <c r="Q300" i="29" s="1"/>
  <c r="Q284" i="31" s="1"/>
  <c r="N298" i="27"/>
  <c r="O297" i="27"/>
  <c r="G290" i="27"/>
  <c r="Y291" i="27"/>
  <c r="S291" i="27"/>
  <c r="G291" i="27" s="1"/>
  <c r="Y290" i="27"/>
  <c r="Z301" i="27"/>
  <c r="Y297" i="26"/>
  <c r="S297" i="27"/>
  <c r="W287" i="26"/>
  <c r="Q287" i="27"/>
  <c r="Q297" i="29" s="1"/>
  <c r="E282" i="27"/>
  <c r="D282" i="27"/>
  <c r="L288" i="27"/>
  <c r="N291" i="27"/>
  <c r="N290" i="27"/>
  <c r="O290" i="27"/>
  <c r="D284" i="27"/>
  <c r="Q285" i="27"/>
  <c r="W285" i="27"/>
  <c r="E284" i="27"/>
  <c r="X284" i="27"/>
  <c r="M287" i="27"/>
  <c r="K284" i="26"/>
  <c r="X296" i="24"/>
  <c r="Q297" i="26"/>
  <c r="R297" i="27" s="1"/>
  <c r="R303" i="29" s="1"/>
  <c r="R287" i="31" s="1"/>
  <c r="F302" i="26"/>
  <c r="R303" i="26"/>
  <c r="F303" i="26" s="1"/>
  <c r="X303" i="26"/>
  <c r="F297" i="26"/>
  <c r="X298" i="26"/>
  <c r="R298" i="26"/>
  <c r="F298" i="26" s="1"/>
  <c r="Y302" i="26"/>
  <c r="L290" i="26"/>
  <c r="L291" i="26"/>
  <c r="P291" i="26"/>
  <c r="D291" i="26" s="1"/>
  <c r="V291" i="26"/>
  <c r="D290" i="26"/>
  <c r="K290" i="26" s="1"/>
  <c r="P288" i="26"/>
  <c r="D288" i="26" s="1"/>
  <c r="D287" i="26"/>
  <c r="J288" i="26" s="1"/>
  <c r="V288" i="26"/>
  <c r="K288" i="26"/>
  <c r="L287" i="26"/>
  <c r="K291" i="26"/>
  <c r="M298" i="26"/>
  <c r="N297" i="26"/>
  <c r="M303" i="26"/>
  <c r="K286" i="24"/>
  <c r="L296" i="21"/>
  <c r="F301" i="24"/>
  <c r="R302" i="24"/>
  <c r="F302" i="24" s="1"/>
  <c r="X302" i="24"/>
  <c r="K290" i="24"/>
  <c r="Y301" i="24"/>
  <c r="D289" i="24"/>
  <c r="J290" i="24" s="1"/>
  <c r="V290" i="24"/>
  <c r="P290" i="24"/>
  <c r="D290" i="24" s="1"/>
  <c r="Q301" i="24"/>
  <c r="W296" i="21"/>
  <c r="P295" i="21"/>
  <c r="W295" i="21" s="1"/>
  <c r="Q296" i="21"/>
  <c r="E296" i="21" s="1"/>
  <c r="E295" i="21"/>
  <c r="K296" i="21" s="1"/>
  <c r="M296" i="24"/>
  <c r="L297" i="24"/>
  <c r="L290" i="21"/>
  <c r="K291" i="21"/>
  <c r="V291" i="21"/>
  <c r="P296" i="24"/>
  <c r="P291" i="21"/>
  <c r="D291" i="21" s="1"/>
  <c r="D290" i="21"/>
  <c r="J291" i="21" s="1"/>
  <c r="X295" i="21"/>
  <c r="W289" i="24"/>
  <c r="N301" i="24"/>
  <c r="M302" i="24"/>
  <c r="K283" i="21"/>
  <c r="J284" i="21"/>
  <c r="W297" i="24"/>
  <c r="E296" i="24"/>
  <c r="Q297" i="24"/>
  <c r="E297" i="24" s="1"/>
  <c r="R296" i="33" l="1"/>
  <c r="F287" i="31"/>
  <c r="R288" i="31"/>
  <c r="F288" i="31" s="1"/>
  <c r="X288" i="31"/>
  <c r="N297" i="33"/>
  <c r="N294" i="33"/>
  <c r="O293" i="33"/>
  <c r="R290" i="33"/>
  <c r="F281" i="31"/>
  <c r="X282" i="31"/>
  <c r="R282" i="31"/>
  <c r="F282" i="31" s="1"/>
  <c r="Y281" i="31"/>
  <c r="X285" i="31"/>
  <c r="N295" i="31"/>
  <c r="S293" i="33"/>
  <c r="Y285" i="31"/>
  <c r="S285" i="31"/>
  <c r="G285" i="31" s="1"/>
  <c r="Y284" i="31"/>
  <c r="G284" i="31"/>
  <c r="Z284" i="31"/>
  <c r="L288" i="33"/>
  <c r="M287" i="33"/>
  <c r="E285" i="33"/>
  <c r="D285" i="33"/>
  <c r="L281" i="33"/>
  <c r="L282" i="33"/>
  <c r="M281" i="33"/>
  <c r="L285" i="33"/>
  <c r="Q293" i="33"/>
  <c r="Q285" i="31"/>
  <c r="E285" i="31" s="1"/>
  <c r="E284" i="31"/>
  <c r="X284" i="31"/>
  <c r="T304" i="33"/>
  <c r="H304" i="33" s="1"/>
  <c r="H303" i="33"/>
  <c r="Z304" i="33"/>
  <c r="W288" i="33"/>
  <c r="Q288" i="33"/>
  <c r="D287" i="33"/>
  <c r="E287" i="33"/>
  <c r="K288" i="33" s="1"/>
  <c r="L278" i="31"/>
  <c r="O300" i="33"/>
  <c r="O301" i="33"/>
  <c r="P300" i="33"/>
  <c r="O295" i="31"/>
  <c r="O294" i="31"/>
  <c r="P294" i="31"/>
  <c r="X287" i="33"/>
  <c r="K285" i="33"/>
  <c r="L284" i="33"/>
  <c r="X297" i="29"/>
  <c r="Q281" i="31"/>
  <c r="X281" i="31" s="1"/>
  <c r="N301" i="33"/>
  <c r="E279" i="31"/>
  <c r="D279" i="31"/>
  <c r="S300" i="33"/>
  <c r="G291" i="31"/>
  <c r="S294" i="31"/>
  <c r="S292" i="31"/>
  <c r="G292" i="31" s="1"/>
  <c r="Z291" i="31"/>
  <c r="AA304" i="33"/>
  <c r="U304" i="33"/>
  <c r="I304" i="33" s="1"/>
  <c r="AA303" i="33"/>
  <c r="I303" i="33"/>
  <c r="AB303" i="33"/>
  <c r="O296" i="33"/>
  <c r="S311" i="29"/>
  <c r="G311" i="29" s="1"/>
  <c r="Y311" i="29"/>
  <c r="G310" i="29"/>
  <c r="W298" i="29"/>
  <c r="Q298" i="29"/>
  <c r="D297" i="29"/>
  <c r="E297" i="29"/>
  <c r="K298" i="29" s="1"/>
  <c r="R304" i="29"/>
  <c r="F304" i="29" s="1"/>
  <c r="X304" i="29"/>
  <c r="F303" i="29"/>
  <c r="Y302" i="27"/>
  <c r="S303" i="29"/>
  <c r="S287" i="31" s="1"/>
  <c r="L298" i="29"/>
  <c r="M297" i="29"/>
  <c r="Q301" i="29"/>
  <c r="E301" i="29" s="1"/>
  <c r="E300" i="29"/>
  <c r="W301" i="29"/>
  <c r="X300" i="29"/>
  <c r="N311" i="29"/>
  <c r="O310" i="29"/>
  <c r="Y300" i="29"/>
  <c r="G300" i="29"/>
  <c r="S301" i="29"/>
  <c r="G301" i="29" s="1"/>
  <c r="Y301" i="29"/>
  <c r="Z300" i="29"/>
  <c r="Z310" i="29"/>
  <c r="E295" i="29"/>
  <c r="D295" i="29"/>
  <c r="N307" i="29"/>
  <c r="K295" i="29"/>
  <c r="L294" i="29"/>
  <c r="E285" i="27"/>
  <c r="D285" i="27"/>
  <c r="F297" i="27"/>
  <c r="R298" i="27"/>
  <c r="F298" i="27" s="1"/>
  <c r="X298" i="27"/>
  <c r="D287" i="27"/>
  <c r="Q288" i="27"/>
  <c r="E287" i="27"/>
  <c r="W288" i="27"/>
  <c r="X287" i="27"/>
  <c r="M290" i="27"/>
  <c r="M291" i="27"/>
  <c r="Q291" i="27"/>
  <c r="E291" i="27" s="1"/>
  <c r="E290" i="27"/>
  <c r="W291" i="27"/>
  <c r="X290" i="27"/>
  <c r="K285" i="27"/>
  <c r="L284" i="27"/>
  <c r="S298" i="27"/>
  <c r="G298" i="27" s="1"/>
  <c r="Y297" i="27"/>
  <c r="G297" i="27"/>
  <c r="Y298" i="27"/>
  <c r="Z297" i="27"/>
  <c r="N305" i="27"/>
  <c r="Y305" i="27"/>
  <c r="S305" i="27"/>
  <c r="G305" i="27" s="1"/>
  <c r="G304" i="27"/>
  <c r="X301" i="24"/>
  <c r="Q302" i="26"/>
  <c r="R301" i="27" s="1"/>
  <c r="R307" i="29" s="1"/>
  <c r="R291" i="31" s="1"/>
  <c r="Y291" i="31" s="1"/>
  <c r="J291" i="26"/>
  <c r="W296" i="24"/>
  <c r="P297" i="26"/>
  <c r="Q297" i="27" s="1"/>
  <c r="L298" i="26"/>
  <c r="M297" i="26"/>
  <c r="E297" i="26"/>
  <c r="L297" i="26" s="1"/>
  <c r="Q298" i="26"/>
  <c r="E298" i="26" s="1"/>
  <c r="W298" i="26"/>
  <c r="L303" i="26"/>
  <c r="M302" i="26"/>
  <c r="K287" i="26"/>
  <c r="X297" i="26"/>
  <c r="K289" i="24"/>
  <c r="L296" i="24"/>
  <c r="K297" i="24"/>
  <c r="K290" i="21"/>
  <c r="P301" i="24"/>
  <c r="V296" i="21"/>
  <c r="P296" i="21"/>
  <c r="D296" i="21" s="1"/>
  <c r="D295" i="21"/>
  <c r="M301" i="24"/>
  <c r="L302" i="24"/>
  <c r="P297" i="24"/>
  <c r="D297" i="24" s="1"/>
  <c r="D296" i="24"/>
  <c r="J297" i="24" s="1"/>
  <c r="V297" i="24"/>
  <c r="L295" i="21"/>
  <c r="E301" i="24"/>
  <c r="W302" i="24"/>
  <c r="Q302" i="24"/>
  <c r="E302" i="24" s="1"/>
  <c r="O304" i="33" l="1"/>
  <c r="O303" i="33"/>
  <c r="P303" i="33"/>
  <c r="Y295" i="31"/>
  <c r="S295" i="31"/>
  <c r="G295" i="31" s="1"/>
  <c r="G294" i="31"/>
  <c r="Z294" i="31"/>
  <c r="M285" i="31"/>
  <c r="M284" i="31"/>
  <c r="N284" i="31"/>
  <c r="G293" i="33"/>
  <c r="Y293" i="33"/>
  <c r="Y294" i="33"/>
  <c r="S294" i="33"/>
  <c r="G294" i="33" s="1"/>
  <c r="Z293" i="33"/>
  <c r="L282" i="31"/>
  <c r="M281" i="31"/>
  <c r="L285" i="31"/>
  <c r="N291" i="31"/>
  <c r="E293" i="33"/>
  <c r="Q294" i="33"/>
  <c r="E294" i="33" s="1"/>
  <c r="X293" i="33"/>
  <c r="X291" i="33"/>
  <c r="F290" i="33"/>
  <c r="R291" i="33"/>
  <c r="F291" i="33" s="1"/>
  <c r="Y290" i="33"/>
  <c r="X294" i="33"/>
  <c r="R300" i="33"/>
  <c r="Y300" i="33" s="1"/>
  <c r="X292" i="31"/>
  <c r="R292" i="31"/>
  <c r="F292" i="31" s="1"/>
  <c r="R294" i="31"/>
  <c r="F291" i="31"/>
  <c r="S296" i="33"/>
  <c r="S288" i="31"/>
  <c r="G288" i="31" s="1"/>
  <c r="Y287" i="31"/>
  <c r="G287" i="31"/>
  <c r="Y288" i="31"/>
  <c r="Z287" i="31"/>
  <c r="Y292" i="31"/>
  <c r="G300" i="33"/>
  <c r="S301" i="33"/>
  <c r="G301" i="33" s="1"/>
  <c r="S303" i="33"/>
  <c r="Z300" i="33"/>
  <c r="N304" i="33"/>
  <c r="L284" i="31"/>
  <c r="L287" i="33"/>
  <c r="L288" i="31"/>
  <c r="Q290" i="33"/>
  <c r="Q282" i="31"/>
  <c r="D281" i="31"/>
  <c r="E281" i="31"/>
  <c r="K282" i="31" s="1"/>
  <c r="W282" i="31"/>
  <c r="D288" i="33"/>
  <c r="E288" i="33"/>
  <c r="W285" i="31"/>
  <c r="F296" i="33"/>
  <c r="X297" i="33"/>
  <c r="R297" i="33"/>
  <c r="F297" i="33" s="1"/>
  <c r="G303" i="29"/>
  <c r="S304" i="29"/>
  <c r="G304" i="29" s="1"/>
  <c r="Y304" i="29"/>
  <c r="Y303" i="29"/>
  <c r="Z303" i="29"/>
  <c r="Y308" i="29"/>
  <c r="L304" i="29"/>
  <c r="E298" i="29"/>
  <c r="D298" i="29"/>
  <c r="X297" i="27"/>
  <c r="Q303" i="29"/>
  <c r="Q287" i="31" s="1"/>
  <c r="K301" i="29"/>
  <c r="L300" i="29"/>
  <c r="M300" i="29"/>
  <c r="M301" i="29"/>
  <c r="N300" i="29"/>
  <c r="M311" i="29"/>
  <c r="R310" i="29"/>
  <c r="R308" i="29"/>
  <c r="F308" i="29" s="1"/>
  <c r="X308" i="29"/>
  <c r="F307" i="29"/>
  <c r="Y307" i="29"/>
  <c r="L297" i="29"/>
  <c r="N310" i="29"/>
  <c r="M305" i="27"/>
  <c r="M298" i="27"/>
  <c r="M297" i="27"/>
  <c r="N297" i="27"/>
  <c r="E288" i="27"/>
  <c r="D288" i="27"/>
  <c r="L298" i="27"/>
  <c r="N304" i="27"/>
  <c r="M302" i="27"/>
  <c r="K291" i="27"/>
  <c r="L290" i="27"/>
  <c r="R304" i="27"/>
  <c r="F301" i="27"/>
  <c r="R302" i="27"/>
  <c r="F302" i="27" s="1"/>
  <c r="X302" i="27"/>
  <c r="Y301" i="27"/>
  <c r="D297" i="27"/>
  <c r="E297" i="27"/>
  <c r="K298" i="27" s="1"/>
  <c r="Q298" i="27"/>
  <c r="W298" i="27"/>
  <c r="K288" i="27"/>
  <c r="L287" i="27"/>
  <c r="V298" i="26"/>
  <c r="D297" i="26"/>
  <c r="J298" i="26" s="1"/>
  <c r="P298" i="26"/>
  <c r="D298" i="26" s="1"/>
  <c r="W297" i="26"/>
  <c r="E302" i="26"/>
  <c r="Q303" i="26"/>
  <c r="E303" i="26" s="1"/>
  <c r="W303" i="26"/>
  <c r="X302" i="26"/>
  <c r="W301" i="24"/>
  <c r="P302" i="26"/>
  <c r="Q301" i="27" s="1"/>
  <c r="Q307" i="29" s="1"/>
  <c r="K298" i="26"/>
  <c r="K302" i="24"/>
  <c r="K295" i="21"/>
  <c r="J296" i="21"/>
  <c r="L301" i="24"/>
  <c r="K296" i="24"/>
  <c r="V302" i="24"/>
  <c r="P302" i="24"/>
  <c r="D302" i="24" s="1"/>
  <c r="D301" i="24"/>
  <c r="J302" i="24" s="1"/>
  <c r="D290" i="33" l="1"/>
  <c r="E290" i="33"/>
  <c r="K291" i="33" s="1"/>
  <c r="Q291" i="33"/>
  <c r="W291" i="33"/>
  <c r="N300" i="33"/>
  <c r="Y296" i="33"/>
  <c r="S297" i="33"/>
  <c r="G297" i="33" s="1"/>
  <c r="Y297" i="33"/>
  <c r="G296" i="33"/>
  <c r="Z296" i="33"/>
  <c r="W294" i="33"/>
  <c r="M294" i="33"/>
  <c r="M293" i="33"/>
  <c r="N293" i="33"/>
  <c r="X307" i="29"/>
  <c r="Q291" i="31"/>
  <c r="K285" i="31"/>
  <c r="Y304" i="33"/>
  <c r="G303" i="33"/>
  <c r="S304" i="33"/>
  <c r="G304" i="33" s="1"/>
  <c r="Z303" i="33"/>
  <c r="M287" i="31"/>
  <c r="M288" i="31"/>
  <c r="N287" i="31"/>
  <c r="L292" i="31"/>
  <c r="M295" i="31"/>
  <c r="N294" i="31"/>
  <c r="Q296" i="33"/>
  <c r="E287" i="31"/>
  <c r="Q288" i="31"/>
  <c r="W288" i="31"/>
  <c r="D287" i="31"/>
  <c r="X287" i="31"/>
  <c r="Y301" i="33"/>
  <c r="X295" i="31"/>
  <c r="F294" i="31"/>
  <c r="M294" i="31" s="1"/>
  <c r="R295" i="31"/>
  <c r="F295" i="31" s="1"/>
  <c r="F300" i="33"/>
  <c r="R303" i="33"/>
  <c r="Y303" i="33" s="1"/>
  <c r="R301" i="33"/>
  <c r="F301" i="33" s="1"/>
  <c r="X301" i="33"/>
  <c r="X290" i="33"/>
  <c r="M291" i="31"/>
  <c r="Y294" i="31"/>
  <c r="L297" i="33"/>
  <c r="D282" i="31"/>
  <c r="E282" i="31"/>
  <c r="L291" i="33"/>
  <c r="M290" i="33"/>
  <c r="L294" i="33"/>
  <c r="L293" i="33"/>
  <c r="M292" i="31"/>
  <c r="L281" i="31"/>
  <c r="K297" i="26"/>
  <c r="L308" i="29"/>
  <c r="M307" i="29"/>
  <c r="Q304" i="29"/>
  <c r="W304" i="29"/>
  <c r="E303" i="29"/>
  <c r="D303" i="29"/>
  <c r="X303" i="29"/>
  <c r="W308" i="29"/>
  <c r="Q308" i="29"/>
  <c r="D307" i="29"/>
  <c r="E307" i="29"/>
  <c r="Q310" i="29"/>
  <c r="X310" i="29" s="1"/>
  <c r="F310" i="29"/>
  <c r="R311" i="29"/>
  <c r="F311" i="29" s="1"/>
  <c r="X311" i="29"/>
  <c r="Y310" i="29"/>
  <c r="M304" i="29"/>
  <c r="M303" i="29"/>
  <c r="N303" i="29"/>
  <c r="M308" i="29"/>
  <c r="L302" i="27"/>
  <c r="M301" i="27"/>
  <c r="Q304" i="27"/>
  <c r="W302" i="27"/>
  <c r="E301" i="27"/>
  <c r="K302" i="27" s="1"/>
  <c r="D301" i="27"/>
  <c r="Q302" i="27"/>
  <c r="X301" i="27"/>
  <c r="E298" i="27"/>
  <c r="D298" i="27"/>
  <c r="F304" i="27"/>
  <c r="X305" i="27"/>
  <c r="R305" i="27"/>
  <c r="F305" i="27" s="1"/>
  <c r="Y304" i="27"/>
  <c r="L297" i="27"/>
  <c r="D302" i="26"/>
  <c r="J303" i="26" s="1"/>
  <c r="P303" i="26"/>
  <c r="D303" i="26" s="1"/>
  <c r="V303" i="26"/>
  <c r="W302" i="26"/>
  <c r="K303" i="26"/>
  <c r="L302" i="26"/>
  <c r="K301" i="24"/>
  <c r="K294" i="33" l="1"/>
  <c r="L290" i="33"/>
  <c r="L301" i="33"/>
  <c r="E288" i="31"/>
  <c r="D288" i="31"/>
  <c r="M296" i="33"/>
  <c r="M297" i="33"/>
  <c r="N296" i="33"/>
  <c r="E291" i="33"/>
  <c r="D291" i="33"/>
  <c r="K288" i="31"/>
  <c r="L287" i="31"/>
  <c r="M304" i="33"/>
  <c r="N303" i="33"/>
  <c r="Q300" i="33"/>
  <c r="E291" i="31"/>
  <c r="Q294" i="31"/>
  <c r="W292" i="31"/>
  <c r="D291" i="31"/>
  <c r="Q292" i="31"/>
  <c r="X291" i="31"/>
  <c r="M300" i="33"/>
  <c r="F303" i="33"/>
  <c r="X304" i="33"/>
  <c r="R304" i="33"/>
  <c r="F304" i="33" s="1"/>
  <c r="L295" i="31"/>
  <c r="W297" i="33"/>
  <c r="E296" i="33"/>
  <c r="D296" i="33"/>
  <c r="Q297" i="33"/>
  <c r="X296" i="33"/>
  <c r="M301" i="33"/>
  <c r="K304" i="29"/>
  <c r="L303" i="29"/>
  <c r="Q311" i="29"/>
  <c r="D310" i="29"/>
  <c r="W311" i="29"/>
  <c r="E310" i="29"/>
  <c r="K311" i="29" s="1"/>
  <c r="L311" i="29"/>
  <c r="M310" i="29"/>
  <c r="K308" i="29"/>
  <c r="E304" i="29"/>
  <c r="D304" i="29"/>
  <c r="E308" i="29"/>
  <c r="D308" i="29"/>
  <c r="L307" i="29"/>
  <c r="L305" i="27"/>
  <c r="M304" i="27"/>
  <c r="E302" i="27"/>
  <c r="D302" i="27"/>
  <c r="X304" i="27"/>
  <c r="D304" i="27"/>
  <c r="E304" i="27"/>
  <c r="K305" i="27" s="1"/>
  <c r="W305" i="27"/>
  <c r="Q305" i="27"/>
  <c r="L301" i="27"/>
  <c r="K302" i="26"/>
  <c r="E297" i="33" l="1"/>
  <c r="D297" i="33"/>
  <c r="L304" i="33"/>
  <c r="E292" i="31"/>
  <c r="D292" i="31"/>
  <c r="K292" i="31"/>
  <c r="L291" i="31"/>
  <c r="M303" i="33"/>
  <c r="E300" i="33"/>
  <c r="D300" i="33"/>
  <c r="Q301" i="33"/>
  <c r="Q303" i="33"/>
  <c r="W301" i="33"/>
  <c r="X300" i="33"/>
  <c r="K297" i="33"/>
  <c r="L296" i="33"/>
  <c r="E294" i="31"/>
  <c r="Q295" i="31"/>
  <c r="W295" i="31"/>
  <c r="D294" i="31"/>
  <c r="X294" i="31"/>
  <c r="L310" i="29"/>
  <c r="E311" i="29"/>
  <c r="D311" i="29"/>
  <c r="L304" i="27"/>
  <c r="D305" i="27"/>
  <c r="E305" i="27"/>
  <c r="E295" i="31" l="1"/>
  <c r="D295" i="31"/>
  <c r="K295" i="31"/>
  <c r="L294" i="31"/>
  <c r="K301" i="33"/>
  <c r="L300" i="33"/>
  <c r="E301" i="33"/>
  <c r="D301" i="33"/>
  <c r="W304" i="33"/>
  <c r="E303" i="33"/>
  <c r="D303" i="33"/>
  <c r="Q304" i="33"/>
  <c r="X303" i="33"/>
  <c r="E304" i="33" l="1"/>
  <c r="D304" i="33"/>
  <c r="K304" i="33"/>
  <c r="L303" i="33"/>
</calcChain>
</file>

<file path=xl/sharedStrings.xml><?xml version="1.0" encoding="utf-8"?>
<sst xmlns="http://schemas.openxmlformats.org/spreadsheetml/2006/main" count="3989" uniqueCount="329">
  <si>
    <t>City of Shoreline</t>
  </si>
  <si>
    <t>Mkt Adj.</t>
  </si>
  <si>
    <t>Range Placement Table</t>
  </si>
  <si>
    <t>2.5% Between Ranges; 4% Between Steps</t>
  </si>
  <si>
    <t>Salary Table 02 - NON-EXEMPT</t>
  </si>
  <si>
    <t>Effective Jan 1, 2011</t>
  </si>
  <si>
    <t>Hourly</t>
  </si>
  <si>
    <t>Min</t>
  </si>
  <si>
    <t>Max</t>
  </si>
  <si>
    <t>Range</t>
  </si>
  <si>
    <t>Title</t>
  </si>
  <si>
    <t>Rate</t>
  </si>
  <si>
    <t>Step 1</t>
  </si>
  <si>
    <t>Step 2</t>
  </si>
  <si>
    <t>Step 3</t>
  </si>
  <si>
    <t>Step 4</t>
  </si>
  <si>
    <t>Step 5</t>
  </si>
  <si>
    <t>Step 6</t>
  </si>
  <si>
    <t>Lifeguard/Instructor II</t>
  </si>
  <si>
    <t>Senior Lifeguard</t>
  </si>
  <si>
    <t>Teen Program Assistant</t>
  </si>
  <si>
    <t>Administrative Assistant I</t>
  </si>
  <si>
    <t>Recreation Assistant I</t>
  </si>
  <si>
    <t>Public Works Maintenance Worker I</t>
  </si>
  <si>
    <t>Parks Maintenance Worker I</t>
  </si>
  <si>
    <t>Finance Technician</t>
  </si>
  <si>
    <t>Administrative Assistant II</t>
  </si>
  <si>
    <t>Recreation Assistant II</t>
  </si>
  <si>
    <t>Parks Maintenance Worker II</t>
  </si>
  <si>
    <t>Public Works Maintenance Worker II</t>
  </si>
  <si>
    <t>Accounts Payable/Payroll Technician</t>
  </si>
  <si>
    <t>Capital Projects Technician</t>
  </si>
  <si>
    <t>Legal Assistant</t>
  </si>
  <si>
    <t>Communication Assistant</t>
  </si>
  <si>
    <t>Technical Assistant</t>
  </si>
  <si>
    <t>Environmental Programs Assistant</t>
  </si>
  <si>
    <t>Facilities Maintenance Worker II</t>
  </si>
  <si>
    <t>Payroll Officer</t>
  </si>
  <si>
    <t>Administrative Assistant III</t>
  </si>
  <si>
    <t>Recreation and Class Prog Assistant</t>
  </si>
  <si>
    <t>Records Coordinator</t>
  </si>
  <si>
    <t>Recreation Assistant III</t>
  </si>
  <si>
    <t>Engineering Technician</t>
  </si>
  <si>
    <t>Surface Water Quality Specialist</t>
  </si>
  <si>
    <t>Deputy City Clerk</t>
  </si>
  <si>
    <t>Sr. Public Works Maintenance Worker</t>
  </si>
  <si>
    <t>Senior Parks Maintenance Worker</t>
  </si>
  <si>
    <t>Environmental Educator</t>
  </si>
  <si>
    <t>Right-of-Way Inspector</t>
  </si>
  <si>
    <t>CRT Representative</t>
  </si>
  <si>
    <t>Plans Examiner I</t>
  </si>
  <si>
    <t>Recreation Coordinator I</t>
  </si>
  <si>
    <t>Code Enforcement Officer</t>
  </si>
  <si>
    <t>Computer Network Specialist</t>
  </si>
  <si>
    <t>Associate Planner</t>
  </si>
  <si>
    <t>Plans Examiner II</t>
  </si>
  <si>
    <t>Combination Inspector</t>
  </si>
  <si>
    <t>Plans Examiner III</t>
  </si>
  <si>
    <t>Facilities Maintenance Worker I</t>
  </si>
  <si>
    <t>Animal Control Officer</t>
  </si>
  <si>
    <t>Senior Engineering Technician</t>
  </si>
  <si>
    <t>Neighborhoods Coordinator</t>
  </si>
  <si>
    <r>
      <t xml:space="preserve">Effective </t>
    </r>
    <r>
      <rPr>
        <strike/>
        <sz val="8"/>
        <rFont val="Arial"/>
        <family val="2"/>
      </rPr>
      <t>Jan 1</t>
    </r>
    <r>
      <rPr>
        <u/>
        <sz val="8"/>
        <rFont val="Arial"/>
        <family val="2"/>
      </rPr>
      <t>July 17</t>
    </r>
    <r>
      <rPr>
        <sz val="8"/>
        <rFont val="Arial"/>
        <family val="2"/>
      </rPr>
      <t>, 2012</t>
    </r>
  </si>
  <si>
    <t>Buyer</t>
  </si>
  <si>
    <t>Senior Facilities Maintenance Worker</t>
  </si>
  <si>
    <t>Traffic Signal Technician</t>
  </si>
  <si>
    <t>Mkt Adj:</t>
  </si>
  <si>
    <t>Effective:</t>
  </si>
  <si>
    <t>January 1, 2013</t>
  </si>
  <si>
    <t>Construction Inspector</t>
  </si>
  <si>
    <t>January 1, 2014</t>
  </si>
  <si>
    <t>January 1, 2015</t>
  </si>
  <si>
    <t>FLSA Status</t>
  </si>
  <si>
    <t>Assistant Planner</t>
  </si>
  <si>
    <t>Staff Accountant</t>
  </si>
  <si>
    <t>Budget Analyst</t>
  </si>
  <si>
    <t>Management Analyst</t>
  </si>
  <si>
    <t>EXEMPT, Annual</t>
  </si>
  <si>
    <t>Emergency Management Coordinator</t>
  </si>
  <si>
    <t>Web Developer</t>
  </si>
  <si>
    <t>Senior Planner</t>
  </si>
  <si>
    <t>CMO Management Analyst</t>
  </si>
  <si>
    <t>Senior Human Resources Analyst</t>
  </si>
  <si>
    <t>Network Administrator</t>
  </si>
  <si>
    <t>City Clerk</t>
  </si>
  <si>
    <t>GIS Specialist</t>
  </si>
  <si>
    <t>Recreation Superintendent</t>
  </si>
  <si>
    <t>Finance Manager</t>
  </si>
  <si>
    <t>Community Services Manager</t>
  </si>
  <si>
    <t>Permit Services Manager</t>
  </si>
  <si>
    <t>Parks Superintendent</t>
  </si>
  <si>
    <t>Planning Manager</t>
  </si>
  <si>
    <t>Central Services Manager</t>
  </si>
  <si>
    <t>Structural Plans Examiner</t>
  </si>
  <si>
    <t>IT Systems Analyst</t>
  </si>
  <si>
    <t>Building Official</t>
  </si>
  <si>
    <t>Assistant City Attorney</t>
  </si>
  <si>
    <t>City Traffic Engineer</t>
  </si>
  <si>
    <t>SW Utility &amp; Environmental Svcs Manager</t>
  </si>
  <si>
    <t>City Engineer</t>
  </si>
  <si>
    <t>Assistant City Manager</t>
  </si>
  <si>
    <t>Administrative Services Director</t>
  </si>
  <si>
    <t>Parks, Rec &amp; Cultural Svcs Director</t>
  </si>
  <si>
    <t>Public Works Director</t>
  </si>
  <si>
    <t>City Attorney</t>
  </si>
  <si>
    <t>Non-Exempt, Hourly</t>
  </si>
  <si>
    <t>Engineering Manager</t>
  </si>
  <si>
    <t>June '14 cpi-U</t>
  </si>
  <si>
    <t>June '15 cpi-U</t>
  </si>
  <si>
    <t>% Change</t>
  </si>
  <si>
    <t>90% of % Change:</t>
  </si>
  <si>
    <t>January 1, 2016</t>
  </si>
  <si>
    <t>Permit Technician</t>
  </si>
  <si>
    <t>Senior Finance Technician</t>
  </si>
  <si>
    <t>Special Events Coordinator</t>
  </si>
  <si>
    <t>Communication Specialist</t>
  </si>
  <si>
    <t>Environmental Program Specialist</t>
  </si>
  <si>
    <t>Human Resources Technician</t>
  </si>
  <si>
    <t>Transportation Specialist</t>
  </si>
  <si>
    <t>Purchasing Coordinator</t>
  </si>
  <si>
    <t>PRCS Rental &amp; System Coordinator</t>
  </si>
  <si>
    <t>Senior PW Maintenance Worker</t>
  </si>
  <si>
    <t>IT Specialist</t>
  </si>
  <si>
    <t>Executive Assistant to City Manager</t>
  </si>
  <si>
    <t>Community Diversity Coordinator</t>
  </si>
  <si>
    <t>Environmental Services Analyst</t>
  </si>
  <si>
    <t>Utility Operations Specialist</t>
  </si>
  <si>
    <t>Communications Program Manager</t>
  </si>
  <si>
    <t>Construction Inspection Supervisor</t>
  </si>
  <si>
    <t>CRT Supervisor</t>
  </si>
  <si>
    <t>Parks Project Coordinator</t>
  </si>
  <si>
    <t>Grants Administrator</t>
  </si>
  <si>
    <t>PW Maintenance Superintendent</t>
  </si>
  <si>
    <t>Budget Supervisor</t>
  </si>
  <si>
    <t>Economic Development Program Manager</t>
  </si>
  <si>
    <t>Intergovernmental Program Manager</t>
  </si>
  <si>
    <t>Transportation Services Manager</t>
  </si>
  <si>
    <t>Information Technology Manager</t>
  </si>
  <si>
    <t>Utility &amp; Operations Manager</t>
  </si>
  <si>
    <t>Human Resource Director</t>
  </si>
  <si>
    <t>Planning &amp; Community Development Director</t>
  </si>
  <si>
    <t xml:space="preserve"> </t>
  </si>
  <si>
    <t>Senior Management Analyst</t>
  </si>
  <si>
    <t>IT Projects Manager</t>
  </si>
  <si>
    <t>PRCS Supervisor II - Aquatics</t>
  </si>
  <si>
    <t>PRCS Supervisor II - Recreation</t>
  </si>
  <si>
    <t>Engineer I - Capital Projects</t>
  </si>
  <si>
    <t>Engineer I - Development Review</t>
  </si>
  <si>
    <t>Engineer I - Surface Water</t>
  </si>
  <si>
    <t>Engineer I - Traffic</t>
  </si>
  <si>
    <t>Engineer II - Capital Projects</t>
  </si>
  <si>
    <t>Engineer II - Development Review</t>
  </si>
  <si>
    <t>Engineer II - Surface Water</t>
  </si>
  <si>
    <t>Engineer II - Traffic</t>
  </si>
  <si>
    <t>PRCS Supervisor I - Recreation</t>
  </si>
  <si>
    <t>Recreation Specialist II</t>
  </si>
  <si>
    <t>PW Maintenance Worker II</t>
  </si>
  <si>
    <t>Recreation Specialist I</t>
  </si>
  <si>
    <t>PW Maintenance Worker I</t>
  </si>
  <si>
    <t>Recreation Specialist III - Aquatics</t>
  </si>
  <si>
    <t>The hourly rates represented here have been rounded to 2 decimal points and annual rates to the nearest dollar. Pay is calculated using 5 decimal points for accuracy and rounded after calculation.</t>
  </si>
  <si>
    <t>2016 Extra Help Pay Table - Non-Exempt Positions</t>
  </si>
  <si>
    <t>Year:</t>
  </si>
  <si>
    <t>A1</t>
  </si>
  <si>
    <t>A</t>
  </si>
  <si>
    <t>Day Camp Leader
Special Events Attendant</t>
  </si>
  <si>
    <t>COLA</t>
  </si>
  <si>
    <t>B</t>
  </si>
  <si>
    <t>Notes:</t>
  </si>
  <si>
    <t>Read row 31.  There is no increase to WA St Min Wage in 2016.</t>
  </si>
  <si>
    <t>C</t>
  </si>
  <si>
    <t>Special Events Assistant
Special Events Monitor</t>
  </si>
  <si>
    <t>D</t>
  </si>
  <si>
    <t>E</t>
  </si>
  <si>
    <t>F</t>
  </si>
  <si>
    <t>G</t>
  </si>
  <si>
    <t>CIT Camp Director
Front Desk Attendant
Park Laborer
Specialized Recreation Specialist</t>
  </si>
  <si>
    <t>H</t>
  </si>
  <si>
    <t>Afterschool Program Site Director</t>
  </si>
  <si>
    <t>I</t>
  </si>
  <si>
    <t>J</t>
  </si>
  <si>
    <t>K</t>
  </si>
  <si>
    <t>L</t>
  </si>
  <si>
    <t>Engineering Support
Senior Lifeguard</t>
  </si>
  <si>
    <t>M</t>
  </si>
  <si>
    <t>N</t>
  </si>
  <si>
    <t>O</t>
  </si>
  <si>
    <t>P</t>
  </si>
  <si>
    <t>Computer Support
GIS Support</t>
  </si>
  <si>
    <t>Q</t>
  </si>
  <si>
    <t>R</t>
  </si>
  <si>
    <t>PW Flagger / Street Maintenance</t>
  </si>
  <si>
    <t>S</t>
  </si>
  <si>
    <t>Facilities Maintenance</t>
  </si>
  <si>
    <t>T</t>
  </si>
  <si>
    <t>Public Disclosure Specialist</t>
  </si>
  <si>
    <t>U</t>
  </si>
  <si>
    <t>V</t>
  </si>
  <si>
    <t>W</t>
  </si>
  <si>
    <t>Public Art Coordinator</t>
  </si>
  <si>
    <t>X</t>
  </si>
  <si>
    <t>Y</t>
  </si>
  <si>
    <t>Z</t>
  </si>
  <si>
    <t>Videographer</t>
  </si>
  <si>
    <t>ZA</t>
  </si>
  <si>
    <t>Expert Professional
Inspector
Instructor</t>
  </si>
  <si>
    <t xml:space="preserve">A wide range for hiring expert professionals, inspectors and instructors at the prevailing rate. </t>
  </si>
  <si>
    <r>
      <rPr>
        <b/>
        <sz val="9"/>
        <rFont val="Calibri"/>
        <family val="2"/>
        <scheme val="minor"/>
      </rPr>
      <t xml:space="preserve">Table Structure: </t>
    </r>
    <r>
      <rPr>
        <sz val="9"/>
        <rFont val="Calibri"/>
        <family val="2"/>
        <scheme val="minor"/>
      </rPr>
      <t>Range A Step 1 (A1) is increased annually by the same cost of living adjustment (COLA) for regular employees provided that COLA does not exceed 90% of CPI and the resulting rate is not less than the Washington State Minimum wage.  Otherwise, the City Manager will make a recommendation considering the totality of the circumstances. Ranges and steps are mathematically derived from A1, 4.5% apart vertically and 2.5% apart horizontally except for range ZA.</t>
    </r>
  </si>
  <si>
    <r>
      <rPr>
        <b/>
        <sz val="9"/>
        <rFont val="Calibri"/>
        <family val="2"/>
        <scheme val="minor"/>
      </rPr>
      <t xml:space="preserve">Approval of Position Placement within the Table: </t>
    </r>
    <r>
      <rPr>
        <sz val="9"/>
        <rFont val="Calibri"/>
        <family val="2"/>
        <scheme val="minor"/>
      </rPr>
      <t xml:space="preserve"> Human Resources recommends and the City Manager approves placement of a position within the pay table.</t>
    </r>
  </si>
  <si>
    <r>
      <rPr>
        <b/>
        <sz val="9"/>
        <rFont val="Calibri"/>
        <family val="2"/>
        <scheme val="minor"/>
      </rPr>
      <t xml:space="preserve">Approval of the Table Rates: </t>
    </r>
    <r>
      <rPr>
        <sz val="9"/>
        <rFont val="Calibri"/>
        <family val="2"/>
        <scheme val="minor"/>
      </rPr>
      <t xml:space="preserve"> The City Manager recommends and the City Council approves the table when adopting the budget.  A rate in excess of range ZA Step 6 requires City Council approval.</t>
    </r>
  </si>
  <si>
    <r>
      <rPr>
        <b/>
        <sz val="9"/>
        <rFont val="Calibri"/>
        <family val="2"/>
        <scheme val="minor"/>
      </rPr>
      <t>Implementation:</t>
    </r>
    <r>
      <rPr>
        <sz val="9"/>
        <rFont val="Calibri"/>
        <family val="2"/>
        <scheme val="minor"/>
      </rPr>
      <t xml:space="preserve"> An employee that works in a job classification that provides year-round service and who has not had a break in service and whose pay prior to implementation 5/10/2015 exceeds step 6, shall be Y-Rated. A break in service is defined as terminating employment or not working any hours for four consecutive pay periods.</t>
    </r>
  </si>
  <si>
    <t>Hourly and Annual Rates calculated by applying COLA to Range 1 / Step 6 and ensuring 2.5% b/w Ranges @ Step 6 and 4.0% b/w Steps in each Range</t>
  </si>
  <si>
    <t>Proof of 2.5% b/w Ranges and 4.0% b/w Steps in each Range</t>
  </si>
  <si>
    <t>Camp Excel Specialist
Day Camp Site Director
Event Manager</t>
  </si>
  <si>
    <t>Lifeguard/Swim Instructor
Undergraduate Intern
Teen Program Leader</t>
  </si>
  <si>
    <t>Building Monitor
Indoor Playground Attendant
Sr. Day Camp Leader
Swim Instructor</t>
  </si>
  <si>
    <t>January 1, 2017</t>
  </si>
  <si>
    <t>June '16 cpi-U</t>
  </si>
  <si>
    <t>n/a due to '17 WA State Min Wage</t>
  </si>
  <si>
    <t>Limited Term Sound Transit Project Manager</t>
  </si>
  <si>
    <t>WW Utility Administrative Assist I</t>
  </si>
  <si>
    <t>WW Utility Customer Service Rep</t>
  </si>
  <si>
    <t>WW Utility Accounting Technician</t>
  </si>
  <si>
    <t>WW Utility Maintenance Worker</t>
  </si>
  <si>
    <t>Senior WW Utility Maintenance Worker</t>
  </si>
  <si>
    <t>WW Utility Specialist</t>
  </si>
  <si>
    <t>WW Utility Maintenance Manager</t>
  </si>
  <si>
    <t>n/a due to '18 WA State Min Wage</t>
  </si>
  <si>
    <t>Asset Management Functional Analyst</t>
  </si>
  <si>
    <t>June '17 cpi-U</t>
  </si>
  <si>
    <t>Extra Help Range Placement Table</t>
  </si>
  <si>
    <t>Pay Band</t>
  </si>
  <si>
    <t>Minimum</t>
  </si>
  <si>
    <t>Maximum</t>
  </si>
  <si>
    <r>
      <rPr>
        <b/>
        <sz val="8"/>
        <rFont val="Arial"/>
        <family val="2"/>
      </rPr>
      <t>Table Maintenance:</t>
    </r>
    <r>
      <rPr>
        <sz val="8"/>
        <rFont val="Arial"/>
        <family val="2"/>
      </rPr>
      <t xml:space="preserve"> The 2018 Extra Help table has been structured to blend in substantial change in WA State minimum wage occuring in 2018, 2019 and 2020.  In 2020, the minimum wage will be $13.50.   In 2019 and 2020, apply a COLA to the extra help rates on the same basis as the regular rates.  Then, in 2020, if any rates fall below $13.50 (it won't be by much)  adjust them to $13.50.  From then on, apply a COLA as usual and if any rates fall below WA State Minimum Wage, adjust them to the WA State Minimum Wage.</t>
    </r>
  </si>
  <si>
    <r>
      <rPr>
        <b/>
        <sz val="8"/>
        <rFont val="Arial"/>
        <family val="2"/>
      </rPr>
      <t>Approval of Position Placement within the Table</t>
    </r>
    <r>
      <rPr>
        <sz val="8"/>
        <rFont val="Arial"/>
        <family val="2"/>
      </rPr>
      <t>:  Human Resources recommends and the City Manager approves placement of a position within the pay table.</t>
    </r>
  </si>
  <si>
    <r>
      <rPr>
        <b/>
        <sz val="8"/>
        <rFont val="Arial"/>
        <family val="2"/>
      </rPr>
      <t xml:space="preserve">Approval of the Table Rates:  </t>
    </r>
    <r>
      <rPr>
        <sz val="8"/>
        <rFont val="Arial"/>
        <family val="2"/>
      </rPr>
      <t>The City Manager recommends and the City Council approves the table rates when adopting the budget.</t>
    </r>
  </si>
  <si>
    <t>Day Camp Leader</t>
  </si>
  <si>
    <t>Building Monitor</t>
  </si>
  <si>
    <t>Indoor Playground Attendant</t>
  </si>
  <si>
    <t>Sr. Day Camp Leader</t>
  </si>
  <si>
    <t>Swim Instructor</t>
  </si>
  <si>
    <t>Special Events Assistant</t>
  </si>
  <si>
    <t>Special Events Monitor</t>
  </si>
  <si>
    <t>Records Clerk</t>
  </si>
  <si>
    <t>Lifeguard/Swim Instructor</t>
  </si>
  <si>
    <t>Undergraduate Intern</t>
  </si>
  <si>
    <t>Teen Program Leader</t>
  </si>
  <si>
    <t>CIT Camp Director</t>
  </si>
  <si>
    <t>Front Desk Attendant</t>
  </si>
  <si>
    <t>Janitor</t>
  </si>
  <si>
    <t>Park Laborer</t>
  </si>
  <si>
    <t>Specialized Recreation Specialist</t>
  </si>
  <si>
    <t>Out of School Time Program Director</t>
  </si>
  <si>
    <t>Assistant Camp Director</t>
  </si>
  <si>
    <t>Camp Excel Specialist</t>
  </si>
  <si>
    <t>Camp Director</t>
  </si>
  <si>
    <t>Event Manager</t>
  </si>
  <si>
    <t>Engineering Support</t>
  </si>
  <si>
    <t>Finance Assistant</t>
  </si>
  <si>
    <t>Computer Support</t>
  </si>
  <si>
    <t>GIS Support</t>
  </si>
  <si>
    <t>PW Seasonal Laborer</t>
  </si>
  <si>
    <t>CMO Fellowship</t>
  </si>
  <si>
    <t>Expert Professional</t>
  </si>
  <si>
    <t>Inspector</t>
  </si>
  <si>
    <t>Instructor</t>
  </si>
  <si>
    <t>Special Events Attendant</t>
  </si>
  <si>
    <t>n/a due to changes in  WA State Min Wage</t>
  </si>
  <si>
    <t>GIS Technician</t>
  </si>
  <si>
    <t>Wastewater Manager</t>
  </si>
  <si>
    <t>Development Review and Construction Manager</t>
  </si>
  <si>
    <t>B&amp;O Tax Analyst</t>
  </si>
  <si>
    <t>January 20, 2018</t>
  </si>
  <si>
    <t>Fleet and Facilities Manager</t>
  </si>
  <si>
    <t>Youth Outreach Leader</t>
  </si>
  <si>
    <t>Intergovernmental / CMO Program Manager</t>
  </si>
  <si>
    <t>January 1, 2019</t>
  </si>
  <si>
    <t>June '18 cpi-U</t>
  </si>
  <si>
    <t>Training Step 0</t>
  </si>
  <si>
    <t>Budget and Tax Manager</t>
  </si>
  <si>
    <t>Grounds Maintenance Worker I</t>
  </si>
  <si>
    <t>Grounds Maintenance Worker II</t>
  </si>
  <si>
    <t>Senior Grounds Maintenance Worker</t>
  </si>
  <si>
    <t>Grounds Maintenance Supervisor</t>
  </si>
  <si>
    <t>Code Enforcement and CRT Supervisor</t>
  </si>
  <si>
    <t>June '19 cpi-U</t>
  </si>
  <si>
    <t>N/A</t>
  </si>
  <si>
    <t>95% of % Change:</t>
  </si>
  <si>
    <t>January 1, 2020</t>
  </si>
  <si>
    <t>Estimated Mkt Adj:</t>
  </si>
  <si>
    <t>Estimated % Change</t>
  </si>
  <si>
    <t>Estimated COLA:</t>
  </si>
  <si>
    <t>COLA:</t>
  </si>
  <si>
    <r>
      <rPr>
        <b/>
        <sz val="8"/>
        <rFont val="Arial"/>
        <family val="2"/>
      </rPr>
      <t>Table Maintenance:</t>
    </r>
    <r>
      <rPr>
        <sz val="8"/>
        <rFont val="Arial"/>
        <family val="2"/>
      </rPr>
      <t xml:space="preserve"> The 2020 Extra Help table has been structured to blend in substantial change in WA State minimum wage occurring in 2020.  In 2020, the minimum wage will be $13.50.   In  2020, apply a COLA to the extra help rates on the same basis as the regular rates.  Then, in 2020, if any rates fall below $13.50 adjust them to $13.50.  From then on, apply a COLA as usual and if any rates fall below WA State Minimum Wage, adjust them to the WA State Minimum Wage.</t>
    </r>
  </si>
  <si>
    <r>
      <rPr>
        <b/>
        <sz val="8"/>
        <rFont val="Arial"/>
        <family val="2"/>
      </rPr>
      <t>Table Maintenance:</t>
    </r>
    <r>
      <rPr>
        <sz val="8"/>
        <rFont val="Arial"/>
        <family val="2"/>
      </rPr>
      <t xml:space="preserve"> The 2019 Extra Help table has been structured to blend in substantial change in WA State minimum wage occurring in 2019 and 2020.  In 2020, the minimum wage will be $13.50.   In  2020, apply a COLA to the extra help rates on the same basis as the regular rates.  Then, in 2020, if any rates fall below $13.50 adjust them to $13.50.  From then on, apply a COLA as usual and if any rates fall below WA State Minimum Wage, adjust them to the WA State Minimum Wage.</t>
    </r>
  </si>
  <si>
    <t>Senior Parks Maintenance Worker-General Mntenance</t>
  </si>
  <si>
    <t>Senior Parks Maintenance Worker-Urban Forestry</t>
  </si>
  <si>
    <t>IT Functional Analyst</t>
  </si>
  <si>
    <t>Teen Program Leader Assistant</t>
  </si>
  <si>
    <t>Senior Accounting Analyst</t>
  </si>
  <si>
    <t>Lynnwood Link Extension Light Rail Project Manager</t>
  </si>
  <si>
    <r>
      <t xml:space="preserve">Park Laborer  </t>
    </r>
    <r>
      <rPr>
        <sz val="8"/>
        <color rgb="FFFF0000"/>
        <rFont val="Arial"/>
        <family val="2"/>
      </rPr>
      <t>(moved to range 30)</t>
    </r>
  </si>
  <si>
    <t>Parks Laborer</t>
  </si>
  <si>
    <t>Permitting Assistant</t>
  </si>
  <si>
    <t>Grounds Maintenance Laborer</t>
  </si>
  <si>
    <t>Environmental Services Coordinator</t>
  </si>
  <si>
    <t>Diversity and Inclusion Coordinator</t>
  </si>
  <si>
    <t>Senior Surface Water Program Specialist</t>
  </si>
  <si>
    <t>Surface Water Program Specialist</t>
  </si>
  <si>
    <t>Human Resource and Org. Development Director</t>
  </si>
  <si>
    <t>Limited Term Light Rail Project Coordinator</t>
  </si>
  <si>
    <t>SW Utility Manager</t>
  </si>
  <si>
    <t>WW Utility Maintenace Worker I</t>
  </si>
  <si>
    <t>WW Utility Maintenance Worker II</t>
  </si>
  <si>
    <t>Web Systems Analyst</t>
  </si>
  <si>
    <t xml:space="preserve">Parks, Fleet and Facilities Manager? </t>
  </si>
  <si>
    <t xml:space="preserve">Web Developer </t>
  </si>
  <si>
    <t>100% of % Change:</t>
  </si>
  <si>
    <t>January 1, 2021</t>
  </si>
  <si>
    <t>January 1, 2022</t>
  </si>
  <si>
    <t>Housing &amp; Community Services Coordinator</t>
  </si>
  <si>
    <t>Engineer III - Lead Project Manager</t>
  </si>
  <si>
    <t>Housing &amp; Human Services Coordinator</t>
  </si>
  <si>
    <t>Senior Parks Maintenance Worker-General Maintenance</t>
  </si>
  <si>
    <t>Recreation, Cultural &amp; Community Services Director</t>
  </si>
  <si>
    <t>Parks, Fleet and Facilities Manager</t>
  </si>
  <si>
    <t>Parks Maintenance Seasonal  Laborer</t>
  </si>
  <si>
    <t>Parks Maintenance Seasonal Laborer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</si>
</sst>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_(* #,##0_);_(* \(#,##0\);_(* &quot;-&quot;??_);_(@_)"/>
    <numFmt numFmtId="165" formatCode="0.0%"/>
    <numFmt numFmtId="166" formatCode="[$-409]mmmm\ d\,\ yyyy;@"/>
    <numFmt numFmtId="167" formatCode="#,##0.00;\(#,##0.00\)"/>
    <numFmt numFmtId="168" formatCode="0.00000"/>
    <numFmt numFmtId="169" formatCode="0.0000%"/>
    <numFmt numFmtId="170" formatCode="#,##0.00000_);\(#,##0.00000\)"/>
    <numFmt numFmtId="171" formatCode="_(* #,##0.000000_);_(* \(#,##0.000000\);_(* &quot;-&quot;??_);_(@_)"/>
    <numFmt numFmtId="172" formatCode="0.0000"/>
    <numFmt numFmtId="173" formatCode="&quot;$&quot;#,##0.00"/>
    <numFmt numFmtId="174" formatCode="0.000%"/>
  </numFmts>
  <fonts count="27" x14ac:knownFonts="1">
    <font>
      <sz val="11"/>
      <color theme="1"/>
      <name val="Calibri"/>
      <family val="2"/>
      <scheme val="minor"/>
    </font>
    <font>
      <sz val="10"/>
      <name val="Arial"/>
      <family val="2"/>
    </font>
    <font>
      <b/>
      <sz val="8"/>
      <name val="Arial"/>
      <family val="2"/>
    </font>
    <font>
      <sz val="8"/>
      <name val="Arial"/>
      <family val="2"/>
    </font>
    <font>
      <b/>
      <i/>
      <sz val="8"/>
      <name val="Arial"/>
      <family val="2"/>
    </font>
    <font>
      <strike/>
      <sz val="8"/>
      <name val="Arial"/>
      <family val="2"/>
    </font>
    <font>
      <u/>
      <sz val="8"/>
      <name val="Arial"/>
      <family val="2"/>
    </font>
    <font>
      <b/>
      <u/>
      <sz val="8"/>
      <name val="Arial"/>
      <family val="2"/>
    </font>
    <font>
      <b/>
      <strike/>
      <sz val="8"/>
      <name val="Arial"/>
      <family val="2"/>
    </font>
    <font>
      <sz val="11"/>
      <color theme="1"/>
      <name val="Calibri"/>
      <family val="2"/>
      <scheme val="minor"/>
    </font>
    <font>
      <sz val="8"/>
      <color theme="1"/>
      <name val="Calibri"/>
      <family val="2"/>
      <scheme val="minor"/>
    </font>
    <font>
      <b/>
      <sz val="12"/>
      <name val="Arial"/>
      <family val="2"/>
    </font>
    <font>
      <b/>
      <sz val="12"/>
      <name val="Calibri"/>
      <family val="2"/>
      <scheme val="minor"/>
    </font>
    <font>
      <b/>
      <sz val="10"/>
      <color rgb="FF000000"/>
      <name val="Calibri"/>
      <family val="2"/>
    </font>
    <font>
      <sz val="10"/>
      <name val="Calibri"/>
      <family val="2"/>
      <scheme val="minor"/>
    </font>
    <font>
      <sz val="10"/>
      <color theme="1"/>
      <name val="Calibri"/>
      <family val="2"/>
    </font>
    <font>
      <sz val="10"/>
      <color theme="1"/>
      <name val="Calibri"/>
      <family val="2"/>
      <scheme val="minor"/>
    </font>
    <font>
      <sz val="10"/>
      <color rgb="FF000000"/>
      <name val="Calibri"/>
      <family val="2"/>
      <scheme val="minor"/>
    </font>
    <font>
      <sz val="9"/>
      <name val="Calibri"/>
      <family val="2"/>
      <scheme val="minor"/>
    </font>
    <font>
      <b/>
      <sz val="9"/>
      <name val="Calibri"/>
      <family val="2"/>
      <scheme val="minor"/>
    </font>
    <font>
      <b/>
      <sz val="11"/>
      <color theme="1"/>
      <name val="Calibri"/>
      <family val="2"/>
      <scheme val="minor"/>
    </font>
    <font>
      <sz val="8"/>
      <color rgb="FFFF0000"/>
      <name val="Arial"/>
      <family val="2"/>
    </font>
    <font>
      <strike/>
      <sz val="8"/>
      <color rgb="FFFF0000"/>
      <name val="Arial"/>
      <family val="2"/>
    </font>
    <font>
      <b/>
      <u/>
      <sz val="8"/>
      <color rgb="FFFF0000"/>
      <name val="Arial"/>
      <family val="2"/>
    </font>
    <font>
      <b/>
      <strike/>
      <sz val="8"/>
      <color rgb="FFFF0000"/>
      <name val="Arial"/>
      <family val="2"/>
    </font>
    <font>
      <b/>
      <sz val="8"/>
      <color rgb="FFFF0000"/>
      <name val="Arial"/>
      <family val="2"/>
    </font>
    <font>
      <sz val="8"/>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35">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7">
    <xf numFmtId="0" fontId="0" fillId="0" borderId="0"/>
    <xf numFmtId="43" fontId="1" fillId="0" borderId="0" applyFont="0" applyFill="0" applyBorder="0" applyAlignment="0" applyProtection="0"/>
    <xf numFmtId="0" fontId="1" fillId="0" borderId="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cellStyleXfs>
  <cellXfs count="451">
    <xf numFmtId="0" fontId="0" fillId="0" borderId="0" xfId="0"/>
    <xf numFmtId="165" fontId="3" fillId="0" borderId="0" xfId="2" applyNumberFormat="1" applyFont="1" applyProtection="1"/>
    <xf numFmtId="10" fontId="3" fillId="0" borderId="0" xfId="2" applyNumberFormat="1" applyFont="1" applyAlignment="1">
      <alignment horizontal="left"/>
    </xf>
    <xf numFmtId="0" fontId="3" fillId="0" borderId="0" xfId="2" applyFont="1"/>
    <xf numFmtId="0" fontId="3" fillId="0" borderId="0" xfId="0" applyFont="1"/>
    <xf numFmtId="164" fontId="2" fillId="0" borderId="0" xfId="1" applyNumberFormat="1" applyFont="1" applyAlignment="1"/>
    <xf numFmtId="0" fontId="2" fillId="0" borderId="0" xfId="2" applyFont="1"/>
    <xf numFmtId="166" fontId="3" fillId="0" borderId="0" xfId="2" applyNumberFormat="1" applyFont="1"/>
    <xf numFmtId="0" fontId="3" fillId="0" borderId="1" xfId="2" applyFont="1" applyBorder="1"/>
    <xf numFmtId="0" fontId="2" fillId="0" borderId="1" xfId="2" applyFont="1" applyBorder="1"/>
    <xf numFmtId="164" fontId="4" fillId="0" borderId="1" xfId="1" applyNumberFormat="1" applyFont="1" applyBorder="1" applyAlignment="1">
      <alignment horizontal="left"/>
    </xf>
    <xf numFmtId="164" fontId="3" fillId="0" borderId="2" xfId="1" applyNumberFormat="1" applyFont="1" applyBorder="1" applyAlignment="1"/>
    <xf numFmtId="0" fontId="2" fillId="0" borderId="3" xfId="2" applyFont="1" applyBorder="1"/>
    <xf numFmtId="0" fontId="2" fillId="0" borderId="3" xfId="2" applyFont="1" applyBorder="1" applyAlignment="1">
      <alignment horizontal="center"/>
    </xf>
    <xf numFmtId="43" fontId="2" fillId="0" borderId="3" xfId="1" applyFont="1" applyBorder="1" applyAlignment="1">
      <alignment horizontal="center"/>
    </xf>
    <xf numFmtId="43" fontId="2" fillId="0" borderId="3" xfId="1" applyFont="1" applyBorder="1"/>
    <xf numFmtId="43" fontId="3" fillId="0" borderId="3" xfId="1" applyFont="1" applyBorder="1"/>
    <xf numFmtId="43" fontId="3" fillId="0" borderId="4" xfId="1" applyFont="1" applyBorder="1"/>
    <xf numFmtId="43" fontId="2" fillId="0" borderId="4" xfId="1" applyFont="1" applyBorder="1" applyAlignment="1">
      <alignment horizontal="center"/>
    </xf>
    <xf numFmtId="164" fontId="2" fillId="0" borderId="5" xfId="1" applyNumberFormat="1" applyFont="1" applyBorder="1" applyAlignment="1">
      <alignment horizontal="center"/>
    </xf>
    <xf numFmtId="0" fontId="2" fillId="0" borderId="1" xfId="2" applyFont="1" applyBorder="1" applyAlignment="1">
      <alignment horizontal="center"/>
    </xf>
    <xf numFmtId="43" fontId="2" fillId="0" borderId="1" xfId="1" applyFont="1" applyBorder="1" applyAlignment="1">
      <alignment horizontal="center"/>
    </xf>
    <xf numFmtId="43" fontId="2" fillId="0" borderId="6" xfId="1" applyFont="1" applyBorder="1" applyAlignment="1">
      <alignment horizontal="center"/>
    </xf>
    <xf numFmtId="164" fontId="3" fillId="0" borderId="7" xfId="1" applyNumberFormat="1" applyFont="1" applyBorder="1" applyAlignment="1" applyProtection="1"/>
    <xf numFmtId="167" fontId="3" fillId="0" borderId="7" xfId="1" applyNumberFormat="1" applyFont="1" applyBorder="1"/>
    <xf numFmtId="167" fontId="3" fillId="0" borderId="8" xfId="1" applyNumberFormat="1" applyFont="1" applyBorder="1"/>
    <xf numFmtId="2" fontId="3" fillId="0" borderId="7" xfId="2" applyNumberFormat="1" applyFont="1" applyBorder="1"/>
    <xf numFmtId="2" fontId="3" fillId="0" borderId="9" xfId="2" applyNumberFormat="1" applyFont="1" applyBorder="1"/>
    <xf numFmtId="0" fontId="3" fillId="0" borderId="0" xfId="2" applyFont="1" applyBorder="1"/>
    <xf numFmtId="0" fontId="3" fillId="0" borderId="7" xfId="2" applyFont="1" applyBorder="1"/>
    <xf numFmtId="0" fontId="3" fillId="0" borderId="8" xfId="2" applyFont="1" applyBorder="1"/>
    <xf numFmtId="167" fontId="5" fillId="0" borderId="7" xfId="1" applyNumberFormat="1" applyFont="1" applyFill="1" applyBorder="1"/>
    <xf numFmtId="164" fontId="3" fillId="0" borderId="7" xfId="1" applyNumberFormat="1" applyFont="1" applyBorder="1" applyAlignment="1"/>
    <xf numFmtId="164" fontId="3" fillId="0" borderId="8" xfId="1" applyNumberFormat="1" applyFont="1" applyBorder="1" applyAlignment="1"/>
    <xf numFmtId="0" fontId="5" fillId="0" borderId="7" xfId="2" applyFont="1" applyBorder="1"/>
    <xf numFmtId="167" fontId="5" fillId="0" borderId="7" xfId="1" applyNumberFormat="1" applyFont="1" applyBorder="1"/>
    <xf numFmtId="164" fontId="3" fillId="0" borderId="5" xfId="1" applyNumberFormat="1" applyFont="1" applyBorder="1" applyAlignment="1" applyProtection="1"/>
    <xf numFmtId="2" fontId="3" fillId="0" borderId="5" xfId="2" applyNumberFormat="1" applyFont="1" applyBorder="1"/>
    <xf numFmtId="0" fontId="5" fillId="0" borderId="8" xfId="2" applyFont="1" applyBorder="1"/>
    <xf numFmtId="0" fontId="3" fillId="0" borderId="5" xfId="2" applyFont="1" applyBorder="1"/>
    <xf numFmtId="164" fontId="3" fillId="0" borderId="0" xfId="1" applyNumberFormat="1" applyFont="1" applyAlignment="1"/>
    <xf numFmtId="164" fontId="3" fillId="0" borderId="5" xfId="1" applyNumberFormat="1" applyFont="1" applyBorder="1" applyAlignment="1"/>
    <xf numFmtId="167" fontId="3" fillId="0" borderId="0" xfId="1" applyNumberFormat="1" applyFont="1" applyBorder="1"/>
    <xf numFmtId="2" fontId="3" fillId="0" borderId="0" xfId="2" applyNumberFormat="1" applyFont="1" applyBorder="1"/>
    <xf numFmtId="164" fontId="3" fillId="0" borderId="2" xfId="1" applyNumberFormat="1" applyFont="1" applyBorder="1" applyAlignment="1" applyProtection="1"/>
    <xf numFmtId="167" fontId="3" fillId="0" borderId="2" xfId="1" applyNumberFormat="1" applyFont="1" applyBorder="1"/>
    <xf numFmtId="167" fontId="3" fillId="0" borderId="10" xfId="1" applyNumberFormat="1" applyFont="1" applyBorder="1"/>
    <xf numFmtId="2" fontId="3" fillId="0" borderId="2" xfId="2" applyNumberFormat="1" applyFont="1" applyBorder="1"/>
    <xf numFmtId="2" fontId="3" fillId="0" borderId="4" xfId="2" applyNumberFormat="1" applyFont="1" applyBorder="1"/>
    <xf numFmtId="167" fontId="3" fillId="0" borderId="5" xfId="1" applyNumberFormat="1" applyFont="1" applyBorder="1"/>
    <xf numFmtId="167" fontId="3" fillId="0" borderId="11" xfId="1" applyNumberFormat="1" applyFont="1" applyBorder="1"/>
    <xf numFmtId="2" fontId="3" fillId="0" borderId="6" xfId="2" applyNumberFormat="1" applyFont="1" applyBorder="1"/>
    <xf numFmtId="0" fontId="3" fillId="0" borderId="0" xfId="0" applyFont="1" applyBorder="1"/>
    <xf numFmtId="2" fontId="3" fillId="0" borderId="1" xfId="2" applyNumberFormat="1" applyFont="1" applyBorder="1"/>
    <xf numFmtId="0" fontId="3" fillId="0" borderId="2" xfId="2" applyFont="1" applyBorder="1"/>
    <xf numFmtId="0" fontId="3" fillId="0" borderId="11" xfId="2" applyFont="1" applyBorder="1"/>
    <xf numFmtId="0" fontId="6" fillId="0" borderId="7" xfId="2" applyFont="1" applyBorder="1"/>
    <xf numFmtId="165" fontId="3" fillId="0" borderId="0" xfId="0" applyNumberFormat="1" applyFont="1" applyAlignment="1" applyProtection="1">
      <alignment horizontal="right"/>
    </xf>
    <xf numFmtId="10" fontId="3" fillId="0" borderId="0" xfId="0" applyNumberFormat="1" applyFont="1" applyAlignment="1">
      <alignment horizontal="left"/>
    </xf>
    <xf numFmtId="0" fontId="3" fillId="0" borderId="0" xfId="0" applyFont="1" applyAlignment="1">
      <alignment horizontal="right"/>
    </xf>
    <xf numFmtId="15" fontId="3" fillId="0" borderId="0" xfId="0" quotePrefix="1" applyNumberFormat="1" applyFont="1"/>
    <xf numFmtId="167" fontId="7" fillId="0" borderId="7" xfId="1" applyNumberFormat="1" applyFont="1" applyBorder="1"/>
    <xf numFmtId="0" fontId="8" fillId="0" borderId="0" xfId="2" applyFont="1" applyBorder="1"/>
    <xf numFmtId="167" fontId="8" fillId="0" borderId="8" xfId="1" applyNumberFormat="1" applyFont="1" applyBorder="1"/>
    <xf numFmtId="167" fontId="8" fillId="0" borderId="7" xfId="1" applyNumberFormat="1" applyFont="1" applyBorder="1"/>
    <xf numFmtId="167" fontId="8" fillId="0" borderId="0" xfId="1" applyNumberFormat="1" applyFont="1" applyBorder="1"/>
    <xf numFmtId="2" fontId="3" fillId="0" borderId="0" xfId="0" applyNumberFormat="1" applyFont="1"/>
    <xf numFmtId="2" fontId="3" fillId="0" borderId="7" xfId="0" applyNumberFormat="1" applyFont="1" applyBorder="1"/>
    <xf numFmtId="2" fontId="3" fillId="0" borderId="7" xfId="0" applyNumberFormat="1" applyFont="1" applyBorder="1" applyAlignment="1">
      <alignment horizontal="right"/>
    </xf>
    <xf numFmtId="0" fontId="3" fillId="2" borderId="0" xfId="0" applyFont="1" applyFill="1"/>
    <xf numFmtId="2" fontId="3" fillId="0" borderId="7" xfId="2" applyNumberFormat="1" applyFont="1" applyBorder="1" applyAlignment="1">
      <alignment horizontal="right"/>
    </xf>
    <xf numFmtId="167" fontId="5" fillId="0" borderId="5" xfId="1" applyNumberFormat="1" applyFont="1" applyBorder="1"/>
    <xf numFmtId="0" fontId="7" fillId="0" borderId="7" xfId="2" applyFont="1" applyBorder="1"/>
    <xf numFmtId="0" fontId="2" fillId="0" borderId="10" xfId="2" applyFont="1" applyBorder="1" applyAlignment="1">
      <alignment horizontal="center"/>
    </xf>
    <xf numFmtId="0" fontId="2" fillId="0" borderId="11" xfId="2" applyFont="1" applyBorder="1" applyAlignment="1">
      <alignment horizontal="center"/>
    </xf>
    <xf numFmtId="167" fontId="3" fillId="0" borderId="1" xfId="1" applyNumberFormat="1" applyFont="1" applyBorder="1"/>
    <xf numFmtId="164" fontId="3" fillId="0" borderId="8" xfId="1" applyNumberFormat="1" applyFont="1" applyBorder="1" applyAlignment="1" applyProtection="1"/>
    <xf numFmtId="164" fontId="2" fillId="0" borderId="0" xfId="1" applyNumberFormat="1" applyFont="1" applyBorder="1" applyAlignment="1"/>
    <xf numFmtId="0" fontId="0" fillId="0" borderId="0" xfId="0" applyBorder="1"/>
    <xf numFmtId="164" fontId="3" fillId="0" borderId="10" xfId="1" applyNumberFormat="1" applyFont="1" applyBorder="1" applyAlignment="1" applyProtection="1"/>
    <xf numFmtId="164" fontId="3" fillId="0" borderId="11" xfId="1" applyNumberFormat="1" applyFont="1" applyBorder="1" applyAlignment="1" applyProtection="1"/>
    <xf numFmtId="164" fontId="3" fillId="0" borderId="11" xfId="1" applyNumberFormat="1" applyFont="1" applyBorder="1" applyAlignment="1"/>
    <xf numFmtId="0" fontId="2" fillId="0" borderId="5" xfId="2" applyFont="1" applyBorder="1" applyAlignment="1">
      <alignment horizontal="center"/>
    </xf>
    <xf numFmtId="0" fontId="0" fillId="0" borderId="0" xfId="0" applyFont="1"/>
    <xf numFmtId="0" fontId="3" fillId="0" borderId="5" xfId="0" applyFont="1" applyBorder="1"/>
    <xf numFmtId="0" fontId="7" fillId="0" borderId="5" xfId="2" applyFont="1" applyBorder="1"/>
    <xf numFmtId="0" fontId="3" fillId="0" borderId="2" xfId="0" applyFont="1" applyBorder="1"/>
    <xf numFmtId="164" fontId="2" fillId="0" borderId="11" xfId="1" applyNumberFormat="1" applyFont="1" applyBorder="1" applyAlignment="1">
      <alignment horizontal="center"/>
    </xf>
    <xf numFmtId="167" fontId="2" fillId="0" borderId="5" xfId="1" applyNumberFormat="1" applyFont="1" applyBorder="1"/>
    <xf numFmtId="0" fontId="3" fillId="0" borderId="7" xfId="0" applyFont="1" applyBorder="1"/>
    <xf numFmtId="164" fontId="3" fillId="0" borderId="10" xfId="1" applyNumberFormat="1" applyFont="1" applyBorder="1" applyAlignment="1">
      <alignment wrapText="1"/>
    </xf>
    <xf numFmtId="0" fontId="2" fillId="0" borderId="2" xfId="2" applyFont="1" applyBorder="1" applyAlignment="1">
      <alignment wrapText="1"/>
    </xf>
    <xf numFmtId="0" fontId="3" fillId="0" borderId="0" xfId="0" applyFont="1" applyAlignment="1">
      <alignment wrapText="1"/>
    </xf>
    <xf numFmtId="164" fontId="2" fillId="0" borderId="8" xfId="1" applyNumberFormat="1" applyFont="1" applyBorder="1" applyAlignment="1">
      <alignment horizontal="center"/>
    </xf>
    <xf numFmtId="0" fontId="2" fillId="0" borderId="7" xfId="2" applyFont="1" applyBorder="1" applyAlignment="1">
      <alignment horizontal="center"/>
    </xf>
    <xf numFmtId="0" fontId="3" fillId="3" borderId="0" xfId="0" applyFont="1" applyFill="1"/>
    <xf numFmtId="0" fontId="3" fillId="3" borderId="0" xfId="2" applyFont="1" applyFill="1"/>
    <xf numFmtId="170" fontId="3" fillId="3" borderId="0" xfId="0" applyNumberFormat="1" applyFont="1" applyFill="1"/>
    <xf numFmtId="170" fontId="3" fillId="3" borderId="0" xfId="2" applyNumberFormat="1" applyFont="1" applyFill="1"/>
    <xf numFmtId="165" fontId="3" fillId="3" borderId="0" xfId="0" applyNumberFormat="1" applyFont="1" applyFill="1" applyAlignment="1" applyProtection="1">
      <alignment horizontal="right"/>
    </xf>
    <xf numFmtId="10" fontId="3" fillId="3" borderId="0" xfId="0" applyNumberFormat="1" applyFont="1" applyFill="1" applyAlignment="1">
      <alignment horizontal="left"/>
    </xf>
    <xf numFmtId="170" fontId="3" fillId="3" borderId="0" xfId="0" applyNumberFormat="1" applyFont="1" applyFill="1" applyAlignment="1" applyProtection="1">
      <alignment horizontal="right"/>
    </xf>
    <xf numFmtId="170" fontId="3" fillId="3" borderId="0" xfId="0" applyNumberFormat="1" applyFont="1" applyFill="1" applyAlignment="1">
      <alignment horizontal="left"/>
    </xf>
    <xf numFmtId="10" fontId="3" fillId="3" borderId="0" xfId="4" applyNumberFormat="1" applyFont="1" applyFill="1"/>
    <xf numFmtId="0" fontId="3" fillId="3" borderId="0" xfId="0" applyFont="1" applyFill="1" applyAlignment="1">
      <alignment horizontal="right"/>
    </xf>
    <xf numFmtId="15" fontId="3" fillId="3" borderId="0" xfId="0" quotePrefix="1" applyNumberFormat="1" applyFont="1" applyFill="1"/>
    <xf numFmtId="170" fontId="3" fillId="3" borderId="0" xfId="4" applyNumberFormat="1" applyFont="1" applyFill="1"/>
    <xf numFmtId="170" fontId="3" fillId="3" borderId="0" xfId="0" applyNumberFormat="1" applyFont="1" applyFill="1" applyAlignment="1">
      <alignment horizontal="right"/>
    </xf>
    <xf numFmtId="170" fontId="3" fillId="3" borderId="0" xfId="0" quotePrefix="1" applyNumberFormat="1" applyFont="1" applyFill="1"/>
    <xf numFmtId="0" fontId="3" fillId="3" borderId="0" xfId="2" applyFont="1" applyFill="1" applyBorder="1"/>
    <xf numFmtId="0" fontId="3" fillId="3" borderId="0" xfId="0" applyFont="1" applyFill="1" applyBorder="1"/>
    <xf numFmtId="164" fontId="2" fillId="3" borderId="0" xfId="1" applyNumberFormat="1" applyFont="1" applyFill="1" applyBorder="1" applyAlignment="1">
      <alignment horizontal="left"/>
    </xf>
    <xf numFmtId="170" fontId="3" fillId="3" borderId="0" xfId="2" applyNumberFormat="1" applyFont="1" applyFill="1" applyBorder="1"/>
    <xf numFmtId="170" fontId="3" fillId="3" borderId="0" xfId="0" applyNumberFormat="1" applyFont="1" applyFill="1" applyBorder="1"/>
    <xf numFmtId="170" fontId="2" fillId="3" borderId="0" xfId="1" applyNumberFormat="1" applyFont="1" applyFill="1" applyBorder="1" applyAlignment="1">
      <alignment horizontal="left"/>
    </xf>
    <xf numFmtId="0" fontId="11" fillId="3" borderId="0" xfId="2" applyFont="1" applyFill="1" applyBorder="1"/>
    <xf numFmtId="170" fontId="2" fillId="3" borderId="3" xfId="1" applyNumberFormat="1" applyFont="1" applyFill="1" applyBorder="1" applyAlignment="1">
      <alignment horizontal="center" wrapText="1"/>
    </xf>
    <xf numFmtId="170" fontId="2" fillId="3" borderId="3" xfId="1" applyNumberFormat="1" applyFont="1" applyFill="1" applyBorder="1" applyAlignment="1">
      <alignment wrapText="1"/>
    </xf>
    <xf numFmtId="170" fontId="3" fillId="3" borderId="3" xfId="1" applyNumberFormat="1" applyFont="1" applyFill="1" applyBorder="1" applyAlignment="1">
      <alignment wrapText="1"/>
    </xf>
    <xf numFmtId="170" fontId="2" fillId="3" borderId="4" xfId="1" applyNumberFormat="1" applyFont="1" applyFill="1" applyBorder="1" applyAlignment="1">
      <alignment horizontal="center" wrapText="1"/>
    </xf>
    <xf numFmtId="43" fontId="2" fillId="3" borderId="11" xfId="1" applyFont="1" applyFill="1" applyBorder="1" applyAlignment="1">
      <alignment horizontal="center"/>
    </xf>
    <xf numFmtId="43" fontId="2" fillId="3" borderId="1" xfId="1" applyFont="1" applyFill="1" applyBorder="1" applyAlignment="1">
      <alignment horizontal="center"/>
    </xf>
    <xf numFmtId="43" fontId="2" fillId="3" borderId="6" xfId="1" applyFont="1" applyFill="1" applyBorder="1" applyAlignment="1">
      <alignment horizontal="center"/>
    </xf>
    <xf numFmtId="170" fontId="2" fillId="3" borderId="1" xfId="1" applyNumberFormat="1" applyFont="1" applyFill="1" applyBorder="1" applyAlignment="1">
      <alignment horizontal="center"/>
    </xf>
    <xf numFmtId="170" fontId="2" fillId="3" borderId="6" xfId="1" applyNumberFormat="1" applyFont="1" applyFill="1" applyBorder="1" applyAlignment="1">
      <alignment horizontal="center"/>
    </xf>
    <xf numFmtId="43" fontId="2" fillId="3" borderId="0" xfId="1" applyFont="1" applyFill="1" applyBorder="1" applyAlignment="1">
      <alignment horizontal="center"/>
    </xf>
    <xf numFmtId="170" fontId="2" fillId="3" borderId="0" xfId="1" applyNumberFormat="1" applyFont="1" applyFill="1" applyBorder="1" applyAlignment="1">
      <alignment horizontal="center"/>
    </xf>
    <xf numFmtId="170" fontId="2" fillId="3" borderId="9" xfId="1" applyNumberFormat="1" applyFont="1" applyFill="1" applyBorder="1" applyAlignment="1">
      <alignment horizontal="center"/>
    </xf>
    <xf numFmtId="170" fontId="3" fillId="3" borderId="4" xfId="2" applyNumberFormat="1" applyFont="1" applyFill="1" applyBorder="1"/>
    <xf numFmtId="170" fontId="3" fillId="3" borderId="2" xfId="2" applyNumberFormat="1" applyFont="1" applyFill="1" applyBorder="1"/>
    <xf numFmtId="169" fontId="3" fillId="3" borderId="7" xfId="4" applyNumberFormat="1" applyFont="1" applyFill="1" applyBorder="1"/>
    <xf numFmtId="170" fontId="3" fillId="3" borderId="9" xfId="3" applyNumberFormat="1" applyFont="1" applyFill="1" applyBorder="1"/>
    <xf numFmtId="170" fontId="3" fillId="3" borderId="7" xfId="3" applyNumberFormat="1" applyFont="1" applyFill="1" applyBorder="1"/>
    <xf numFmtId="168" fontId="3" fillId="3" borderId="5" xfId="2" applyNumberFormat="1" applyFont="1" applyFill="1" applyBorder="1"/>
    <xf numFmtId="170" fontId="3" fillId="3" borderId="6" xfId="2" applyNumberFormat="1" applyFont="1" applyFill="1" applyBorder="1"/>
    <xf numFmtId="170" fontId="3" fillId="3" borderId="5" xfId="2" applyNumberFormat="1" applyFont="1" applyFill="1" applyBorder="1"/>
    <xf numFmtId="168" fontId="3" fillId="3" borderId="7" xfId="3" applyNumberFormat="1" applyFont="1" applyFill="1" applyBorder="1"/>
    <xf numFmtId="168" fontId="3" fillId="3" borderId="7" xfId="2" applyNumberFormat="1" applyFont="1" applyFill="1" applyBorder="1"/>
    <xf numFmtId="170" fontId="3" fillId="3" borderId="9" xfId="2" applyNumberFormat="1" applyFont="1" applyFill="1" applyBorder="1"/>
    <xf numFmtId="170" fontId="3" fillId="3" borderId="7" xfId="2" applyNumberFormat="1" applyFont="1" applyFill="1" applyBorder="1"/>
    <xf numFmtId="168" fontId="3" fillId="3" borderId="5" xfId="3" applyNumberFormat="1" applyFont="1" applyFill="1" applyBorder="1"/>
    <xf numFmtId="170" fontId="3" fillId="3" borderId="6" xfId="3" applyNumberFormat="1" applyFont="1" applyFill="1" applyBorder="1"/>
    <xf numFmtId="170" fontId="3" fillId="3" borderId="5" xfId="3" applyNumberFormat="1" applyFont="1" applyFill="1" applyBorder="1"/>
    <xf numFmtId="168" fontId="3" fillId="3" borderId="5" xfId="0" applyNumberFormat="1" applyFont="1" applyFill="1" applyBorder="1"/>
    <xf numFmtId="170" fontId="3" fillId="3" borderId="5" xfId="0" applyNumberFormat="1" applyFont="1" applyFill="1" applyBorder="1"/>
    <xf numFmtId="0" fontId="0" fillId="3" borderId="0" xfId="0" applyFont="1" applyFill="1"/>
    <xf numFmtId="170" fontId="0" fillId="3" borderId="0" xfId="0" applyNumberFormat="1" applyFont="1" applyFill="1"/>
    <xf numFmtId="0" fontId="13" fillId="0" borderId="12" xfId="0" applyFont="1" applyBorder="1" applyAlignment="1">
      <alignment vertical="center" wrapText="1"/>
    </xf>
    <xf numFmtId="0" fontId="13" fillId="0" borderId="12" xfId="0" applyFont="1" applyBorder="1" applyAlignment="1">
      <alignment horizontal="center" vertical="center" wrapText="1"/>
    </xf>
    <xf numFmtId="49" fontId="14" fillId="4" borderId="14" xfId="1" applyNumberFormat="1" applyFont="1" applyFill="1" applyBorder="1" applyAlignment="1">
      <alignment horizontal="left" wrapText="1"/>
    </xf>
    <xf numFmtId="0" fontId="0" fillId="4" borderId="12" xfId="0" applyFont="1" applyFill="1" applyBorder="1"/>
    <xf numFmtId="0" fontId="15" fillId="0" borderId="12" xfId="0" applyFont="1" applyBorder="1" applyAlignment="1">
      <alignment horizontal="center" vertical="top" wrapText="1"/>
    </xf>
    <xf numFmtId="0" fontId="15" fillId="0" borderId="12" xfId="0" applyFont="1" applyBorder="1" applyAlignment="1">
      <alignment horizontal="left" vertical="top" wrapText="1"/>
    </xf>
    <xf numFmtId="2" fontId="16" fillId="0" borderId="12" xfId="0" applyNumberFormat="1" applyFont="1" applyBorder="1" applyAlignment="1">
      <alignment horizontal="center"/>
    </xf>
    <xf numFmtId="172" fontId="0" fillId="4" borderId="12" xfId="0" applyNumberFormat="1" applyFont="1" applyFill="1" applyBorder="1"/>
    <xf numFmtId="2" fontId="0" fillId="0" borderId="0" xfId="0" applyNumberFormat="1"/>
    <xf numFmtId="0" fontId="15" fillId="0" borderId="12" xfId="0" applyFont="1" applyBorder="1" applyAlignment="1">
      <alignment horizontal="center" vertical="center" wrapText="1"/>
    </xf>
    <xf numFmtId="0" fontId="16" fillId="4" borderId="14" xfId="0" applyFont="1" applyFill="1" applyBorder="1"/>
    <xf numFmtId="2" fontId="16" fillId="0" borderId="0" xfId="0" applyNumberFormat="1" applyFont="1" applyBorder="1" applyAlignment="1">
      <alignment horizontal="center"/>
    </xf>
    <xf numFmtId="0" fontId="15" fillId="0" borderId="12" xfId="0" applyFont="1" applyBorder="1" applyAlignment="1">
      <alignment horizontal="left" vertical="center" wrapText="1"/>
    </xf>
    <xf numFmtId="43" fontId="2" fillId="3" borderId="10" xfId="1" applyFont="1" applyFill="1" applyBorder="1" applyAlignment="1"/>
    <xf numFmtId="43" fontId="2" fillId="3" borderId="3" xfId="1" applyFont="1" applyFill="1" applyBorder="1" applyAlignment="1"/>
    <xf numFmtId="43" fontId="2" fillId="3" borderId="4" xfId="1" applyFont="1" applyFill="1" applyBorder="1" applyAlignment="1"/>
    <xf numFmtId="164" fontId="2" fillId="0" borderId="0" xfId="1" applyNumberFormat="1" applyFont="1" applyBorder="1" applyAlignment="1">
      <alignment horizontal="left"/>
    </xf>
    <xf numFmtId="0" fontId="2" fillId="0" borderId="0" xfId="2" applyFont="1" applyBorder="1" applyAlignment="1"/>
    <xf numFmtId="0" fontId="2" fillId="0" borderId="2" xfId="2" applyFont="1" applyBorder="1" applyAlignment="1"/>
    <xf numFmtId="167" fontId="3" fillId="0" borderId="2" xfId="1" applyNumberFormat="1" applyFont="1" applyBorder="1" applyAlignment="1"/>
    <xf numFmtId="0" fontId="3" fillId="0" borderId="7" xfId="2" applyFont="1" applyBorder="1" applyAlignment="1"/>
    <xf numFmtId="0" fontId="3" fillId="0" borderId="5" xfId="2" applyFont="1" applyBorder="1" applyAlignment="1"/>
    <xf numFmtId="0" fontId="3" fillId="0" borderId="2" xfId="2" applyFont="1" applyBorder="1" applyAlignment="1"/>
    <xf numFmtId="167" fontId="3" fillId="0" borderId="5" xfId="1" applyNumberFormat="1" applyFont="1" applyBorder="1" applyAlignment="1"/>
    <xf numFmtId="167" fontId="3" fillId="0" borderId="7" xfId="1" applyNumberFormat="1" applyFont="1" applyBorder="1" applyAlignment="1"/>
    <xf numFmtId="0" fontId="7" fillId="0" borderId="5" xfId="2" applyFont="1" applyBorder="1" applyAlignment="1"/>
    <xf numFmtId="167" fontId="2" fillId="0" borderId="5" xfId="1" applyNumberFormat="1" applyFont="1" applyBorder="1" applyAlignment="1"/>
    <xf numFmtId="0" fontId="3" fillId="0" borderId="2" xfId="0" applyFont="1" applyBorder="1" applyAlignment="1"/>
    <xf numFmtId="0" fontId="3" fillId="0" borderId="7" xfId="0" applyFont="1" applyBorder="1" applyAlignment="1"/>
    <xf numFmtId="0" fontId="3" fillId="0" borderId="5" xfId="0" applyFont="1" applyBorder="1" applyAlignment="1"/>
    <xf numFmtId="0" fontId="3" fillId="0" borderId="7" xfId="0" applyFont="1" applyFill="1" applyBorder="1" applyAlignment="1"/>
    <xf numFmtId="0" fontId="6" fillId="0" borderId="0" xfId="2" applyFont="1"/>
    <xf numFmtId="10" fontId="3" fillId="0" borderId="0" xfId="4" applyNumberFormat="1" applyFont="1"/>
    <xf numFmtId="10" fontId="3" fillId="0" borderId="0" xfId="4" applyNumberFormat="1" applyFont="1" applyBorder="1"/>
    <xf numFmtId="43" fontId="2" fillId="0" borderId="3" xfId="1" applyFont="1" applyBorder="1" applyAlignment="1">
      <alignment horizontal="center" wrapText="1"/>
    </xf>
    <xf numFmtId="43" fontId="2" fillId="0" borderId="3" xfId="1" applyFont="1" applyBorder="1" applyAlignment="1">
      <alignment wrapText="1"/>
    </xf>
    <xf numFmtId="43" fontId="3" fillId="0" borderId="3" xfId="1" applyFont="1" applyBorder="1" applyAlignment="1">
      <alignment wrapText="1"/>
    </xf>
    <xf numFmtId="43" fontId="2" fillId="0" borderId="4" xfId="1" applyFont="1" applyBorder="1" applyAlignment="1">
      <alignment horizontal="center" wrapText="1"/>
    </xf>
    <xf numFmtId="43" fontId="2" fillId="0" borderId="0" xfId="1" applyFont="1" applyBorder="1" applyAlignment="1">
      <alignment horizontal="center"/>
    </xf>
    <xf numFmtId="43" fontId="2" fillId="0" borderId="9" xfId="1" applyFont="1" applyBorder="1" applyAlignment="1">
      <alignment horizontal="center"/>
    </xf>
    <xf numFmtId="39" fontId="3" fillId="0" borderId="2" xfId="2" applyNumberFormat="1" applyFont="1" applyBorder="1"/>
    <xf numFmtId="37" fontId="3" fillId="0" borderId="7" xfId="3" applyNumberFormat="1" applyFont="1" applyBorder="1"/>
    <xf numFmtId="168" fontId="3" fillId="0" borderId="6" xfId="2" applyNumberFormat="1" applyFont="1" applyBorder="1"/>
    <xf numFmtId="168" fontId="3" fillId="0" borderId="5" xfId="2" applyNumberFormat="1" applyFont="1" applyBorder="1"/>
    <xf numFmtId="1" fontId="3" fillId="0" borderId="5" xfId="2" applyNumberFormat="1" applyFont="1" applyBorder="1"/>
    <xf numFmtId="168" fontId="3" fillId="0" borderId="9" xfId="2" applyNumberFormat="1" applyFont="1" applyBorder="1"/>
    <xf numFmtId="168" fontId="3" fillId="0" borderId="7" xfId="2" applyNumberFormat="1" applyFont="1" applyBorder="1"/>
    <xf numFmtId="168" fontId="3" fillId="0" borderId="9" xfId="3" applyNumberFormat="1" applyFont="1" applyBorder="1"/>
    <xf numFmtId="168" fontId="3" fillId="0" borderId="7" xfId="3" applyNumberFormat="1" applyFont="1" applyBorder="1"/>
    <xf numFmtId="37" fontId="3" fillId="0" borderId="9" xfId="3" applyNumberFormat="1" applyFont="1" applyBorder="1"/>
    <xf numFmtId="168" fontId="3" fillId="0" borderId="6" xfId="3" applyNumberFormat="1" applyFont="1" applyBorder="1"/>
    <xf numFmtId="168" fontId="3" fillId="0" borderId="5" xfId="3" applyNumberFormat="1" applyFont="1" applyBorder="1"/>
    <xf numFmtId="168" fontId="3" fillId="0" borderId="5" xfId="0" applyNumberFormat="1" applyFont="1" applyBorder="1"/>
    <xf numFmtId="0" fontId="10" fillId="0" borderId="0" xfId="0" applyFont="1"/>
    <xf numFmtId="0" fontId="10" fillId="0" borderId="0" xfId="0" applyFont="1" applyBorder="1"/>
    <xf numFmtId="0" fontId="10" fillId="0" borderId="0" xfId="0" applyFont="1" applyBorder="1" applyAlignment="1"/>
    <xf numFmtId="164" fontId="2" fillId="0" borderId="0" xfId="1" applyNumberFormat="1" applyFont="1" applyBorder="1" applyAlignment="1">
      <alignment horizontal="left"/>
    </xf>
    <xf numFmtId="170" fontId="3" fillId="2" borderId="2" xfId="2" applyNumberFormat="1" applyFont="1" applyFill="1" applyBorder="1"/>
    <xf numFmtId="10" fontId="2" fillId="0" borderId="0" xfId="4" applyNumberFormat="1" applyFont="1" applyBorder="1" applyAlignment="1">
      <alignment horizontal="left"/>
    </xf>
    <xf numFmtId="0" fontId="20" fillId="0" borderId="0" xfId="0" applyFont="1"/>
    <xf numFmtId="164" fontId="2" fillId="0" borderId="0" xfId="1" applyNumberFormat="1" applyFont="1" applyBorder="1" applyAlignment="1">
      <alignment horizontal="left"/>
    </xf>
    <xf numFmtId="39" fontId="3" fillId="0" borderId="2" xfId="2" applyNumberFormat="1" applyFont="1" applyBorder="1" applyAlignment="1">
      <alignment horizontal="center" vertical="center" wrapText="1"/>
    </xf>
    <xf numFmtId="39" fontId="3" fillId="0" borderId="7" xfId="2" applyNumberFormat="1" applyFont="1" applyBorder="1" applyAlignment="1">
      <alignment horizontal="center" vertical="center" wrapText="1"/>
    </xf>
    <xf numFmtId="164" fontId="2" fillId="0" borderId="0" xfId="1" applyNumberFormat="1" applyFont="1" applyFill="1" applyBorder="1" applyAlignment="1">
      <alignment horizontal="left"/>
    </xf>
    <xf numFmtId="44" fontId="3" fillId="0" borderId="0" xfId="6" applyFont="1" applyFill="1"/>
    <xf numFmtId="0" fontId="3" fillId="0" borderId="0" xfId="0" applyFont="1" applyFill="1"/>
    <xf numFmtId="0" fontId="2" fillId="0" borderId="0" xfId="2" applyFont="1" applyFill="1" applyBorder="1" applyAlignment="1">
      <alignment horizontal="left"/>
    </xf>
    <xf numFmtId="0" fontId="20" fillId="0" borderId="0" xfId="0" applyFont="1" applyAlignment="1">
      <alignment horizontal="left"/>
    </xf>
    <xf numFmtId="0" fontId="2" fillId="0" borderId="0" xfId="2" applyFont="1" applyFill="1" applyBorder="1" applyAlignment="1"/>
    <xf numFmtId="0" fontId="2" fillId="0" borderId="2" xfId="2" applyFont="1" applyFill="1" applyBorder="1" applyAlignment="1"/>
    <xf numFmtId="0" fontId="2" fillId="0" borderId="10" xfId="2" applyFont="1" applyBorder="1" applyAlignment="1">
      <alignment wrapText="1"/>
    </xf>
    <xf numFmtId="0" fontId="3" fillId="0" borderId="0" xfId="0" applyFont="1" applyFill="1" applyAlignment="1">
      <alignment wrapText="1"/>
    </xf>
    <xf numFmtId="0" fontId="2" fillId="0" borderId="5" xfId="2" applyFont="1" applyFill="1" applyBorder="1" applyAlignment="1">
      <alignment horizontal="center"/>
    </xf>
    <xf numFmtId="43" fontId="2" fillId="0" borderId="22" xfId="1" applyFont="1" applyBorder="1" applyAlignment="1">
      <alignment horizontal="center"/>
    </xf>
    <xf numFmtId="43" fontId="2" fillId="0" borderId="23" xfId="1" applyFont="1" applyBorder="1" applyAlignment="1">
      <alignment horizontal="center"/>
    </xf>
    <xf numFmtId="167" fontId="3" fillId="0" borderId="7" xfId="1" applyNumberFormat="1" applyFont="1" applyFill="1" applyBorder="1" applyAlignment="1"/>
    <xf numFmtId="9" fontId="3" fillId="0" borderId="0" xfId="4" applyFont="1" applyFill="1"/>
    <xf numFmtId="0" fontId="3" fillId="0" borderId="7" xfId="2" applyFont="1" applyFill="1" applyBorder="1" applyAlignment="1"/>
    <xf numFmtId="39" fontId="3" fillId="0" borderId="7" xfId="2" applyNumberFormat="1" applyFont="1" applyBorder="1" applyAlignment="1">
      <alignment vertical="center" wrapText="1"/>
    </xf>
    <xf numFmtId="0" fontId="3" fillId="0" borderId="5" xfId="2" applyFont="1" applyFill="1" applyBorder="1" applyAlignment="1"/>
    <xf numFmtId="39" fontId="3" fillId="0" borderId="5" xfId="2" applyNumberFormat="1" applyFont="1" applyBorder="1" applyAlignment="1">
      <alignment vertical="center" wrapText="1"/>
    </xf>
    <xf numFmtId="167" fontId="3" fillId="0" borderId="2" xfId="1" applyNumberFormat="1" applyFont="1" applyFill="1" applyBorder="1" applyAlignment="1"/>
    <xf numFmtId="10" fontId="3" fillId="0" borderId="0" xfId="0" applyNumberFormat="1" applyFont="1" applyFill="1"/>
    <xf numFmtId="167" fontId="3" fillId="0" borderId="2" xfId="1" applyNumberFormat="1" applyFont="1" applyFill="1" applyBorder="1"/>
    <xf numFmtId="0" fontId="3" fillId="0" borderId="7" xfId="2" applyFont="1" applyFill="1" applyBorder="1"/>
    <xf numFmtId="39" fontId="3" fillId="0" borderId="7" xfId="2" applyNumberFormat="1" applyFont="1" applyBorder="1"/>
    <xf numFmtId="164" fontId="3" fillId="0" borderId="10" xfId="1" applyNumberFormat="1" applyFont="1" applyFill="1" applyBorder="1" applyAlignment="1" applyProtection="1"/>
    <xf numFmtId="0" fontId="3" fillId="0" borderId="2" xfId="2" applyFont="1" applyFill="1" applyBorder="1" applyAlignment="1"/>
    <xf numFmtId="167" fontId="3" fillId="0" borderId="5" xfId="1" applyNumberFormat="1" applyFont="1" applyFill="1" applyBorder="1" applyAlignment="1"/>
    <xf numFmtId="0" fontId="7" fillId="0" borderId="5" xfId="2" applyFont="1" applyFill="1" applyBorder="1" applyAlignment="1"/>
    <xf numFmtId="167" fontId="2" fillId="0" borderId="5" xfId="1" applyNumberFormat="1" applyFont="1" applyFill="1" applyBorder="1" applyAlignment="1"/>
    <xf numFmtId="0" fontId="3" fillId="0" borderId="2" xfId="0" applyFont="1" applyFill="1" applyBorder="1" applyAlignment="1"/>
    <xf numFmtId="0" fontId="10" fillId="0" borderId="0" xfId="0" applyFont="1" applyFill="1" applyBorder="1" applyAlignment="1"/>
    <xf numFmtId="0" fontId="0" fillId="0" borderId="0" xfId="0" applyFill="1"/>
    <xf numFmtId="0" fontId="3" fillId="0" borderId="0" xfId="2" applyFont="1" applyBorder="1" applyAlignment="1">
      <alignment wrapText="1"/>
    </xf>
    <xf numFmtId="39" fontId="3" fillId="0" borderId="7" xfId="2" applyNumberFormat="1" applyFont="1" applyBorder="1" applyAlignment="1">
      <alignment horizontal="center" vertical="center" wrapText="1"/>
    </xf>
    <xf numFmtId="39" fontId="3" fillId="0" borderId="7" xfId="2" applyNumberFormat="1" applyFont="1" applyBorder="1" applyAlignment="1">
      <alignment horizontal="center" vertical="center" wrapText="1"/>
    </xf>
    <xf numFmtId="164" fontId="2" fillId="0" borderId="0" xfId="1" applyNumberFormat="1" applyFont="1" applyBorder="1" applyAlignment="1">
      <alignment horizontal="left"/>
    </xf>
    <xf numFmtId="0" fontId="3" fillId="0" borderId="1" xfId="2" applyFont="1" applyBorder="1" applyAlignment="1">
      <alignment wrapText="1"/>
    </xf>
    <xf numFmtId="0" fontId="2" fillId="0" borderId="0" xfId="2" applyFont="1" applyBorder="1" applyAlignment="1">
      <alignment horizontal="center"/>
    </xf>
    <xf numFmtId="0" fontId="3" fillId="0" borderId="6" xfId="2" applyFont="1" applyBorder="1"/>
    <xf numFmtId="167" fontId="3" fillId="0" borderId="9" xfId="1" applyNumberFormat="1" applyFont="1" applyBorder="1"/>
    <xf numFmtId="167" fontId="3" fillId="0" borderId="6" xfId="1" applyNumberFormat="1" applyFont="1" applyBorder="1"/>
    <xf numFmtId="0" fontId="3" fillId="0" borderId="9" xfId="2" applyFont="1" applyBorder="1"/>
    <xf numFmtId="0" fontId="7" fillId="0" borderId="6" xfId="2" applyFont="1" applyBorder="1"/>
    <xf numFmtId="0" fontId="3" fillId="0" borderId="6" xfId="0" applyFont="1" applyBorder="1"/>
    <xf numFmtId="167" fontId="2" fillId="0" borderId="6" xfId="1" applyNumberFormat="1" applyFont="1" applyBorder="1"/>
    <xf numFmtId="0" fontId="3" fillId="0" borderId="9" xfId="0" applyFont="1" applyBorder="1"/>
    <xf numFmtId="43" fontId="2" fillId="0" borderId="25" xfId="1" applyFont="1" applyBorder="1" applyAlignment="1">
      <alignment horizontal="center" wrapText="1"/>
    </xf>
    <xf numFmtId="43" fontId="2" fillId="0" borderId="26" xfId="1" applyFont="1" applyBorder="1" applyAlignment="1">
      <alignment wrapText="1"/>
    </xf>
    <xf numFmtId="43" fontId="3" fillId="0" borderId="26" xfId="1" applyFont="1" applyBorder="1" applyAlignment="1">
      <alignment wrapText="1"/>
    </xf>
    <xf numFmtId="43" fontId="2" fillId="0" borderId="27" xfId="1" applyFont="1" applyBorder="1" applyAlignment="1">
      <alignment horizontal="center" wrapText="1"/>
    </xf>
    <xf numFmtId="43" fontId="2" fillId="0" borderId="28" xfId="1" applyFont="1" applyBorder="1" applyAlignment="1">
      <alignment horizontal="center"/>
    </xf>
    <xf numFmtId="167" fontId="3" fillId="0" borderId="7" xfId="1" applyNumberFormat="1" applyFont="1" applyBorder="1" applyAlignment="1">
      <alignment wrapText="1"/>
    </xf>
    <xf numFmtId="0" fontId="3" fillId="0" borderId="0" xfId="2" applyFont="1" applyAlignment="1">
      <alignment horizontal="right"/>
    </xf>
    <xf numFmtId="173" fontId="3" fillId="0" borderId="2" xfId="6" applyNumberFormat="1" applyFont="1" applyFill="1" applyBorder="1" applyAlignment="1">
      <alignment horizontal="center"/>
    </xf>
    <xf numFmtId="167" fontId="3" fillId="0" borderId="7" xfId="2" applyNumberFormat="1" applyFont="1" applyFill="1" applyBorder="1" applyAlignment="1"/>
    <xf numFmtId="10" fontId="3" fillId="0" borderId="0" xfId="4" applyNumberFormat="1" applyFont="1" applyFill="1"/>
    <xf numFmtId="0" fontId="5" fillId="0" borderId="7" xfId="2" applyFont="1" applyBorder="1" applyAlignment="1"/>
    <xf numFmtId="167" fontId="5" fillId="0" borderId="2" xfId="1" applyNumberFormat="1" applyFont="1" applyBorder="1" applyAlignment="1"/>
    <xf numFmtId="39" fontId="3" fillId="0" borderId="7" xfId="3" applyNumberFormat="1" applyFont="1" applyBorder="1"/>
    <xf numFmtId="165" fontId="10" fillId="0" borderId="0" xfId="4" applyNumberFormat="1" applyFont="1"/>
    <xf numFmtId="0" fontId="6" fillId="0" borderId="5" xfId="2" applyFont="1" applyBorder="1" applyAlignment="1"/>
    <xf numFmtId="167" fontId="5" fillId="0" borderId="2" xfId="1" applyNumberFormat="1" applyFont="1" applyFill="1" applyBorder="1" applyAlignment="1"/>
    <xf numFmtId="167" fontId="6" fillId="0" borderId="2" xfId="1" applyNumberFormat="1" applyFont="1" applyFill="1" applyBorder="1" applyAlignment="1"/>
    <xf numFmtId="0" fontId="3" fillId="0" borderId="4" xfId="0" applyFont="1" applyBorder="1"/>
    <xf numFmtId="37" fontId="3" fillId="0" borderId="5" xfId="3" applyNumberFormat="1" applyFont="1" applyBorder="1"/>
    <xf numFmtId="0" fontId="5" fillId="0" borderId="2" xfId="2" applyFont="1" applyBorder="1" applyAlignment="1"/>
    <xf numFmtId="167" fontId="5" fillId="0" borderId="2" xfId="1" applyNumberFormat="1" applyFont="1" applyBorder="1"/>
    <xf numFmtId="167" fontId="6" fillId="0" borderId="7" xfId="1" applyNumberFormat="1" applyFont="1" applyBorder="1"/>
    <xf numFmtId="167" fontId="3" fillId="0" borderId="5" xfId="1" applyNumberFormat="1" applyFont="1" applyBorder="1" applyAlignment="1">
      <alignment vertical="top"/>
    </xf>
    <xf numFmtId="167" fontId="5" fillId="0" borderId="5" xfId="1" applyNumberFormat="1" applyFont="1" applyBorder="1" applyAlignment="1"/>
    <xf numFmtId="39" fontId="3" fillId="0" borderId="7" xfId="2" applyNumberFormat="1" applyFont="1" applyBorder="1" applyAlignment="1">
      <alignment horizontal="center" vertical="center" wrapText="1"/>
    </xf>
    <xf numFmtId="164" fontId="2" fillId="0" borderId="0" xfId="1" applyNumberFormat="1" applyFont="1" applyBorder="1" applyAlignment="1">
      <alignment horizontal="left"/>
    </xf>
    <xf numFmtId="0" fontId="3" fillId="0" borderId="1" xfId="2" applyFont="1" applyBorder="1" applyAlignment="1">
      <alignment wrapText="1"/>
    </xf>
    <xf numFmtId="174" fontId="3" fillId="0" borderId="0" xfId="4" applyNumberFormat="1" applyFont="1" applyBorder="1"/>
    <xf numFmtId="0" fontId="3" fillId="0" borderId="5" xfId="2" applyFont="1" applyBorder="1" applyAlignment="1">
      <alignment vertical="top"/>
    </xf>
    <xf numFmtId="164" fontId="21" fillId="0" borderId="8" xfId="1" applyNumberFormat="1" applyFont="1" applyBorder="1" applyAlignment="1" applyProtection="1"/>
    <xf numFmtId="167" fontId="21" fillId="0" borderId="9" xfId="1" applyNumberFormat="1" applyFont="1" applyBorder="1"/>
    <xf numFmtId="168" fontId="21" fillId="0" borderId="9" xfId="3" applyNumberFormat="1" applyFont="1" applyBorder="1"/>
    <xf numFmtId="168" fontId="21" fillId="0" borderId="7" xfId="3" applyNumberFormat="1" applyFont="1" applyBorder="1"/>
    <xf numFmtId="168" fontId="21" fillId="3" borderId="7" xfId="3" applyNumberFormat="1" applyFont="1" applyFill="1" applyBorder="1"/>
    <xf numFmtId="170" fontId="21" fillId="3" borderId="9" xfId="3" applyNumberFormat="1" applyFont="1" applyFill="1" applyBorder="1"/>
    <xf numFmtId="170" fontId="21" fillId="3" borderId="7" xfId="3" applyNumberFormat="1" applyFont="1" applyFill="1" applyBorder="1"/>
    <xf numFmtId="0" fontId="21" fillId="0" borderId="0" xfId="0" applyFont="1" applyBorder="1"/>
    <xf numFmtId="167" fontId="22" fillId="0" borderId="7" xfId="1" applyNumberFormat="1" applyFont="1" applyFill="1" applyBorder="1" applyAlignment="1"/>
    <xf numFmtId="167" fontId="21" fillId="0" borderId="2" xfId="1" applyNumberFormat="1" applyFont="1" applyFill="1" applyBorder="1" applyAlignment="1"/>
    <xf numFmtId="0" fontId="21" fillId="0" borderId="7" xfId="2" applyFont="1" applyFill="1" applyBorder="1" applyAlignment="1"/>
    <xf numFmtId="0" fontId="23" fillId="0" borderId="5" xfId="2" applyFont="1" applyBorder="1" applyAlignment="1"/>
    <xf numFmtId="167" fontId="23" fillId="0" borderId="7" xfId="1" applyNumberFormat="1" applyFont="1" applyBorder="1"/>
    <xf numFmtId="0" fontId="23" fillId="0" borderId="7" xfId="2" applyFont="1" applyFill="1" applyBorder="1" applyAlignment="1"/>
    <xf numFmtId="170" fontId="3" fillId="2" borderId="9" xfId="2" applyNumberFormat="1" applyFont="1" applyFill="1" applyBorder="1"/>
    <xf numFmtId="170" fontId="3" fillId="2" borderId="7" xfId="2" applyNumberFormat="1" applyFont="1" applyFill="1" applyBorder="1"/>
    <xf numFmtId="39" fontId="3" fillId="0" borderId="10" xfId="2" applyNumberFormat="1" applyFont="1" applyBorder="1"/>
    <xf numFmtId="37" fontId="3" fillId="0" borderId="8" xfId="3" applyNumberFormat="1" applyFont="1" applyBorder="1"/>
    <xf numFmtId="168" fontId="3" fillId="0" borderId="8" xfId="3" applyNumberFormat="1" applyFont="1" applyBorder="1"/>
    <xf numFmtId="170" fontId="3" fillId="2" borderId="4" xfId="2" applyNumberFormat="1" applyFont="1" applyFill="1" applyBorder="1"/>
    <xf numFmtId="169" fontId="3" fillId="3" borderId="29" xfId="4" applyNumberFormat="1" applyFont="1" applyFill="1" applyBorder="1"/>
    <xf numFmtId="169" fontId="3" fillId="3" borderId="30" xfId="4" applyNumberFormat="1" applyFont="1" applyFill="1" applyBorder="1"/>
    <xf numFmtId="168" fontId="3" fillId="3" borderId="29" xfId="3" applyNumberFormat="1" applyFont="1" applyFill="1" applyBorder="1"/>
    <xf numFmtId="168" fontId="3" fillId="3" borderId="30" xfId="3" applyNumberFormat="1" applyFont="1" applyFill="1" applyBorder="1"/>
    <xf numFmtId="169" fontId="3" fillId="3" borderId="5" xfId="4" applyNumberFormat="1" applyFont="1" applyFill="1" applyBorder="1"/>
    <xf numFmtId="0" fontId="22" fillId="0" borderId="7" xfId="2" applyFont="1" applyBorder="1" applyAlignment="1"/>
    <xf numFmtId="167" fontId="22" fillId="0" borderId="7" xfId="1" applyNumberFormat="1" applyFont="1" applyBorder="1"/>
    <xf numFmtId="164" fontId="21" fillId="0" borderId="11" xfId="1" applyNumberFormat="1" applyFont="1" applyBorder="1" applyAlignment="1" applyProtection="1"/>
    <xf numFmtId="0" fontId="21" fillId="0" borderId="6" xfId="2" applyFont="1" applyBorder="1"/>
    <xf numFmtId="168" fontId="21" fillId="0" borderId="6" xfId="2" applyNumberFormat="1" applyFont="1" applyBorder="1"/>
    <xf numFmtId="168" fontId="21" fillId="0" borderId="5" xfId="2" applyNumberFormat="1" applyFont="1" applyBorder="1"/>
    <xf numFmtId="168" fontId="21" fillId="3" borderId="5" xfId="2" applyNumberFormat="1" applyFont="1" applyFill="1" applyBorder="1"/>
    <xf numFmtId="170" fontId="21" fillId="3" borderId="6" xfId="2" applyNumberFormat="1" applyFont="1" applyFill="1" applyBorder="1"/>
    <xf numFmtId="170" fontId="21" fillId="3" borderId="5" xfId="2" applyNumberFormat="1" applyFont="1" applyFill="1" applyBorder="1"/>
    <xf numFmtId="0" fontId="21" fillId="0" borderId="0" xfId="0" applyFont="1"/>
    <xf numFmtId="0" fontId="21" fillId="0" borderId="9" xfId="2" applyFont="1" applyBorder="1"/>
    <xf numFmtId="37" fontId="21" fillId="0" borderId="9" xfId="3" applyNumberFormat="1" applyFont="1" applyBorder="1"/>
    <xf numFmtId="37" fontId="21" fillId="0" borderId="7" xfId="3" applyNumberFormat="1" applyFont="1" applyBorder="1"/>
    <xf numFmtId="169" fontId="21" fillId="3" borderId="7" xfId="4" applyNumberFormat="1" applyFont="1" applyFill="1" applyBorder="1"/>
    <xf numFmtId="168" fontId="21" fillId="0" borderId="6" xfId="3" applyNumberFormat="1" applyFont="1" applyBorder="1"/>
    <xf numFmtId="168" fontId="21" fillId="0" borderId="5" xfId="3" applyNumberFormat="1" applyFont="1" applyBorder="1"/>
    <xf numFmtId="168" fontId="21" fillId="3" borderId="5" xfId="3" applyNumberFormat="1" applyFont="1" applyFill="1" applyBorder="1"/>
    <xf numFmtId="170" fontId="21" fillId="3" borderId="6" xfId="3" applyNumberFormat="1" applyFont="1" applyFill="1" applyBorder="1"/>
    <xf numFmtId="170" fontId="21" fillId="3" borderId="5" xfId="3" applyNumberFormat="1" applyFont="1" applyFill="1" applyBorder="1"/>
    <xf numFmtId="0" fontId="22" fillId="0" borderId="7" xfId="2" applyFont="1" applyBorder="1"/>
    <xf numFmtId="0" fontId="24" fillId="0" borderId="7" xfId="0" applyFont="1" applyBorder="1" applyAlignment="1"/>
    <xf numFmtId="0" fontId="24" fillId="0" borderId="7" xfId="0" applyFont="1" applyBorder="1"/>
    <xf numFmtId="0" fontId="25" fillId="0" borderId="5" xfId="2" applyFont="1" applyBorder="1" applyAlignment="1"/>
    <xf numFmtId="0" fontId="25" fillId="0" borderId="5" xfId="2" applyFont="1" applyBorder="1"/>
    <xf numFmtId="167" fontId="25" fillId="0" borderId="7" xfId="1" applyNumberFormat="1" applyFont="1" applyBorder="1" applyAlignment="1"/>
    <xf numFmtId="167" fontId="25" fillId="0" borderId="7" xfId="1" applyNumberFormat="1" applyFont="1" applyBorder="1"/>
    <xf numFmtId="167" fontId="21" fillId="0" borderId="2" xfId="1" applyNumberFormat="1" applyFont="1" applyBorder="1" applyAlignment="1"/>
    <xf numFmtId="167" fontId="25" fillId="0" borderId="5" xfId="1" applyNumberFormat="1" applyFont="1" applyBorder="1" applyAlignment="1"/>
    <xf numFmtId="0" fontId="25" fillId="0" borderId="7" xfId="2" applyFont="1" applyBorder="1" applyAlignment="1"/>
    <xf numFmtId="167" fontId="3" fillId="0" borderId="7" xfId="1" applyNumberFormat="1" applyFont="1" applyBorder="1" applyAlignment="1">
      <alignment vertical="top"/>
    </xf>
    <xf numFmtId="167" fontId="3" fillId="0" borderId="7" xfId="1" applyNumberFormat="1" applyFont="1" applyFill="1" applyBorder="1" applyAlignment="1">
      <alignment wrapText="1"/>
    </xf>
    <xf numFmtId="0" fontId="25" fillId="0" borderId="7" xfId="2" applyFont="1" applyBorder="1"/>
    <xf numFmtId="0" fontId="3" fillId="0" borderId="9" xfId="0" applyFont="1" applyFill="1" applyBorder="1"/>
    <xf numFmtId="167" fontId="22" fillId="0" borderId="7" xfId="1" applyNumberFormat="1" applyFont="1" applyBorder="1" applyAlignment="1"/>
    <xf numFmtId="167" fontId="22" fillId="0" borderId="2" xfId="1" applyNumberFormat="1" applyFont="1" applyBorder="1" applyAlignment="1"/>
    <xf numFmtId="167" fontId="22" fillId="0" borderId="2" xfId="1" applyNumberFormat="1" applyFont="1" applyBorder="1"/>
    <xf numFmtId="167" fontId="25" fillId="0" borderId="2" xfId="1" applyNumberFormat="1" applyFont="1" applyBorder="1" applyAlignment="1"/>
    <xf numFmtId="167" fontId="25" fillId="0" borderId="2" xfId="1" applyNumberFormat="1" applyFont="1" applyBorder="1"/>
    <xf numFmtId="167" fontId="25" fillId="0" borderId="7" xfId="1" applyNumberFormat="1" applyFont="1" applyFill="1" applyBorder="1" applyAlignment="1"/>
    <xf numFmtId="0" fontId="22" fillId="0" borderId="2" xfId="0" applyFont="1" applyBorder="1"/>
    <xf numFmtId="0" fontId="22" fillId="0" borderId="7" xfId="0" applyFont="1" applyBorder="1" applyAlignment="1"/>
    <xf numFmtId="0" fontId="25" fillId="0" borderId="7" xfId="0" applyFont="1" applyBorder="1" applyAlignment="1"/>
    <xf numFmtId="0" fontId="25" fillId="0" borderId="7" xfId="0" applyFont="1" applyBorder="1"/>
    <xf numFmtId="168" fontId="3" fillId="3" borderId="9" xfId="3" applyNumberFormat="1" applyFont="1" applyFill="1" applyBorder="1"/>
    <xf numFmtId="168" fontId="3" fillId="3" borderId="8" xfId="3" applyNumberFormat="1" applyFont="1" applyFill="1" applyBorder="1"/>
    <xf numFmtId="0" fontId="22" fillId="0" borderId="4" xfId="0" applyFont="1" applyBorder="1"/>
    <xf numFmtId="0" fontId="25" fillId="0" borderId="7" xfId="0" applyFont="1" applyFill="1" applyBorder="1" applyAlignment="1"/>
    <xf numFmtId="0" fontId="25" fillId="0" borderId="2" xfId="2" applyFont="1" applyFill="1" applyBorder="1" applyAlignment="1"/>
    <xf numFmtId="0" fontId="25" fillId="0" borderId="2" xfId="0" applyFont="1" applyBorder="1" applyAlignment="1"/>
    <xf numFmtId="0" fontId="24" fillId="0" borderId="2" xfId="0" applyFont="1" applyBorder="1" applyAlignment="1"/>
    <xf numFmtId="167" fontId="24" fillId="0" borderId="2" xfId="1" applyNumberFormat="1" applyFont="1" applyBorder="1" applyAlignment="1"/>
    <xf numFmtId="0" fontId="22" fillId="0" borderId="7" xfId="0" applyFont="1" applyBorder="1"/>
    <xf numFmtId="0" fontId="21" fillId="0" borderId="5" xfId="2" applyFont="1" applyBorder="1" applyAlignment="1"/>
    <xf numFmtId="0" fontId="21" fillId="0" borderId="5" xfId="2" applyFont="1" applyBorder="1"/>
    <xf numFmtId="164" fontId="2" fillId="0" borderId="0" xfId="1" applyNumberFormat="1" applyFont="1" applyBorder="1" applyAlignment="1">
      <alignment horizontal="left"/>
    </xf>
    <xf numFmtId="39" fontId="3" fillId="0" borderId="7" xfId="2" applyNumberFormat="1" applyFont="1" applyBorder="1" applyAlignment="1">
      <alignment horizontal="center" vertical="center" wrapText="1"/>
    </xf>
    <xf numFmtId="0" fontId="3" fillId="0" borderId="1" xfId="2" applyFont="1" applyBorder="1" applyAlignment="1">
      <alignment wrapText="1"/>
    </xf>
    <xf numFmtId="0" fontId="26" fillId="0" borderId="5" xfId="2" applyFont="1" applyBorder="1" applyAlignment="1"/>
    <xf numFmtId="0" fontId="26" fillId="0" borderId="5" xfId="2" applyFont="1" applyBorder="1"/>
    <xf numFmtId="167" fontId="26" fillId="0" borderId="7" xfId="1" applyNumberFormat="1" applyFont="1" applyBorder="1" applyAlignment="1"/>
    <xf numFmtId="167" fontId="26" fillId="0" borderId="7" xfId="1" applyNumberFormat="1" applyFont="1" applyBorder="1"/>
    <xf numFmtId="0" fontId="26" fillId="0" borderId="7" xfId="2" applyFont="1" applyBorder="1" applyAlignment="1"/>
    <xf numFmtId="0" fontId="26" fillId="0" borderId="7" xfId="2" applyFont="1" applyBorder="1"/>
    <xf numFmtId="0" fontId="26" fillId="0" borderId="2" xfId="0" applyFont="1" applyBorder="1" applyAlignment="1"/>
    <xf numFmtId="0" fontId="26" fillId="0" borderId="7" xfId="0" applyFont="1" applyBorder="1"/>
    <xf numFmtId="0" fontId="26" fillId="0" borderId="2" xfId="2" applyFont="1" applyFill="1" applyBorder="1" applyAlignment="1"/>
    <xf numFmtId="167" fontId="26" fillId="0" borderId="2" xfId="1" applyNumberFormat="1" applyFont="1" applyBorder="1" applyAlignment="1"/>
    <xf numFmtId="167" fontId="26" fillId="0" borderId="2" xfId="1" applyNumberFormat="1" applyFont="1" applyBorder="1"/>
    <xf numFmtId="167" fontId="26" fillId="0" borderId="7" xfId="1" applyNumberFormat="1" applyFont="1" applyFill="1" applyBorder="1" applyAlignment="1"/>
    <xf numFmtId="0" fontId="26" fillId="0" borderId="7" xfId="0" applyFont="1" applyBorder="1" applyAlignment="1"/>
    <xf numFmtId="0" fontId="26" fillId="0" borderId="7" xfId="0" applyFont="1" applyFill="1" applyBorder="1" applyAlignment="1"/>
    <xf numFmtId="167" fontId="3" fillId="0" borderId="7" xfId="1" applyNumberFormat="1" applyFont="1" applyFill="1" applyBorder="1" applyAlignment="1">
      <alignment vertical="top" wrapText="1"/>
    </xf>
    <xf numFmtId="167" fontId="25" fillId="0" borderId="5" xfId="1" applyNumberFormat="1" applyFont="1" applyBorder="1"/>
    <xf numFmtId="167" fontId="22" fillId="0" borderId="2" xfId="1" applyNumberFormat="1" applyFont="1" applyFill="1" applyBorder="1" applyAlignment="1"/>
    <xf numFmtId="0" fontId="22" fillId="0" borderId="7" xfId="2" applyFont="1" applyFill="1" applyBorder="1" applyAlignment="1"/>
    <xf numFmtId="0" fontId="23" fillId="0" borderId="5" xfId="2" applyFont="1" applyBorder="1"/>
    <xf numFmtId="164" fontId="2" fillId="0" borderId="0" xfId="1" applyNumberFormat="1" applyFont="1" applyBorder="1" applyAlignment="1">
      <alignment horizontal="left"/>
    </xf>
    <xf numFmtId="0" fontId="5" fillId="0" borderId="2" xfId="0" applyFont="1" applyBorder="1"/>
    <xf numFmtId="0" fontId="5" fillId="0" borderId="7" xfId="0" applyFont="1" applyBorder="1" applyAlignment="1"/>
    <xf numFmtId="169" fontId="3" fillId="3" borderId="9" xfId="4" applyNumberFormat="1" applyFont="1" applyFill="1" applyBorder="1"/>
    <xf numFmtId="168" fontId="3" fillId="3" borderId="6" xfId="2" applyNumberFormat="1" applyFont="1" applyFill="1" applyBorder="1"/>
    <xf numFmtId="168" fontId="3" fillId="3" borderId="9" xfId="2" applyNumberFormat="1" applyFont="1" applyFill="1" applyBorder="1"/>
    <xf numFmtId="168" fontId="21" fillId="3" borderId="6" xfId="2" applyNumberFormat="1" applyFont="1" applyFill="1" applyBorder="1"/>
    <xf numFmtId="169" fontId="21" fillId="3" borderId="9" xfId="4" applyNumberFormat="1" applyFont="1" applyFill="1" applyBorder="1"/>
    <xf numFmtId="168" fontId="21" fillId="3" borderId="6" xfId="3" applyNumberFormat="1" applyFont="1" applyFill="1" applyBorder="1"/>
    <xf numFmtId="168" fontId="3" fillId="3" borderId="6" xfId="3" applyNumberFormat="1" applyFont="1" applyFill="1" applyBorder="1"/>
    <xf numFmtId="169" fontId="3" fillId="3" borderId="6" xfId="4" applyNumberFormat="1" applyFont="1" applyFill="1" applyBorder="1"/>
    <xf numFmtId="0" fontId="3" fillId="0" borderId="31" xfId="2" applyFont="1" applyBorder="1"/>
    <xf numFmtId="0" fontId="3" fillId="0" borderId="31" xfId="0" applyFont="1" applyBorder="1"/>
    <xf numFmtId="43" fontId="2" fillId="0" borderId="26" xfId="1" applyFont="1" applyBorder="1" applyAlignment="1">
      <alignment horizontal="center" wrapText="1"/>
    </xf>
    <xf numFmtId="43" fontId="2" fillId="0" borderId="31" xfId="1" applyFont="1" applyBorder="1" applyAlignment="1">
      <alignment horizontal="center"/>
    </xf>
    <xf numFmtId="39" fontId="3" fillId="0" borderId="32" xfId="2" applyNumberFormat="1" applyFont="1" applyBorder="1"/>
    <xf numFmtId="37" fontId="3" fillId="0" borderId="30" xfId="3" applyNumberFormat="1" applyFont="1" applyBorder="1"/>
    <xf numFmtId="168" fontId="3" fillId="0" borderId="33" xfId="2" applyNumberFormat="1" applyFont="1" applyBorder="1"/>
    <xf numFmtId="168" fontId="3" fillId="0" borderId="30" xfId="2" applyNumberFormat="1" applyFont="1" applyBorder="1"/>
    <xf numFmtId="168" fontId="21" fillId="0" borderId="33" xfId="2" applyNumberFormat="1" applyFont="1" applyBorder="1"/>
    <xf numFmtId="168" fontId="3" fillId="0" borderId="30" xfId="3" applyNumberFormat="1" applyFont="1" applyBorder="1"/>
    <xf numFmtId="37" fontId="21" fillId="0" borderId="30" xfId="3" applyNumberFormat="1" applyFont="1" applyBorder="1"/>
    <xf numFmtId="168" fontId="21" fillId="0" borderId="33" xfId="3" applyNumberFormat="1" applyFont="1" applyBorder="1"/>
    <xf numFmtId="168" fontId="3" fillId="0" borderId="33" xfId="3" applyNumberFormat="1" applyFont="1" applyBorder="1"/>
    <xf numFmtId="39" fontId="3" fillId="0" borderId="30" xfId="2" applyNumberFormat="1" applyFont="1" applyBorder="1"/>
    <xf numFmtId="0" fontId="10" fillId="0" borderId="31" xfId="0" applyFont="1" applyBorder="1"/>
    <xf numFmtId="37" fontId="3" fillId="0" borderId="33" xfId="3" applyNumberFormat="1" applyFont="1" applyBorder="1"/>
    <xf numFmtId="165" fontId="10" fillId="0" borderId="31" xfId="4" applyNumberFormat="1" applyFont="1" applyBorder="1"/>
    <xf numFmtId="165" fontId="3" fillId="0" borderId="0" xfId="0" applyNumberFormat="1" applyFont="1" applyBorder="1" applyAlignment="1" applyProtection="1">
      <alignment horizontal="right"/>
    </xf>
    <xf numFmtId="0" fontId="3" fillId="0" borderId="0" xfId="0" applyFont="1" applyBorder="1" applyAlignment="1">
      <alignment horizontal="right"/>
    </xf>
    <xf numFmtId="15" fontId="3" fillId="0" borderId="0" xfId="0" quotePrefix="1" applyNumberFormat="1" applyFont="1" applyBorder="1"/>
    <xf numFmtId="0" fontId="21" fillId="0" borderId="5" xfId="2" applyFont="1" applyFill="1" applyBorder="1" applyAlignment="1"/>
    <xf numFmtId="0" fontId="5" fillId="0" borderId="7" xfId="2" applyFont="1" applyFill="1" applyBorder="1" applyAlignment="1"/>
    <xf numFmtId="39" fontId="3" fillId="0" borderId="2" xfId="2" applyNumberFormat="1" applyFont="1" applyBorder="1" applyAlignment="1">
      <alignment horizontal="center" vertical="center" wrapText="1"/>
    </xf>
    <xf numFmtId="39" fontId="3" fillId="0" borderId="7" xfId="2" applyNumberFormat="1" applyFont="1" applyBorder="1" applyAlignment="1">
      <alignment horizontal="center" vertical="center" wrapText="1"/>
    </xf>
    <xf numFmtId="39" fontId="3" fillId="0" borderId="5" xfId="2" applyNumberFormat="1" applyFont="1" applyBorder="1" applyAlignment="1">
      <alignment horizontal="center" vertical="center" wrapText="1"/>
    </xf>
    <xf numFmtId="164" fontId="2" fillId="0" borderId="0" xfId="1" applyNumberFormat="1" applyFont="1" applyBorder="1" applyAlignment="1">
      <alignment horizontal="left"/>
    </xf>
    <xf numFmtId="0" fontId="3" fillId="0" borderId="1" xfId="2" applyFont="1" applyBorder="1" applyAlignment="1">
      <alignment horizontal="center" wrapText="1"/>
    </xf>
    <xf numFmtId="170" fontId="2" fillId="3" borderId="17" xfId="2" applyNumberFormat="1" applyFont="1" applyFill="1" applyBorder="1" applyAlignment="1">
      <alignment wrapText="1"/>
    </xf>
    <xf numFmtId="170" fontId="2" fillId="3" borderId="18" xfId="2" applyNumberFormat="1" applyFont="1" applyFill="1" applyBorder="1" applyAlignment="1">
      <alignment wrapText="1"/>
    </xf>
    <xf numFmtId="170" fontId="2" fillId="3" borderId="19" xfId="2" applyNumberFormat="1" applyFont="1" applyFill="1" applyBorder="1" applyAlignment="1">
      <alignment wrapText="1"/>
    </xf>
    <xf numFmtId="0" fontId="2" fillId="0" borderId="10" xfId="2" applyFont="1" applyBorder="1" applyAlignment="1">
      <alignment horizontal="center" wrapText="1"/>
    </xf>
    <xf numFmtId="0" fontId="2" fillId="0" borderId="11" xfId="2" applyFont="1" applyBorder="1" applyAlignment="1">
      <alignment horizontal="center" wrapText="1"/>
    </xf>
    <xf numFmtId="43" fontId="2" fillId="0" borderId="20" xfId="1" applyFont="1" applyBorder="1" applyAlignment="1">
      <alignment horizontal="center" wrapText="1"/>
    </xf>
    <xf numFmtId="43" fontId="2" fillId="0" borderId="21" xfId="1" applyFont="1" applyBorder="1" applyAlignment="1">
      <alignment horizontal="center" wrapText="1"/>
    </xf>
    <xf numFmtId="0" fontId="3" fillId="0" borderId="24" xfId="2" applyFont="1" applyBorder="1" applyAlignment="1">
      <alignment horizontal="left" wrapText="1"/>
    </xf>
    <xf numFmtId="0" fontId="3" fillId="0" borderId="16" xfId="2" applyFont="1" applyBorder="1" applyAlignment="1">
      <alignment horizontal="left" wrapText="1"/>
    </xf>
    <xf numFmtId="0" fontId="3" fillId="0" borderId="0" xfId="2" applyFont="1" applyBorder="1" applyAlignment="1">
      <alignment horizontal="left" wrapText="1"/>
    </xf>
    <xf numFmtId="39" fontId="3" fillId="0" borderId="32" xfId="2" applyNumberFormat="1" applyFont="1" applyBorder="1" applyAlignment="1">
      <alignment horizontal="center" vertical="center" wrapText="1"/>
    </xf>
    <xf numFmtId="39" fontId="3" fillId="0" borderId="30" xfId="2" applyNumberFormat="1" applyFont="1" applyBorder="1" applyAlignment="1">
      <alignment horizontal="center" vertical="center" wrapText="1"/>
    </xf>
    <xf numFmtId="39" fontId="3" fillId="0" borderId="33" xfId="2" applyNumberFormat="1" applyFont="1" applyBorder="1" applyAlignment="1">
      <alignment horizontal="center" vertical="center" wrapText="1"/>
    </xf>
    <xf numFmtId="0" fontId="3" fillId="0" borderId="34" xfId="2" applyFont="1" applyBorder="1" applyAlignment="1">
      <alignment horizontal="center" wrapText="1"/>
    </xf>
    <xf numFmtId="0" fontId="3" fillId="0" borderId="1" xfId="2" applyFont="1" applyBorder="1" applyAlignment="1">
      <alignment wrapText="1"/>
    </xf>
    <xf numFmtId="39" fontId="3" fillId="0" borderId="2" xfId="2" applyNumberFormat="1" applyFont="1" applyBorder="1" applyAlignment="1">
      <alignment horizontal="center" wrapText="1"/>
    </xf>
    <xf numFmtId="39" fontId="3" fillId="0" borderId="7" xfId="2" applyNumberFormat="1" applyFont="1" applyBorder="1" applyAlignment="1">
      <alignment horizontal="center" wrapText="1"/>
    </xf>
    <xf numFmtId="39" fontId="3" fillId="0" borderId="5" xfId="2" applyNumberFormat="1" applyFont="1" applyBorder="1" applyAlignment="1">
      <alignment horizontal="center" wrapText="1"/>
    </xf>
    <xf numFmtId="49" fontId="18" fillId="0" borderId="12" xfId="1" applyNumberFormat="1" applyFont="1" applyBorder="1" applyAlignment="1">
      <alignment horizontal="left" wrapText="1"/>
    </xf>
    <xf numFmtId="171" fontId="12" fillId="0" borderId="13" xfId="1" applyNumberFormat="1" applyFont="1" applyBorder="1" applyAlignment="1">
      <alignment horizontal="left" vertical="top" wrapText="1"/>
    </xf>
    <xf numFmtId="0" fontId="10" fillId="4" borderId="15" xfId="0" applyFont="1" applyFill="1" applyBorder="1" applyAlignment="1">
      <alignment horizontal="left" wrapText="1"/>
    </xf>
    <xf numFmtId="0" fontId="10" fillId="4" borderId="16" xfId="0" applyFont="1" applyFill="1" applyBorder="1" applyAlignment="1">
      <alignment horizontal="left" wrapText="1"/>
    </xf>
    <xf numFmtId="0" fontId="10" fillId="4" borderId="14" xfId="0" applyFont="1" applyFill="1" applyBorder="1" applyAlignment="1">
      <alignment horizontal="left"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horizontal="center" vertical="center" wrapText="1"/>
    </xf>
    <xf numFmtId="49" fontId="18" fillId="0" borderId="12" xfId="1" applyNumberFormat="1" applyFont="1" applyBorder="1" applyAlignment="1">
      <alignment horizontal="left" vertical="center" wrapText="1"/>
    </xf>
    <xf numFmtId="164" fontId="2" fillId="0" borderId="0" xfId="1" applyNumberFormat="1" applyFont="1" applyAlignment="1">
      <alignment horizontal="left"/>
    </xf>
  </cellXfs>
  <cellStyles count="7">
    <cellStyle name="Comma" xfId="3" builtinId="3"/>
    <cellStyle name="Comma 2" xfId="5" xr:uid="{00000000-0005-0000-0000-000001000000}"/>
    <cellStyle name="Comma_10.2001currentsalsched" xfId="1" xr:uid="{00000000-0005-0000-0000-000002000000}"/>
    <cellStyle name="Currency" xfId="6" builtinId="4"/>
    <cellStyle name="Normal" xfId="0" builtinId="0"/>
    <cellStyle name="Normal 3" xfId="2" xr:uid="{00000000-0005-0000-0000-000005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2065C-A585-4D08-8672-2CB1294DD569}">
  <sheetPr>
    <tabColor rgb="FF92D050"/>
  </sheetPr>
  <dimension ref="A1:AC306"/>
  <sheetViews>
    <sheetView showGridLines="0" view="pageBreakPreview" topLeftCell="A107" zoomScaleNormal="100" zoomScaleSheetLayoutView="100" workbookViewId="0">
      <selection activeCell="Q15" sqref="Q15"/>
    </sheetView>
  </sheetViews>
  <sheetFormatPr defaultRowHeight="15" x14ac:dyDescent="0.25"/>
  <cols>
    <col min="1" max="1" width="5.42578125" style="201" customWidth="1"/>
    <col min="2" max="2" width="36.140625" style="202" customWidth="1"/>
    <col min="3" max="3" width="15.85546875" style="201" customWidth="1"/>
    <col min="4" max="4" width="8.85546875" style="201" customWidth="1"/>
    <col min="5" max="5" width="9.140625" style="200" customWidth="1"/>
    <col min="6" max="10" width="10.140625" style="200" customWidth="1"/>
    <col min="11" max="11" width="10" style="83" customWidth="1"/>
    <col min="12" max="16" width="9.85546875" style="145" customWidth="1"/>
    <col min="17" max="17" width="11.85546875" style="145" bestFit="1" customWidth="1"/>
    <col min="18" max="21" width="11.85546875" style="146" bestFit="1" customWidth="1"/>
    <col min="22" max="22" width="12.140625" style="146" bestFit="1" customWidth="1"/>
    <col min="23" max="23" width="11.85546875" style="146" bestFit="1" customWidth="1"/>
    <col min="24" max="29" width="9.85546875" style="145" customWidth="1"/>
  </cols>
  <sheetData>
    <row r="1" spans="1:29" s="4" customFormat="1" ht="11.25" x14ac:dyDescent="0.2">
      <c r="A1" s="421" t="s">
        <v>0</v>
      </c>
      <c r="B1" s="421"/>
      <c r="C1" s="28"/>
      <c r="G1" s="3"/>
      <c r="I1" s="3"/>
      <c r="J1" s="3"/>
      <c r="K1" s="3"/>
      <c r="L1" s="95"/>
      <c r="M1" s="96"/>
      <c r="N1" s="96"/>
      <c r="O1" s="96"/>
      <c r="P1" s="96"/>
      <c r="Q1" s="96"/>
      <c r="R1" s="97"/>
      <c r="S1" s="98"/>
      <c r="T1" s="98"/>
      <c r="U1" s="98"/>
      <c r="V1" s="98"/>
      <c r="W1" s="98"/>
      <c r="X1" s="95"/>
      <c r="Y1" s="96"/>
      <c r="Z1" s="96"/>
      <c r="AA1" s="96"/>
      <c r="AB1" s="96"/>
      <c r="AC1" s="96"/>
    </row>
    <row r="2" spans="1:29" s="4" customFormat="1" ht="11.25" x14ac:dyDescent="0.2">
      <c r="A2" s="77" t="s">
        <v>2</v>
      </c>
      <c r="B2" s="164"/>
      <c r="C2" s="28"/>
      <c r="F2" s="3"/>
      <c r="G2" s="57" t="s">
        <v>290</v>
      </c>
      <c r="I2" s="205">
        <f>+D4</f>
        <v>1.7299999999999999E-2</v>
      </c>
      <c r="K2" s="3"/>
      <c r="L2" s="96"/>
      <c r="M2" s="96"/>
      <c r="N2" s="96"/>
      <c r="O2" s="99"/>
      <c r="P2" s="100"/>
      <c r="Q2" s="100"/>
      <c r="R2" s="98"/>
      <c r="S2" s="98"/>
      <c r="T2" s="98"/>
      <c r="U2" s="101"/>
      <c r="V2" s="102"/>
      <c r="W2" s="98"/>
      <c r="X2" s="96"/>
      <c r="Y2" s="96"/>
      <c r="Z2" s="96"/>
      <c r="AA2" s="99"/>
      <c r="AB2" s="100"/>
      <c r="AC2" s="100"/>
    </row>
    <row r="3" spans="1:29" s="4" customFormat="1" ht="11.25" x14ac:dyDescent="0.2">
      <c r="A3" s="77" t="s">
        <v>3</v>
      </c>
      <c r="B3" s="164"/>
      <c r="C3" s="28" t="s">
        <v>291</v>
      </c>
      <c r="D3" s="179">
        <v>1.7299999999999999E-2</v>
      </c>
      <c r="F3" s="179"/>
      <c r="G3" s="59" t="s">
        <v>67</v>
      </c>
      <c r="I3" s="60" t="s">
        <v>320</v>
      </c>
      <c r="K3" s="3"/>
      <c r="L3" s="103"/>
      <c r="M3" s="96"/>
      <c r="N3" s="96"/>
      <c r="O3" s="104"/>
      <c r="P3" s="105"/>
      <c r="Q3" s="105"/>
      <c r="R3" s="106"/>
      <c r="S3" s="98"/>
      <c r="T3" s="98"/>
      <c r="U3" s="107"/>
      <c r="V3" s="108"/>
      <c r="W3" s="98"/>
      <c r="X3" s="103"/>
      <c r="Y3" s="96"/>
      <c r="Z3" s="96"/>
      <c r="AA3" s="104"/>
      <c r="AB3" s="105"/>
      <c r="AC3" s="105"/>
    </row>
    <row r="4" spans="1:29" s="4" customFormat="1" ht="11.25" x14ac:dyDescent="0.2">
      <c r="A4" s="28"/>
      <c r="B4" s="164"/>
      <c r="C4" s="28" t="s">
        <v>318</v>
      </c>
      <c r="D4" s="180">
        <f>ROUND(D3,4)</f>
        <v>1.7299999999999999E-2</v>
      </c>
      <c r="F4" s="28"/>
      <c r="G4" s="52"/>
      <c r="H4" s="28"/>
      <c r="I4" s="363"/>
      <c r="J4" s="28"/>
      <c r="K4" s="28"/>
      <c r="L4" s="109"/>
      <c r="M4" s="110"/>
      <c r="N4" s="109"/>
      <c r="O4" s="111"/>
      <c r="P4" s="109"/>
      <c r="Q4" s="109"/>
      <c r="R4" s="112"/>
      <c r="S4" s="113"/>
      <c r="T4" s="112"/>
      <c r="U4" s="114"/>
      <c r="V4" s="112"/>
      <c r="W4" s="112"/>
      <c r="X4" s="109"/>
      <c r="Y4" s="110"/>
      <c r="Z4" s="109"/>
      <c r="AA4" s="111"/>
      <c r="AB4" s="109"/>
      <c r="AC4" s="109"/>
    </row>
    <row r="5" spans="1:29" s="4" customFormat="1" ht="16.5" thickBot="1" x14ac:dyDescent="0.3">
      <c r="A5" s="422" t="s">
        <v>160</v>
      </c>
      <c r="B5" s="422"/>
      <c r="C5" s="422"/>
      <c r="D5" s="422"/>
      <c r="E5" s="422"/>
      <c r="F5" s="422"/>
      <c r="G5" s="422"/>
      <c r="H5" s="422"/>
      <c r="I5" s="422"/>
      <c r="J5" s="422"/>
      <c r="K5" s="365"/>
      <c r="L5" s="115"/>
      <c r="M5" s="95"/>
      <c r="N5" s="109"/>
      <c r="O5" s="111"/>
      <c r="P5" s="109"/>
      <c r="Q5" s="109"/>
      <c r="R5" s="423" t="s">
        <v>211</v>
      </c>
      <c r="S5" s="424"/>
      <c r="T5" s="424"/>
      <c r="U5" s="424"/>
      <c r="V5" s="424"/>
      <c r="W5" s="425"/>
      <c r="X5" s="423" t="s">
        <v>212</v>
      </c>
      <c r="Y5" s="424"/>
      <c r="Z5" s="424"/>
      <c r="AA5" s="424"/>
      <c r="AB5" s="424"/>
      <c r="AC5" s="425"/>
    </row>
    <row r="6" spans="1:29" s="92" customFormat="1" ht="15" customHeight="1" x14ac:dyDescent="0.2">
      <c r="A6" s="90"/>
      <c r="B6" s="165"/>
      <c r="C6" s="91"/>
      <c r="D6" s="426" t="s">
        <v>279</v>
      </c>
      <c r="E6" s="255" t="s">
        <v>7</v>
      </c>
      <c r="F6" s="256"/>
      <c r="G6" s="257"/>
      <c r="H6" s="257"/>
      <c r="I6" s="257"/>
      <c r="J6" s="258" t="s">
        <v>8</v>
      </c>
      <c r="K6" s="161" t="s">
        <v>7</v>
      </c>
      <c r="L6" s="161"/>
      <c r="M6" s="161"/>
      <c r="N6" s="161"/>
      <c r="O6" s="161"/>
      <c r="P6" s="162" t="s">
        <v>8</v>
      </c>
      <c r="Q6" s="116" t="s">
        <v>7</v>
      </c>
      <c r="R6" s="117"/>
      <c r="S6" s="118"/>
      <c r="T6" s="118"/>
      <c r="U6" s="118"/>
      <c r="V6" s="119" t="s">
        <v>8</v>
      </c>
      <c r="W6" s="160" t="s">
        <v>7</v>
      </c>
      <c r="X6" s="161"/>
      <c r="Y6" s="161"/>
      <c r="Z6" s="161"/>
      <c r="AA6" s="161"/>
      <c r="AB6" s="162" t="s">
        <v>8</v>
      </c>
    </row>
    <row r="7" spans="1:29" s="4" customFormat="1" ht="15.6" customHeight="1" thickBot="1" x14ac:dyDescent="0.25">
      <c r="A7" s="87" t="s">
        <v>9</v>
      </c>
      <c r="B7" s="82" t="s">
        <v>10</v>
      </c>
      <c r="C7" s="82" t="s">
        <v>72</v>
      </c>
      <c r="D7" s="427"/>
      <c r="E7" s="220" t="s">
        <v>12</v>
      </c>
      <c r="F7" s="259" t="s">
        <v>13</v>
      </c>
      <c r="G7" s="259" t="s">
        <v>14</v>
      </c>
      <c r="H7" s="259" t="s">
        <v>15</v>
      </c>
      <c r="I7" s="259" t="s">
        <v>16</v>
      </c>
      <c r="J7" s="221" t="s">
        <v>17</v>
      </c>
      <c r="K7" s="121" t="s">
        <v>12</v>
      </c>
      <c r="L7" s="121" t="s">
        <v>13</v>
      </c>
      <c r="M7" s="121" t="s">
        <v>14</v>
      </c>
      <c r="N7" s="121" t="s">
        <v>15</v>
      </c>
      <c r="O7" s="121" t="s">
        <v>16</v>
      </c>
      <c r="P7" s="122" t="s">
        <v>17</v>
      </c>
      <c r="Q7" s="123" t="s">
        <v>12</v>
      </c>
      <c r="R7" s="123" t="s">
        <v>13</v>
      </c>
      <c r="S7" s="123" t="s">
        <v>14</v>
      </c>
      <c r="T7" s="123" t="s">
        <v>15</v>
      </c>
      <c r="U7" s="123" t="s">
        <v>16</v>
      </c>
      <c r="V7" s="124" t="s">
        <v>17</v>
      </c>
      <c r="W7" s="120" t="s">
        <v>12</v>
      </c>
      <c r="X7" s="121" t="s">
        <v>13</v>
      </c>
      <c r="Y7" s="121" t="s">
        <v>14</v>
      </c>
      <c r="Z7" s="121" t="s">
        <v>15</v>
      </c>
      <c r="AA7" s="121" t="s">
        <v>16</v>
      </c>
      <c r="AB7" s="122" t="s">
        <v>17</v>
      </c>
    </row>
    <row r="8" spans="1:29" s="4" customFormat="1" ht="11.1" hidden="1" customHeight="1" thickBot="1" x14ac:dyDescent="0.25">
      <c r="A8" s="93"/>
      <c r="B8" s="94"/>
      <c r="C8" s="94"/>
      <c r="D8" s="246"/>
      <c r="E8" s="185">
        <v>1</v>
      </c>
      <c r="F8" s="185">
        <v>2</v>
      </c>
      <c r="G8" s="185">
        <v>3</v>
      </c>
      <c r="H8" s="185">
        <v>4</v>
      </c>
      <c r="I8" s="185">
        <v>5</v>
      </c>
      <c r="J8" s="186">
        <v>6</v>
      </c>
      <c r="K8" s="125"/>
      <c r="L8" s="125"/>
      <c r="M8" s="125"/>
      <c r="N8" s="125"/>
      <c r="O8" s="125"/>
      <c r="P8" s="125"/>
      <c r="Q8" s="126">
        <v>1</v>
      </c>
      <c r="R8" s="126">
        <v>2</v>
      </c>
      <c r="S8" s="126">
        <v>3</v>
      </c>
      <c r="T8" s="126">
        <v>4</v>
      </c>
      <c r="U8" s="126">
        <v>5</v>
      </c>
      <c r="V8" s="127">
        <v>6</v>
      </c>
      <c r="W8" s="125"/>
      <c r="X8" s="125"/>
      <c r="Y8" s="125"/>
      <c r="Z8" s="125"/>
      <c r="AA8" s="125"/>
      <c r="AB8" s="125"/>
    </row>
    <row r="9" spans="1:29" s="4" customFormat="1" ht="13.5" customHeight="1" x14ac:dyDescent="0.2">
      <c r="A9" s="79">
        <v>1</v>
      </c>
      <c r="B9" s="166"/>
      <c r="C9" s="45"/>
      <c r="D9" s="418" t="s">
        <v>268</v>
      </c>
      <c r="E9" s="418" t="s">
        <v>268</v>
      </c>
      <c r="F9" s="418" t="s">
        <v>268</v>
      </c>
      <c r="G9" s="418" t="s">
        <v>268</v>
      </c>
      <c r="H9" s="418" t="s">
        <v>268</v>
      </c>
      <c r="I9" s="418" t="s">
        <v>268</v>
      </c>
      <c r="J9" s="418" t="s">
        <v>268</v>
      </c>
      <c r="K9" s="130"/>
      <c r="L9" s="130" t="e">
        <f>(F9/E9)-1</f>
        <v>#VALUE!</v>
      </c>
      <c r="M9" s="130" t="e">
        <f>(G9/F9)-1</f>
        <v>#VALUE!</v>
      </c>
      <c r="N9" s="130" t="e">
        <f>(H9/G9)-1</f>
        <v>#VALUE!</v>
      </c>
      <c r="O9" s="130" t="e">
        <f>(I9/H9)-1</f>
        <v>#VALUE!</v>
      </c>
      <c r="P9" s="130" t="e">
        <f>(J9/I9)-1</f>
        <v>#VALUE!</v>
      </c>
      <c r="Q9" s="204">
        <f>ROUND(VLOOKUP($A9,'2021 REG'!$A$9:$V$483,17,FALSE)*(1+$I$2),5)</f>
        <v>11.07521</v>
      </c>
      <c r="R9" s="204">
        <f>ROUND(VLOOKUP($A9,'2021 REG'!$A$9:$V$483,18,FALSE)*(1+$I$2),5)</f>
        <v>11.518219999999999</v>
      </c>
      <c r="S9" s="204">
        <f>ROUND(VLOOKUP($A9,'2021 REG'!$A$9:$V$483,19,FALSE)*(1+$I$2),5)</f>
        <v>11.97893</v>
      </c>
      <c r="T9" s="204">
        <f>ROUND(VLOOKUP($A9,'2021 REG'!$A$9:$V$483,20,FALSE)*(1+$I$2),5)</f>
        <v>12.4581</v>
      </c>
      <c r="U9" s="204">
        <f>ROUND(VLOOKUP($A9,'2021 REG'!$A$9:$V$483,21,FALSE)*(1+$I$2),5)</f>
        <v>12.95641</v>
      </c>
      <c r="V9" s="204">
        <f>ROUND(VLOOKUP($A9,'2021 REG'!$A$9:$V$483,22,FALSE)*(1+$I$2),5)</f>
        <v>13.474679999999999</v>
      </c>
      <c r="W9" s="130"/>
      <c r="X9" s="130">
        <f>(R9/Q9)-1</f>
        <v>0.04</v>
      </c>
      <c r="Y9" s="130">
        <f t="shared" ref="Y9:AB9" si="0">(S9/R9)-1</f>
        <v>3.9997999999999999E-2</v>
      </c>
      <c r="Z9" s="130">
        <f t="shared" si="0"/>
        <v>4.0001000000000002E-2</v>
      </c>
      <c r="AA9" s="130">
        <f t="shared" si="0"/>
        <v>3.9999E-2</v>
      </c>
      <c r="AB9" s="130">
        <f t="shared" si="0"/>
        <v>4.0001000000000002E-2</v>
      </c>
    </row>
    <row r="10" spans="1:29" s="4" customFormat="1" ht="13.5" customHeight="1" x14ac:dyDescent="0.2">
      <c r="A10" s="76"/>
      <c r="B10" s="167"/>
      <c r="C10" s="29"/>
      <c r="D10" s="419"/>
      <c r="E10" s="419"/>
      <c r="F10" s="419"/>
      <c r="G10" s="419"/>
      <c r="H10" s="419"/>
      <c r="I10" s="419"/>
      <c r="J10" s="419"/>
      <c r="K10" s="130"/>
      <c r="L10" s="130"/>
      <c r="M10" s="130"/>
      <c r="N10" s="130"/>
      <c r="O10" s="130"/>
      <c r="P10" s="130"/>
      <c r="Q10" s="131">
        <f t="shared" ref="Q10:U10" si="1">ROUND((Q9*2080),5)</f>
        <v>23036.436799999999</v>
      </c>
      <c r="R10" s="132">
        <f t="shared" si="1"/>
        <v>23957.8976</v>
      </c>
      <c r="S10" s="132">
        <f t="shared" si="1"/>
        <v>24916.1744</v>
      </c>
      <c r="T10" s="132">
        <f t="shared" si="1"/>
        <v>25912.848000000002</v>
      </c>
      <c r="U10" s="132">
        <f t="shared" si="1"/>
        <v>26949.3328</v>
      </c>
      <c r="V10" s="132">
        <f>ROUND((V9*2080),5)</f>
        <v>28027.3344</v>
      </c>
      <c r="W10" s="130"/>
      <c r="X10" s="130"/>
      <c r="Y10" s="130"/>
      <c r="Z10" s="130"/>
      <c r="AA10" s="130"/>
      <c r="AB10" s="130"/>
    </row>
    <row r="11" spans="1:29" s="4" customFormat="1" ht="13.5" customHeight="1" thickBot="1" x14ac:dyDescent="0.25">
      <c r="A11" s="80"/>
      <c r="B11" s="168"/>
      <c r="C11" s="39"/>
      <c r="D11" s="420"/>
      <c r="E11" s="420"/>
      <c r="F11" s="420"/>
      <c r="G11" s="420"/>
      <c r="H11" s="420"/>
      <c r="I11" s="420"/>
      <c r="J11" s="420"/>
      <c r="K11" s="133"/>
      <c r="L11" s="133"/>
      <c r="M11" s="133"/>
      <c r="N11" s="133"/>
      <c r="O11" s="133"/>
      <c r="P11" s="133"/>
      <c r="Q11" s="134"/>
      <c r="R11" s="135"/>
      <c r="S11" s="135"/>
      <c r="T11" s="135"/>
      <c r="U11" s="135"/>
      <c r="V11" s="135"/>
      <c r="W11" s="133"/>
      <c r="X11" s="133"/>
      <c r="Y11" s="133"/>
      <c r="Z11" s="133"/>
      <c r="AA11" s="133"/>
      <c r="AB11" s="133"/>
    </row>
    <row r="12" spans="1:29" s="4" customFormat="1" ht="13.5" customHeight="1" x14ac:dyDescent="0.2">
      <c r="A12" s="79">
        <v>2</v>
      </c>
      <c r="B12" s="166"/>
      <c r="C12" s="45"/>
      <c r="D12" s="418" t="s">
        <v>268</v>
      </c>
      <c r="E12" s="418" t="s">
        <v>268</v>
      </c>
      <c r="F12" s="418" t="s">
        <v>268</v>
      </c>
      <c r="G12" s="418" t="s">
        <v>268</v>
      </c>
      <c r="H12" s="418" t="s">
        <v>268</v>
      </c>
      <c r="I12" s="418" t="s">
        <v>268</v>
      </c>
      <c r="J12" s="418" t="s">
        <v>268</v>
      </c>
      <c r="K12" s="130"/>
      <c r="L12" s="130" t="e">
        <f>(F12/E12)-1</f>
        <v>#VALUE!</v>
      </c>
      <c r="M12" s="130" t="e">
        <f t="shared" ref="M12:P12" si="2">(G12/F12)-1</f>
        <v>#VALUE!</v>
      </c>
      <c r="N12" s="130" t="e">
        <f t="shared" si="2"/>
        <v>#VALUE!</v>
      </c>
      <c r="O12" s="130" t="e">
        <f t="shared" si="2"/>
        <v>#VALUE!</v>
      </c>
      <c r="P12" s="130" t="e">
        <f t="shared" si="2"/>
        <v>#VALUE!</v>
      </c>
      <c r="Q12" s="204">
        <f>ROUND(VLOOKUP($A12,'2021 REG'!$A$9:$V$483,17,FALSE)*(1+$I$2),5)</f>
        <v>11.35209</v>
      </c>
      <c r="R12" s="204">
        <f>ROUND(VLOOKUP($A12,'2021 REG'!$A$9:$V$483,18,FALSE)*(1+$I$2),5)</f>
        <v>11.80616</v>
      </c>
      <c r="S12" s="204">
        <f>ROUND(VLOOKUP($A12,'2021 REG'!$A$9:$V$483,19,FALSE)*(1+$I$2),5)</f>
        <v>12.278409999999999</v>
      </c>
      <c r="T12" s="204">
        <f>ROUND(VLOOKUP($A12,'2021 REG'!$A$9:$V$483,20,FALSE)*(1+$I$2),5)</f>
        <v>12.769550000000001</v>
      </c>
      <c r="U12" s="204">
        <f>ROUND(VLOOKUP($A12,'2021 REG'!$A$9:$V$483,21,FALSE)*(1+$I$2),5)</f>
        <v>13.28032</v>
      </c>
      <c r="V12" s="204">
        <f>ROUND(VLOOKUP($A12,'2021 REG'!$A$9:$V$483,22,FALSE)*(1+$I$2),5)</f>
        <v>13.81156</v>
      </c>
      <c r="W12" s="130"/>
      <c r="X12" s="130">
        <f>(R12/Q12)-1</f>
        <v>3.9999E-2</v>
      </c>
      <c r="Y12" s="130">
        <f t="shared" ref="Y12:AB12" si="3">(S12/R12)-1</f>
        <v>0.04</v>
      </c>
      <c r="Z12" s="130">
        <f t="shared" si="3"/>
        <v>0.04</v>
      </c>
      <c r="AA12" s="130">
        <f t="shared" si="3"/>
        <v>3.9999E-2</v>
      </c>
      <c r="AB12" s="130">
        <f t="shared" si="3"/>
        <v>4.0002000000000003E-2</v>
      </c>
    </row>
    <row r="13" spans="1:29" s="4" customFormat="1" ht="13.5" customHeight="1" x14ac:dyDescent="0.2">
      <c r="A13" s="76"/>
      <c r="B13" s="167"/>
      <c r="C13" s="29"/>
      <c r="D13" s="419"/>
      <c r="E13" s="419"/>
      <c r="F13" s="419"/>
      <c r="G13" s="419"/>
      <c r="H13" s="419"/>
      <c r="I13" s="419"/>
      <c r="J13" s="419"/>
      <c r="K13" s="130" t="e">
        <f>(E12/E9)-1</f>
        <v>#VALUE!</v>
      </c>
      <c r="L13" s="130" t="e">
        <f t="shared" ref="L13:P13" si="4">(F12/F9)-1</f>
        <v>#VALUE!</v>
      </c>
      <c r="M13" s="130" t="e">
        <f t="shared" si="4"/>
        <v>#VALUE!</v>
      </c>
      <c r="N13" s="130" t="e">
        <f t="shared" si="4"/>
        <v>#VALUE!</v>
      </c>
      <c r="O13" s="130" t="e">
        <f t="shared" si="4"/>
        <v>#VALUE!</v>
      </c>
      <c r="P13" s="130" t="e">
        <f t="shared" si="4"/>
        <v>#VALUE!</v>
      </c>
      <c r="Q13" s="131">
        <f t="shared" ref="Q13:U13" si="5">ROUND((Q12*2080),5)</f>
        <v>23612.3472</v>
      </c>
      <c r="R13" s="132">
        <f t="shared" si="5"/>
        <v>24556.8128</v>
      </c>
      <c r="S13" s="132">
        <f t="shared" si="5"/>
        <v>25539.092799999999</v>
      </c>
      <c r="T13" s="132">
        <f t="shared" si="5"/>
        <v>26560.664000000001</v>
      </c>
      <c r="U13" s="132">
        <f t="shared" si="5"/>
        <v>27623.065600000002</v>
      </c>
      <c r="V13" s="132">
        <f>ROUND((V12*2080),5)</f>
        <v>28728.0448</v>
      </c>
      <c r="W13" s="130">
        <f>(Q12/Q9)-1</f>
        <v>2.5000000000000001E-2</v>
      </c>
      <c r="X13" s="130">
        <f t="shared" ref="X13:AB13" si="6">(R12/R9)-1</f>
        <v>2.4999E-2</v>
      </c>
      <c r="Y13" s="130">
        <f t="shared" si="6"/>
        <v>2.5000999999999999E-2</v>
      </c>
      <c r="Z13" s="130">
        <f t="shared" si="6"/>
        <v>2.5000000000000001E-2</v>
      </c>
      <c r="AA13" s="130">
        <f t="shared" si="6"/>
        <v>2.5000000000000001E-2</v>
      </c>
      <c r="AB13" s="130">
        <f t="shared" si="6"/>
        <v>2.5000999999999999E-2</v>
      </c>
    </row>
    <row r="14" spans="1:29" s="4" customFormat="1" ht="13.5" customHeight="1" thickBot="1" x14ac:dyDescent="0.25">
      <c r="A14" s="80"/>
      <c r="B14" s="168"/>
      <c r="C14" s="39"/>
      <c r="D14" s="420"/>
      <c r="E14" s="420"/>
      <c r="F14" s="420"/>
      <c r="G14" s="420"/>
      <c r="H14" s="420"/>
      <c r="I14" s="420"/>
      <c r="J14" s="420"/>
      <c r="K14" s="133"/>
      <c r="L14" s="133"/>
      <c r="M14" s="133"/>
      <c r="N14" s="133"/>
      <c r="O14" s="133"/>
      <c r="P14" s="133"/>
      <c r="Q14" s="134"/>
      <c r="R14" s="135"/>
      <c r="S14" s="135"/>
      <c r="T14" s="135"/>
      <c r="U14" s="135"/>
      <c r="V14" s="135"/>
      <c r="W14" s="133"/>
      <c r="X14" s="133"/>
      <c r="Y14" s="133"/>
      <c r="Z14" s="133"/>
      <c r="AA14" s="133"/>
      <c r="AB14" s="133"/>
    </row>
    <row r="15" spans="1:29" s="4" customFormat="1" ht="13.5" customHeight="1" x14ac:dyDescent="0.2">
      <c r="A15" s="79">
        <v>3</v>
      </c>
      <c r="B15" s="166"/>
      <c r="C15" s="45"/>
      <c r="D15" s="418" t="s">
        <v>268</v>
      </c>
      <c r="E15" s="418" t="s">
        <v>268</v>
      </c>
      <c r="F15" s="418" t="s">
        <v>268</v>
      </c>
      <c r="G15" s="418" t="s">
        <v>268</v>
      </c>
      <c r="H15" s="418" t="s">
        <v>268</v>
      </c>
      <c r="I15" s="418" t="s">
        <v>268</v>
      </c>
      <c r="J15" s="187">
        <f>V15</f>
        <v>14.16</v>
      </c>
      <c r="K15" s="130"/>
      <c r="L15" s="130" t="e">
        <f>(F15/E15)-1</f>
        <v>#VALUE!</v>
      </c>
      <c r="M15" s="130" t="e">
        <f t="shared" ref="M15:P15" si="7">(G15/F15)-1</f>
        <v>#VALUE!</v>
      </c>
      <c r="N15" s="130" t="e">
        <f t="shared" si="7"/>
        <v>#VALUE!</v>
      </c>
      <c r="O15" s="130" t="e">
        <f t="shared" si="7"/>
        <v>#VALUE!</v>
      </c>
      <c r="P15" s="130" t="e">
        <f t="shared" si="7"/>
        <v>#VALUE!</v>
      </c>
      <c r="Q15" s="204">
        <f>ROUND(VLOOKUP($A15,'2021 REG'!$A$9:$V$483,17,FALSE)*(1+$I$2),5)</f>
        <v>11.63588</v>
      </c>
      <c r="R15" s="204">
        <f>ROUND(VLOOKUP($A15,'2021 REG'!$A$9:$V$483,18,FALSE)*(1+$I$2),5)</f>
        <v>12.10131</v>
      </c>
      <c r="S15" s="204">
        <f>ROUND(VLOOKUP($A15,'2021 REG'!$A$9:$V$483,19,FALSE)*(1+$I$2),5)</f>
        <v>12.58535</v>
      </c>
      <c r="T15" s="204">
        <f>ROUND(VLOOKUP($A15,'2021 REG'!$A$9:$V$483,20,FALSE)*(1+$I$2),5)</f>
        <v>13.08878</v>
      </c>
      <c r="U15" s="204">
        <f>ROUND(VLOOKUP($A15,'2021 REG'!$A$9:$V$483,21,FALSE)*(1+$I$2),5)</f>
        <v>13.61233</v>
      </c>
      <c r="V15" s="204">
        <f>ROUND(VLOOKUP($A15,'2021 REG'!$A$9:$V$483,22,FALSE)*(1+$I$2),5)</f>
        <v>14.156829999999999</v>
      </c>
      <c r="W15" s="130"/>
      <c r="X15" s="130">
        <f>(R15/Q15)-1</f>
        <v>0.04</v>
      </c>
      <c r="Y15" s="130">
        <f t="shared" ref="Y15:AB15" si="8">(S15/R15)-1</f>
        <v>3.9999E-2</v>
      </c>
      <c r="Z15" s="130">
        <f t="shared" si="8"/>
        <v>4.0001000000000002E-2</v>
      </c>
      <c r="AA15" s="130">
        <f t="shared" si="8"/>
        <v>0.04</v>
      </c>
      <c r="AB15" s="130">
        <f t="shared" si="8"/>
        <v>0.04</v>
      </c>
    </row>
    <row r="16" spans="1:29" s="4" customFormat="1" ht="13.5" customHeight="1" x14ac:dyDescent="0.2">
      <c r="A16" s="76"/>
      <c r="B16" s="167"/>
      <c r="C16" s="29"/>
      <c r="D16" s="419"/>
      <c r="E16" s="419"/>
      <c r="F16" s="419"/>
      <c r="G16" s="419"/>
      <c r="H16" s="419"/>
      <c r="I16" s="419"/>
      <c r="J16" s="188">
        <f>V16</f>
        <v>29446</v>
      </c>
      <c r="K16" s="130" t="e">
        <f>(E15/E12)-1</f>
        <v>#VALUE!</v>
      </c>
      <c r="L16" s="130" t="e">
        <f t="shared" ref="L16:P16" si="9">(F15/F12)-1</f>
        <v>#VALUE!</v>
      </c>
      <c r="M16" s="130" t="e">
        <f t="shared" si="9"/>
        <v>#VALUE!</v>
      </c>
      <c r="N16" s="130" t="e">
        <f t="shared" si="9"/>
        <v>#VALUE!</v>
      </c>
      <c r="O16" s="130" t="e">
        <f t="shared" si="9"/>
        <v>#VALUE!</v>
      </c>
      <c r="P16" s="130" t="e">
        <f t="shared" si="9"/>
        <v>#VALUE!</v>
      </c>
      <c r="Q16" s="131">
        <f t="shared" ref="Q16:U16" si="10">ROUND((Q15*2080),5)</f>
        <v>24202.630399999998</v>
      </c>
      <c r="R16" s="132">
        <f t="shared" si="10"/>
        <v>25170.7248</v>
      </c>
      <c r="S16" s="132">
        <f t="shared" si="10"/>
        <v>26177.527999999998</v>
      </c>
      <c r="T16" s="132">
        <f t="shared" si="10"/>
        <v>27224.662400000001</v>
      </c>
      <c r="U16" s="132">
        <f t="shared" si="10"/>
        <v>28313.646400000001</v>
      </c>
      <c r="V16" s="132">
        <f>ROUND((V15*2080),5)</f>
        <v>29446.206399999999</v>
      </c>
      <c r="W16" s="130">
        <f>(Q15/Q12)-1</f>
        <v>2.4999E-2</v>
      </c>
      <c r="X16" s="130">
        <f t="shared" ref="X16:AB16" si="11">(R15/R12)-1</f>
        <v>2.5000000000000001E-2</v>
      </c>
      <c r="Y16" s="130">
        <f t="shared" si="11"/>
        <v>2.4997999999999999E-2</v>
      </c>
      <c r="Z16" s="130">
        <f t="shared" si="11"/>
        <v>2.4999E-2</v>
      </c>
      <c r="AA16" s="130">
        <f t="shared" si="11"/>
        <v>2.5000000000000001E-2</v>
      </c>
      <c r="AB16" s="130">
        <f t="shared" si="11"/>
        <v>2.4999E-2</v>
      </c>
    </row>
    <row r="17" spans="1:28" s="4" customFormat="1" ht="13.5" customHeight="1" thickBot="1" x14ac:dyDescent="0.25">
      <c r="A17" s="80"/>
      <c r="B17" s="168"/>
      <c r="C17" s="39"/>
      <c r="D17" s="420"/>
      <c r="E17" s="420"/>
      <c r="F17" s="420"/>
      <c r="G17" s="420"/>
      <c r="H17" s="420"/>
      <c r="I17" s="420"/>
      <c r="J17" s="190"/>
      <c r="K17" s="133"/>
      <c r="L17" s="133"/>
      <c r="M17" s="133"/>
      <c r="N17" s="133"/>
      <c r="O17" s="133"/>
      <c r="P17" s="133"/>
      <c r="Q17" s="134"/>
      <c r="R17" s="135"/>
      <c r="S17" s="135"/>
      <c r="T17" s="135"/>
      <c r="U17" s="135"/>
      <c r="V17" s="135"/>
      <c r="W17" s="133"/>
      <c r="X17" s="133"/>
      <c r="Y17" s="133"/>
      <c r="Z17" s="133"/>
      <c r="AA17" s="133"/>
      <c r="AB17" s="133"/>
    </row>
    <row r="18" spans="1:28" s="4" customFormat="1" ht="13.5" customHeight="1" x14ac:dyDescent="0.2">
      <c r="A18" s="79">
        <v>4</v>
      </c>
      <c r="B18" s="166"/>
      <c r="C18" s="45"/>
      <c r="D18" s="418" t="s">
        <v>268</v>
      </c>
      <c r="E18" s="418" t="s">
        <v>268</v>
      </c>
      <c r="F18" s="418" t="s">
        <v>268</v>
      </c>
      <c r="G18" s="418" t="s">
        <v>268</v>
      </c>
      <c r="H18" s="418" t="s">
        <v>268</v>
      </c>
      <c r="I18" s="187">
        <f>U18</f>
        <v>13.95</v>
      </c>
      <c r="J18" s="187">
        <f>V18</f>
        <v>14.51</v>
      </c>
      <c r="K18" s="130"/>
      <c r="L18" s="130" t="e">
        <f>(F18/E18)-1</f>
        <v>#VALUE!</v>
      </c>
      <c r="M18" s="130" t="e">
        <f t="shared" ref="M18:P18" si="12">(G18/F18)-1</f>
        <v>#VALUE!</v>
      </c>
      <c r="N18" s="130" t="e">
        <f t="shared" si="12"/>
        <v>#VALUE!</v>
      </c>
      <c r="O18" s="130" t="e">
        <f t="shared" si="12"/>
        <v>#VALUE!</v>
      </c>
      <c r="P18" s="130">
        <f t="shared" si="12"/>
        <v>4.0142999999999998E-2</v>
      </c>
      <c r="Q18" s="204">
        <f>ROUND(VLOOKUP($A18,'2021 REG'!$A$9:$V$483,17,FALSE)*(1+$I$2),5)</f>
        <v>11.926769999999999</v>
      </c>
      <c r="R18" s="204">
        <f>ROUND(VLOOKUP($A18,'2021 REG'!$A$9:$V$483,18,FALSE)*(1+$I$2),5)</f>
        <v>12.40385</v>
      </c>
      <c r="S18" s="204">
        <f>ROUND(VLOOKUP($A18,'2021 REG'!$A$9:$V$483,19,FALSE)*(1+$I$2),5)</f>
        <v>12.899990000000001</v>
      </c>
      <c r="T18" s="204">
        <f>ROUND(VLOOKUP($A18,'2021 REG'!$A$9:$V$483,20,FALSE)*(1+$I$2),5)</f>
        <v>13.415990000000001</v>
      </c>
      <c r="U18" s="204">
        <f>ROUND(VLOOKUP($A18,'2021 REG'!$A$9:$V$483,21,FALSE)*(1+$I$2),5)</f>
        <v>13.952640000000001</v>
      </c>
      <c r="V18" s="204">
        <f>ROUND(VLOOKUP($A18,'2021 REG'!$A$9:$V$483,22,FALSE)*(1+$I$2),5)</f>
        <v>14.51075</v>
      </c>
      <c r="W18" s="130"/>
      <c r="X18" s="130">
        <f>(R18/Q18)-1</f>
        <v>4.0001000000000002E-2</v>
      </c>
      <c r="Y18" s="130">
        <f t="shared" ref="Y18:AB18" si="13">(S18/R18)-1</f>
        <v>3.9999E-2</v>
      </c>
      <c r="Z18" s="130">
        <f t="shared" si="13"/>
        <v>0.04</v>
      </c>
      <c r="AA18" s="130">
        <f t="shared" si="13"/>
        <v>4.0001000000000002E-2</v>
      </c>
      <c r="AB18" s="130">
        <f t="shared" si="13"/>
        <v>0.04</v>
      </c>
    </row>
    <row r="19" spans="1:28" s="4" customFormat="1" ht="13.5" customHeight="1" x14ac:dyDescent="0.2">
      <c r="A19" s="76"/>
      <c r="B19" s="167"/>
      <c r="C19" s="29"/>
      <c r="D19" s="419"/>
      <c r="E19" s="419"/>
      <c r="F19" s="419"/>
      <c r="G19" s="419"/>
      <c r="H19" s="419"/>
      <c r="I19" s="188">
        <f>U19</f>
        <v>29021</v>
      </c>
      <c r="J19" s="188">
        <f>V19</f>
        <v>30182</v>
      </c>
      <c r="K19" s="130" t="e">
        <f>(E18/E15)-1</f>
        <v>#VALUE!</v>
      </c>
      <c r="L19" s="130" t="e">
        <f t="shared" ref="L19:P19" si="14">(F18/F15)-1</f>
        <v>#VALUE!</v>
      </c>
      <c r="M19" s="130" t="e">
        <f t="shared" si="14"/>
        <v>#VALUE!</v>
      </c>
      <c r="N19" s="130" t="e">
        <f t="shared" si="14"/>
        <v>#VALUE!</v>
      </c>
      <c r="O19" s="130" t="e">
        <f t="shared" si="14"/>
        <v>#VALUE!</v>
      </c>
      <c r="P19" s="130">
        <f t="shared" si="14"/>
        <v>2.4718E-2</v>
      </c>
      <c r="Q19" s="131">
        <f t="shared" ref="Q19:U19" si="15">ROUND((Q18*2080),5)</f>
        <v>24807.6816</v>
      </c>
      <c r="R19" s="132">
        <f t="shared" si="15"/>
        <v>25800.008000000002</v>
      </c>
      <c r="S19" s="132">
        <f t="shared" si="15"/>
        <v>26831.979200000002</v>
      </c>
      <c r="T19" s="132">
        <f t="shared" si="15"/>
        <v>27905.2592</v>
      </c>
      <c r="U19" s="132">
        <f t="shared" si="15"/>
        <v>29021.4912</v>
      </c>
      <c r="V19" s="132">
        <f>ROUND((V18*2080),5)</f>
        <v>30182.36</v>
      </c>
      <c r="W19" s="130">
        <f>(Q18/Q15)-1</f>
        <v>2.4999E-2</v>
      </c>
      <c r="X19" s="130">
        <f t="shared" ref="X19:AB19" si="16">(R18/R15)-1</f>
        <v>2.5000999999999999E-2</v>
      </c>
      <c r="Y19" s="130">
        <f t="shared" si="16"/>
        <v>2.5000000000000001E-2</v>
      </c>
      <c r="Z19" s="130">
        <f t="shared" si="16"/>
        <v>2.4999E-2</v>
      </c>
      <c r="AA19" s="130">
        <f t="shared" si="16"/>
        <v>2.5000000000000001E-2</v>
      </c>
      <c r="AB19" s="130">
        <f t="shared" si="16"/>
        <v>2.5000000000000001E-2</v>
      </c>
    </row>
    <row r="20" spans="1:28" s="4" customFormat="1" ht="13.5" customHeight="1" thickBot="1" x14ac:dyDescent="0.25">
      <c r="A20" s="80"/>
      <c r="B20" s="168"/>
      <c r="C20" s="39"/>
      <c r="D20" s="420"/>
      <c r="E20" s="420"/>
      <c r="F20" s="420"/>
      <c r="G20" s="420"/>
      <c r="H20" s="420"/>
      <c r="I20" s="190"/>
      <c r="J20" s="190"/>
      <c r="K20" s="133"/>
      <c r="L20" s="133"/>
      <c r="M20" s="133"/>
      <c r="N20" s="133"/>
      <c r="O20" s="133"/>
      <c r="P20" s="133"/>
      <c r="Q20" s="134"/>
      <c r="R20" s="135"/>
      <c r="S20" s="135"/>
      <c r="T20" s="135"/>
      <c r="U20" s="135"/>
      <c r="V20" s="135"/>
      <c r="W20" s="133"/>
      <c r="X20" s="133"/>
      <c r="Y20" s="133"/>
      <c r="Z20" s="133"/>
      <c r="AA20" s="133"/>
      <c r="AB20" s="133"/>
    </row>
    <row r="21" spans="1:28" s="4" customFormat="1" ht="13.5" customHeight="1" x14ac:dyDescent="0.2">
      <c r="A21" s="79">
        <v>5</v>
      </c>
      <c r="B21" s="166"/>
      <c r="C21" s="45"/>
      <c r="D21" s="418" t="s">
        <v>268</v>
      </c>
      <c r="E21" s="418" t="s">
        <v>268</v>
      </c>
      <c r="F21" s="418" t="s">
        <v>268</v>
      </c>
      <c r="G21" s="418" t="s">
        <v>268</v>
      </c>
      <c r="H21" s="418" t="s">
        <v>268</v>
      </c>
      <c r="I21" s="187">
        <f t="shared" ref="I21:I22" si="17">U21</f>
        <v>14.3</v>
      </c>
      <c r="J21" s="187">
        <f>V21</f>
        <v>14.87</v>
      </c>
      <c r="K21" s="130"/>
      <c r="L21" s="130" t="e">
        <f>(F21/E21)-1</f>
        <v>#VALUE!</v>
      </c>
      <c r="M21" s="130" t="e">
        <f t="shared" ref="M21:P21" si="18">(G21/F21)-1</f>
        <v>#VALUE!</v>
      </c>
      <c r="N21" s="130" t="e">
        <f t="shared" si="18"/>
        <v>#VALUE!</v>
      </c>
      <c r="O21" s="130" t="e">
        <f t="shared" si="18"/>
        <v>#VALUE!</v>
      </c>
      <c r="P21" s="130">
        <f t="shared" si="18"/>
        <v>3.986E-2</v>
      </c>
      <c r="Q21" s="204">
        <f>ROUND(VLOOKUP($A21,'2021 REG'!$A$9:$V$483,17,FALSE)*(1+$I$2),5)</f>
        <v>12.22494</v>
      </c>
      <c r="R21" s="204">
        <f>ROUND(VLOOKUP($A21,'2021 REG'!$A$9:$V$483,18,FALSE)*(1+$I$2),5)</f>
        <v>12.713939999999999</v>
      </c>
      <c r="S21" s="204">
        <f>ROUND(VLOOKUP($A21,'2021 REG'!$A$9:$V$483,19,FALSE)*(1+$I$2),5)</f>
        <v>13.222490000000001</v>
      </c>
      <c r="T21" s="204">
        <f>ROUND(VLOOKUP($A21,'2021 REG'!$A$9:$V$483,20,FALSE)*(1+$I$2),5)</f>
        <v>13.7514</v>
      </c>
      <c r="U21" s="204">
        <f>ROUND(VLOOKUP($A21,'2021 REG'!$A$9:$V$483,21,FALSE)*(1+$I$2),5)</f>
        <v>14.301460000000001</v>
      </c>
      <c r="V21" s="204">
        <f>ROUND(VLOOKUP($A21,'2021 REG'!$A$9:$V$483,22,FALSE)*(1+$I$2),5)</f>
        <v>14.873519999999999</v>
      </c>
      <c r="W21" s="130"/>
      <c r="X21" s="130">
        <f>(R21/Q21)-1</f>
        <v>0.04</v>
      </c>
      <c r="Y21" s="130">
        <f t="shared" ref="Y21:AB21" si="19">(S21/R21)-1</f>
        <v>3.9999E-2</v>
      </c>
      <c r="Z21" s="130">
        <f t="shared" si="19"/>
        <v>4.0001000000000002E-2</v>
      </c>
      <c r="AA21" s="130">
        <f t="shared" si="19"/>
        <v>0.04</v>
      </c>
      <c r="AB21" s="130">
        <f t="shared" si="19"/>
        <v>0.04</v>
      </c>
    </row>
    <row r="22" spans="1:28" s="4" customFormat="1" ht="13.5" customHeight="1" x14ac:dyDescent="0.2">
      <c r="A22" s="76"/>
      <c r="B22" s="167"/>
      <c r="C22" s="29"/>
      <c r="D22" s="419"/>
      <c r="E22" s="419"/>
      <c r="F22" s="419"/>
      <c r="G22" s="419"/>
      <c r="H22" s="419"/>
      <c r="I22" s="188">
        <f t="shared" si="17"/>
        <v>29747</v>
      </c>
      <c r="J22" s="188">
        <f>V22</f>
        <v>30937</v>
      </c>
      <c r="K22" s="130" t="e">
        <f>(E21/E18)-1</f>
        <v>#VALUE!</v>
      </c>
      <c r="L22" s="130" t="e">
        <f t="shared" ref="L22:P22" si="20">(F21/F18)-1</f>
        <v>#VALUE!</v>
      </c>
      <c r="M22" s="130" t="e">
        <f t="shared" si="20"/>
        <v>#VALUE!</v>
      </c>
      <c r="N22" s="130" t="e">
        <f t="shared" si="20"/>
        <v>#VALUE!</v>
      </c>
      <c r="O22" s="130">
        <f t="shared" si="20"/>
        <v>2.5090000000000001E-2</v>
      </c>
      <c r="P22" s="130">
        <f t="shared" si="20"/>
        <v>2.4809999999999999E-2</v>
      </c>
      <c r="Q22" s="131">
        <f t="shared" ref="Q22:U22" si="21">ROUND((Q21*2080),5)</f>
        <v>25427.875199999999</v>
      </c>
      <c r="R22" s="132">
        <f t="shared" si="21"/>
        <v>26444.995200000001</v>
      </c>
      <c r="S22" s="132">
        <f t="shared" si="21"/>
        <v>27502.779200000001</v>
      </c>
      <c r="T22" s="132">
        <f t="shared" si="21"/>
        <v>28602.912</v>
      </c>
      <c r="U22" s="132">
        <f t="shared" si="21"/>
        <v>29747.036800000002</v>
      </c>
      <c r="V22" s="132">
        <f>ROUND((V21*2080),5)</f>
        <v>30936.921600000001</v>
      </c>
      <c r="W22" s="130">
        <f>(Q21/Q18)-1</f>
        <v>2.5000000000000001E-2</v>
      </c>
      <c r="X22" s="130">
        <f t="shared" ref="X22:AB22" si="22">(R21/R18)-1</f>
        <v>2.4999E-2</v>
      </c>
      <c r="Y22" s="130">
        <f t="shared" si="22"/>
        <v>2.5000000000000001E-2</v>
      </c>
      <c r="Z22" s="130">
        <f t="shared" si="22"/>
        <v>2.5000999999999999E-2</v>
      </c>
      <c r="AA22" s="130">
        <f t="shared" si="22"/>
        <v>2.5000000000000001E-2</v>
      </c>
      <c r="AB22" s="130">
        <f t="shared" si="22"/>
        <v>2.5000000000000001E-2</v>
      </c>
    </row>
    <row r="23" spans="1:28" s="4" customFormat="1" ht="13.5" customHeight="1" thickBot="1" x14ac:dyDescent="0.25">
      <c r="A23" s="80"/>
      <c r="B23" s="168"/>
      <c r="C23" s="39"/>
      <c r="D23" s="420"/>
      <c r="E23" s="420"/>
      <c r="F23" s="420"/>
      <c r="G23" s="420"/>
      <c r="H23" s="420"/>
      <c r="I23" s="190"/>
      <c r="J23" s="190"/>
      <c r="K23" s="133"/>
      <c r="L23" s="133"/>
      <c r="M23" s="133"/>
      <c r="N23" s="133"/>
      <c r="O23" s="133"/>
      <c r="P23" s="133"/>
      <c r="Q23" s="134"/>
      <c r="R23" s="135"/>
      <c r="S23" s="135"/>
      <c r="T23" s="135"/>
      <c r="U23" s="135"/>
      <c r="V23" s="135"/>
      <c r="W23" s="133"/>
      <c r="X23" s="133"/>
      <c r="Y23" s="133"/>
      <c r="Z23" s="133"/>
      <c r="AA23" s="133"/>
      <c r="AB23" s="133"/>
    </row>
    <row r="24" spans="1:28" s="4" customFormat="1" ht="13.5" customHeight="1" x14ac:dyDescent="0.2">
      <c r="A24" s="79">
        <v>6</v>
      </c>
      <c r="B24" s="166"/>
      <c r="C24" s="45"/>
      <c r="D24" s="418" t="s">
        <v>268</v>
      </c>
      <c r="E24" s="418" t="s">
        <v>268</v>
      </c>
      <c r="F24" s="418" t="s">
        <v>268</v>
      </c>
      <c r="G24" s="418" t="s">
        <v>268</v>
      </c>
      <c r="H24" s="187">
        <f t="shared" ref="H24:I25" si="23">T24</f>
        <v>14.1</v>
      </c>
      <c r="I24" s="187">
        <f t="shared" si="23"/>
        <v>14.66</v>
      </c>
      <c r="J24" s="187">
        <f>V24</f>
        <v>15.25</v>
      </c>
      <c r="K24" s="130"/>
      <c r="L24" s="130" t="e">
        <f>(F24/E24)-1</f>
        <v>#VALUE!</v>
      </c>
      <c r="M24" s="130" t="e">
        <f t="shared" ref="M24:P24" si="24">(G24/F24)-1</f>
        <v>#VALUE!</v>
      </c>
      <c r="N24" s="130" t="e">
        <f t="shared" si="24"/>
        <v>#VALUE!</v>
      </c>
      <c r="O24" s="130">
        <f t="shared" si="24"/>
        <v>3.9716000000000001E-2</v>
      </c>
      <c r="P24" s="130">
        <f t="shared" si="24"/>
        <v>4.0245999999999997E-2</v>
      </c>
      <c r="Q24" s="204">
        <f>ROUND(VLOOKUP($A24,'2021 REG'!$A$9:$V$483,17,FALSE)*(1+$I$2),5)</f>
        <v>12.53058</v>
      </c>
      <c r="R24" s="204">
        <f>ROUND(VLOOKUP($A24,'2021 REG'!$A$9:$V$483,18,FALSE)*(1+$I$2),5)</f>
        <v>13.03182</v>
      </c>
      <c r="S24" s="204">
        <f>ROUND(VLOOKUP($A24,'2021 REG'!$A$9:$V$483,19,FALSE)*(1+$I$2),5)</f>
        <v>13.55308</v>
      </c>
      <c r="T24" s="204">
        <f>ROUND(VLOOKUP($A24,'2021 REG'!$A$9:$V$483,20,FALSE)*(1+$I$2),5)</f>
        <v>14.0952</v>
      </c>
      <c r="U24" s="204">
        <f>ROUND(VLOOKUP($A24,'2021 REG'!$A$9:$V$483,21,FALSE)*(1+$I$2),5)</f>
        <v>14.659000000000001</v>
      </c>
      <c r="V24" s="204">
        <f>ROUND(VLOOKUP($A24,'2021 REG'!$A$9:$V$483,22,FALSE)*(1+$I$2),5)</f>
        <v>15.24535</v>
      </c>
      <c r="W24" s="130"/>
      <c r="X24" s="130">
        <f>(R24/Q24)-1</f>
        <v>4.0001000000000002E-2</v>
      </c>
      <c r="Y24" s="130">
        <f t="shared" ref="Y24:AB24" si="25">(S24/R24)-1</f>
        <v>3.9999E-2</v>
      </c>
      <c r="Z24" s="130">
        <f t="shared" si="25"/>
        <v>0.04</v>
      </c>
      <c r="AA24" s="130">
        <f t="shared" si="25"/>
        <v>3.9999E-2</v>
      </c>
      <c r="AB24" s="130">
        <f t="shared" si="25"/>
        <v>3.9999E-2</v>
      </c>
    </row>
    <row r="25" spans="1:28" s="4" customFormat="1" ht="13.5" customHeight="1" x14ac:dyDescent="0.2">
      <c r="A25" s="76"/>
      <c r="B25" s="167"/>
      <c r="C25" s="29"/>
      <c r="D25" s="419"/>
      <c r="E25" s="419"/>
      <c r="F25" s="419"/>
      <c r="G25" s="419"/>
      <c r="H25" s="188">
        <f t="shared" si="23"/>
        <v>29318</v>
      </c>
      <c r="I25" s="188">
        <f t="shared" si="23"/>
        <v>30491</v>
      </c>
      <c r="J25" s="188">
        <f>V25</f>
        <v>31710</v>
      </c>
      <c r="K25" s="130" t="e">
        <f>(E24/E21)-1</f>
        <v>#VALUE!</v>
      </c>
      <c r="L25" s="130" t="e">
        <f t="shared" ref="L25:P25" si="26">(F24/F21)-1</f>
        <v>#VALUE!</v>
      </c>
      <c r="M25" s="130" t="e">
        <f t="shared" si="26"/>
        <v>#VALUE!</v>
      </c>
      <c r="N25" s="130" t="e">
        <f t="shared" si="26"/>
        <v>#VALUE!</v>
      </c>
      <c r="O25" s="130">
        <f t="shared" si="26"/>
        <v>2.5174999999999999E-2</v>
      </c>
      <c r="P25" s="130">
        <f t="shared" si="26"/>
        <v>2.5555000000000001E-2</v>
      </c>
      <c r="Q25" s="131">
        <f t="shared" ref="Q25:U25" si="27">ROUND((Q24*2080),5)</f>
        <v>26063.606400000001</v>
      </c>
      <c r="R25" s="132">
        <f t="shared" si="27"/>
        <v>27106.185600000001</v>
      </c>
      <c r="S25" s="132">
        <f t="shared" si="27"/>
        <v>28190.4064</v>
      </c>
      <c r="T25" s="132">
        <f t="shared" si="27"/>
        <v>29318.016</v>
      </c>
      <c r="U25" s="132">
        <f t="shared" si="27"/>
        <v>30490.720000000001</v>
      </c>
      <c r="V25" s="132">
        <f>ROUND((V24*2080),5)</f>
        <v>31710.328000000001</v>
      </c>
      <c r="W25" s="130">
        <f>(Q24/Q21)-1</f>
        <v>2.5000999999999999E-2</v>
      </c>
      <c r="X25" s="130">
        <f t="shared" ref="X25:AB25" si="28">(R24/R21)-1</f>
        <v>2.5002E-2</v>
      </c>
      <c r="Y25" s="130">
        <f t="shared" si="28"/>
        <v>2.5002E-2</v>
      </c>
      <c r="Z25" s="130">
        <f t="shared" si="28"/>
        <v>2.5000999999999999E-2</v>
      </c>
      <c r="AA25" s="130">
        <f t="shared" si="28"/>
        <v>2.5000000000000001E-2</v>
      </c>
      <c r="AB25" s="130">
        <f t="shared" si="28"/>
        <v>2.4999E-2</v>
      </c>
    </row>
    <row r="26" spans="1:28" s="4" customFormat="1" ht="13.5" customHeight="1" thickBot="1" x14ac:dyDescent="0.25">
      <c r="A26" s="80"/>
      <c r="B26" s="168"/>
      <c r="C26" s="39"/>
      <c r="D26" s="420"/>
      <c r="E26" s="420"/>
      <c r="F26" s="420"/>
      <c r="G26" s="420"/>
      <c r="H26" s="190"/>
      <c r="I26" s="190"/>
      <c r="J26" s="190"/>
      <c r="K26" s="133"/>
      <c r="L26" s="133"/>
      <c r="M26" s="133"/>
      <c r="N26" s="133"/>
      <c r="O26" s="133"/>
      <c r="P26" s="133"/>
      <c r="Q26" s="134"/>
      <c r="R26" s="135"/>
      <c r="S26" s="135"/>
      <c r="T26" s="135"/>
      <c r="U26" s="135"/>
      <c r="V26" s="135"/>
      <c r="W26" s="133"/>
      <c r="X26" s="133"/>
      <c r="Y26" s="133"/>
      <c r="Z26" s="133"/>
      <c r="AA26" s="133"/>
      <c r="AB26" s="133"/>
    </row>
    <row r="27" spans="1:28" s="4" customFormat="1" ht="13.5" customHeight="1" x14ac:dyDescent="0.2">
      <c r="A27" s="79">
        <v>7</v>
      </c>
      <c r="B27" s="166"/>
      <c r="C27" s="45"/>
      <c r="D27" s="418" t="s">
        <v>268</v>
      </c>
      <c r="E27" s="418" t="s">
        <v>268</v>
      </c>
      <c r="F27" s="418" t="s">
        <v>268</v>
      </c>
      <c r="G27" s="187">
        <f t="shared" ref="G27:I28" si="29">S27</f>
        <v>13.89</v>
      </c>
      <c r="H27" s="187">
        <f t="shared" si="29"/>
        <v>14.45</v>
      </c>
      <c r="I27" s="187">
        <f t="shared" si="29"/>
        <v>15.03</v>
      </c>
      <c r="J27" s="187">
        <f>V27</f>
        <v>15.63</v>
      </c>
      <c r="K27" s="130"/>
      <c r="L27" s="130" t="e">
        <f>(F27/E27)-1</f>
        <v>#VALUE!</v>
      </c>
      <c r="M27" s="130" t="e">
        <f t="shared" ref="M27:P27" si="30">(G27/F27)-1</f>
        <v>#VALUE!</v>
      </c>
      <c r="N27" s="130">
        <f t="shared" si="30"/>
        <v>4.0316999999999999E-2</v>
      </c>
      <c r="O27" s="130">
        <f t="shared" si="30"/>
        <v>4.0138E-2</v>
      </c>
      <c r="P27" s="130">
        <f t="shared" si="30"/>
        <v>3.9919999999999997E-2</v>
      </c>
      <c r="Q27" s="204">
        <f>ROUND(VLOOKUP($A27,'2021 REG'!$A$9:$V$483,17,FALSE)*(1+$I$2),5)</f>
        <v>12.843859999999999</v>
      </c>
      <c r="R27" s="204">
        <f>ROUND(VLOOKUP($A27,'2021 REG'!$A$9:$V$483,18,FALSE)*(1+$I$2),5)</f>
        <v>13.3576</v>
      </c>
      <c r="S27" s="204">
        <f>ROUND(VLOOKUP($A27,'2021 REG'!$A$9:$V$483,19,FALSE)*(1+$I$2),5)</f>
        <v>13.8919</v>
      </c>
      <c r="T27" s="204">
        <f>ROUND(VLOOKUP($A27,'2021 REG'!$A$9:$V$483,20,FALSE)*(1+$I$2),5)</f>
        <v>14.44758</v>
      </c>
      <c r="U27" s="204">
        <f>ROUND(VLOOKUP($A27,'2021 REG'!$A$9:$V$483,21,FALSE)*(1+$I$2),5)</f>
        <v>15.02549</v>
      </c>
      <c r="V27" s="204">
        <f>ROUND(VLOOKUP($A27,'2021 REG'!$A$9:$V$483,22,FALSE)*(1+$I$2),5)</f>
        <v>15.62651</v>
      </c>
      <c r="W27" s="130"/>
      <c r="X27" s="130">
        <f>(R27/Q27)-1</f>
        <v>3.9999E-2</v>
      </c>
      <c r="Y27" s="130">
        <f t="shared" ref="Y27:AB27" si="31">(S27/R27)-1</f>
        <v>0.04</v>
      </c>
      <c r="Z27" s="130">
        <f t="shared" si="31"/>
        <v>0.04</v>
      </c>
      <c r="AA27" s="130">
        <f t="shared" si="31"/>
        <v>0.04</v>
      </c>
      <c r="AB27" s="130">
        <f t="shared" si="31"/>
        <v>0.04</v>
      </c>
    </row>
    <row r="28" spans="1:28" s="4" customFormat="1" ht="13.5" customHeight="1" x14ac:dyDescent="0.2">
      <c r="A28" s="76"/>
      <c r="B28" s="167"/>
      <c r="C28" s="29"/>
      <c r="D28" s="419"/>
      <c r="E28" s="419"/>
      <c r="F28" s="419"/>
      <c r="G28" s="188">
        <f t="shared" si="29"/>
        <v>28895</v>
      </c>
      <c r="H28" s="188">
        <f t="shared" si="29"/>
        <v>30051</v>
      </c>
      <c r="I28" s="188">
        <f t="shared" si="29"/>
        <v>31253</v>
      </c>
      <c r="J28" s="188">
        <f>V28</f>
        <v>32503</v>
      </c>
      <c r="K28" s="130" t="e">
        <f>(E27/E24)-1</f>
        <v>#VALUE!</v>
      </c>
      <c r="L28" s="130" t="e">
        <f>(F27/F24)-1</f>
        <v>#VALUE!</v>
      </c>
      <c r="M28" s="130" t="e">
        <f t="shared" ref="M28:P28" si="32">(G27/G24)-1</f>
        <v>#VALUE!</v>
      </c>
      <c r="N28" s="130">
        <f t="shared" si="32"/>
        <v>2.4823000000000001E-2</v>
      </c>
      <c r="O28" s="130">
        <f t="shared" si="32"/>
        <v>2.5239000000000001E-2</v>
      </c>
      <c r="P28" s="130">
        <f t="shared" si="32"/>
        <v>2.4917999999999999E-2</v>
      </c>
      <c r="Q28" s="131">
        <f t="shared" ref="Q28:U28" si="33">ROUND((Q27*2080),5)</f>
        <v>26715.228800000001</v>
      </c>
      <c r="R28" s="132">
        <f t="shared" si="33"/>
        <v>27783.808000000001</v>
      </c>
      <c r="S28" s="132">
        <f t="shared" si="33"/>
        <v>28895.151999999998</v>
      </c>
      <c r="T28" s="132">
        <f t="shared" si="33"/>
        <v>30050.966400000001</v>
      </c>
      <c r="U28" s="132">
        <f t="shared" si="33"/>
        <v>31253.019199999999</v>
      </c>
      <c r="V28" s="132">
        <f>ROUND((V27*2080),5)</f>
        <v>32503.140800000001</v>
      </c>
      <c r="W28" s="130">
        <f>(Q27/Q24)-1</f>
        <v>2.5000999999999999E-2</v>
      </c>
      <c r="X28" s="130">
        <f>(R27/R24)-1</f>
        <v>2.4999E-2</v>
      </c>
      <c r="Y28" s="130">
        <f t="shared" ref="Y28:AB28" si="34">(S27/S24)-1</f>
        <v>2.4999E-2</v>
      </c>
      <c r="Z28" s="130">
        <f t="shared" si="34"/>
        <v>2.5000000000000001E-2</v>
      </c>
      <c r="AA28" s="130">
        <f t="shared" si="34"/>
        <v>2.5000999999999999E-2</v>
      </c>
      <c r="AB28" s="130">
        <f t="shared" si="34"/>
        <v>2.5002E-2</v>
      </c>
    </row>
    <row r="29" spans="1:28" s="4" customFormat="1" ht="13.5" customHeight="1" thickBot="1" x14ac:dyDescent="0.25">
      <c r="A29" s="80"/>
      <c r="B29" s="168"/>
      <c r="C29" s="39"/>
      <c r="D29" s="420"/>
      <c r="E29" s="420"/>
      <c r="F29" s="420"/>
      <c r="G29" s="190"/>
      <c r="H29" s="190"/>
      <c r="I29" s="190"/>
      <c r="J29" s="190"/>
      <c r="K29" s="133"/>
      <c r="L29" s="133"/>
      <c r="M29" s="133"/>
      <c r="N29" s="133"/>
      <c r="O29" s="133"/>
      <c r="P29" s="133"/>
      <c r="Q29" s="134"/>
      <c r="R29" s="135"/>
      <c r="S29" s="135"/>
      <c r="T29" s="135"/>
      <c r="U29" s="135"/>
      <c r="V29" s="135"/>
      <c r="W29" s="133"/>
      <c r="X29" s="133"/>
      <c r="Y29" s="133"/>
      <c r="Z29" s="133"/>
      <c r="AA29" s="133"/>
      <c r="AB29" s="133"/>
    </row>
    <row r="30" spans="1:28" s="4" customFormat="1" ht="13.5" customHeight="1" x14ac:dyDescent="0.2">
      <c r="A30" s="79">
        <v>8</v>
      </c>
      <c r="B30" s="166"/>
      <c r="C30" s="45"/>
      <c r="D30" s="418" t="s">
        <v>268</v>
      </c>
      <c r="E30" s="418" t="s">
        <v>268</v>
      </c>
      <c r="F30" s="418" t="s">
        <v>268</v>
      </c>
      <c r="G30" s="187">
        <f t="shared" ref="G30:I31" si="35">S30</f>
        <v>14.24</v>
      </c>
      <c r="H30" s="187">
        <f t="shared" si="35"/>
        <v>14.81</v>
      </c>
      <c r="I30" s="187">
        <f t="shared" si="35"/>
        <v>15.4</v>
      </c>
      <c r="J30" s="187">
        <f>V30</f>
        <v>16.02</v>
      </c>
      <c r="K30" s="130"/>
      <c r="L30" s="130" t="e">
        <f>(F30/E30)-1</f>
        <v>#VALUE!</v>
      </c>
      <c r="M30" s="130" t="e">
        <f t="shared" ref="M30:P30" si="36">(G30/F30)-1</f>
        <v>#VALUE!</v>
      </c>
      <c r="N30" s="130">
        <f t="shared" si="36"/>
        <v>4.0028000000000001E-2</v>
      </c>
      <c r="O30" s="130">
        <f t="shared" si="36"/>
        <v>3.9837999999999998E-2</v>
      </c>
      <c r="P30" s="130">
        <f t="shared" si="36"/>
        <v>4.0259999999999997E-2</v>
      </c>
      <c r="Q30" s="204">
        <f>ROUND(VLOOKUP($A30,'2021 REG'!$A$9:$V$483,17,FALSE)*(1+$I$2),5)</f>
        <v>13.164949999999999</v>
      </c>
      <c r="R30" s="204">
        <f>ROUND(VLOOKUP($A30,'2021 REG'!$A$9:$V$483,18,FALSE)*(1+$I$2),5)</f>
        <v>13.691549999999999</v>
      </c>
      <c r="S30" s="204">
        <f>ROUND(VLOOKUP($A30,'2021 REG'!$A$9:$V$483,19,FALSE)*(1+$I$2),5)</f>
        <v>14.2392</v>
      </c>
      <c r="T30" s="204">
        <f>ROUND(VLOOKUP($A30,'2021 REG'!$A$9:$V$483,20,FALSE)*(1+$I$2),5)</f>
        <v>14.808759999999999</v>
      </c>
      <c r="U30" s="204">
        <f>ROUND(VLOOKUP($A30,'2021 REG'!$A$9:$V$483,21,FALSE)*(1+$I$2),5)</f>
        <v>15.40113</v>
      </c>
      <c r="V30" s="204">
        <f>ROUND(VLOOKUP($A30,'2021 REG'!$A$9:$V$483,22,FALSE)*(1+$I$2),5)</f>
        <v>16.01717</v>
      </c>
      <c r="W30" s="130"/>
      <c r="X30" s="130">
        <f>(R30/Q30)-1</f>
        <v>0.04</v>
      </c>
      <c r="Y30" s="130">
        <f t="shared" ref="Y30:AB30" si="37">(S30/R30)-1</f>
        <v>3.9999E-2</v>
      </c>
      <c r="Z30" s="130">
        <f t="shared" si="37"/>
        <v>3.9999E-2</v>
      </c>
      <c r="AA30" s="130">
        <f t="shared" si="37"/>
        <v>4.0001000000000002E-2</v>
      </c>
      <c r="AB30" s="130">
        <f t="shared" si="37"/>
        <v>0.04</v>
      </c>
    </row>
    <row r="31" spans="1:28" s="4" customFormat="1" ht="13.5" customHeight="1" x14ac:dyDescent="0.2">
      <c r="A31" s="76"/>
      <c r="B31" s="167"/>
      <c r="C31" s="29"/>
      <c r="D31" s="419"/>
      <c r="E31" s="419"/>
      <c r="F31" s="419"/>
      <c r="G31" s="188">
        <f t="shared" si="35"/>
        <v>29618</v>
      </c>
      <c r="H31" s="188">
        <f t="shared" si="35"/>
        <v>30802</v>
      </c>
      <c r="I31" s="188">
        <f t="shared" si="35"/>
        <v>32034</v>
      </c>
      <c r="J31" s="188">
        <f>V31</f>
        <v>33316</v>
      </c>
      <c r="K31" s="130" t="e">
        <f>(E30/E27)-1</f>
        <v>#VALUE!</v>
      </c>
      <c r="L31" s="130" t="e">
        <f>(F30/F27)-1</f>
        <v>#VALUE!</v>
      </c>
      <c r="M31" s="130">
        <f t="shared" ref="M31:P31" si="38">(G30/G27)-1</f>
        <v>2.5198000000000002E-2</v>
      </c>
      <c r="N31" s="130">
        <f t="shared" si="38"/>
        <v>2.4913000000000001E-2</v>
      </c>
      <c r="O31" s="130">
        <f t="shared" si="38"/>
        <v>2.4617E-2</v>
      </c>
      <c r="P31" s="130">
        <f t="shared" si="38"/>
        <v>2.4951999999999998E-2</v>
      </c>
      <c r="Q31" s="131">
        <f t="shared" ref="Q31:U31" si="39">ROUND((Q30*2080),5)</f>
        <v>27383.096000000001</v>
      </c>
      <c r="R31" s="132">
        <f t="shared" si="39"/>
        <v>28478.423999999999</v>
      </c>
      <c r="S31" s="132">
        <f t="shared" si="39"/>
        <v>29617.536</v>
      </c>
      <c r="T31" s="132">
        <f t="shared" si="39"/>
        <v>30802.220799999999</v>
      </c>
      <c r="U31" s="132">
        <f t="shared" si="39"/>
        <v>32034.350399999999</v>
      </c>
      <c r="V31" s="132">
        <f>ROUND((V30*2080),5)</f>
        <v>33315.713600000003</v>
      </c>
      <c r="W31" s="130">
        <f>(Q30/Q27)-1</f>
        <v>2.4999E-2</v>
      </c>
      <c r="X31" s="130">
        <f>(R30/R27)-1</f>
        <v>2.5000999999999999E-2</v>
      </c>
      <c r="Y31" s="130">
        <f t="shared" ref="Y31:AB31" si="40">(S30/S27)-1</f>
        <v>2.5000000000000001E-2</v>
      </c>
      <c r="Z31" s="130">
        <f t="shared" si="40"/>
        <v>2.4999E-2</v>
      </c>
      <c r="AA31" s="130">
        <f t="shared" si="40"/>
        <v>2.5000000000000001E-2</v>
      </c>
      <c r="AB31" s="130">
        <f t="shared" si="40"/>
        <v>2.5000000000000001E-2</v>
      </c>
    </row>
    <row r="32" spans="1:28" s="4" customFormat="1" ht="13.5" customHeight="1" thickBot="1" x14ac:dyDescent="0.25">
      <c r="A32" s="80"/>
      <c r="B32" s="168"/>
      <c r="C32" s="39"/>
      <c r="D32" s="420"/>
      <c r="E32" s="420"/>
      <c r="F32" s="420"/>
      <c r="G32" s="190"/>
      <c r="H32" s="190"/>
      <c r="I32" s="190"/>
      <c r="J32" s="190"/>
      <c r="K32" s="133"/>
      <c r="L32" s="133"/>
      <c r="M32" s="133"/>
      <c r="N32" s="133"/>
      <c r="O32" s="133"/>
      <c r="P32" s="133"/>
      <c r="Q32" s="134"/>
      <c r="R32" s="135"/>
      <c r="S32" s="135"/>
      <c r="T32" s="135"/>
      <c r="U32" s="135"/>
      <c r="V32" s="135"/>
      <c r="W32" s="133"/>
      <c r="X32" s="133"/>
      <c r="Y32" s="133"/>
      <c r="Z32" s="133"/>
      <c r="AA32" s="133"/>
      <c r="AB32" s="133"/>
    </row>
    <row r="33" spans="1:28" s="4" customFormat="1" ht="13.5" customHeight="1" x14ac:dyDescent="0.2">
      <c r="A33" s="79">
        <v>9</v>
      </c>
      <c r="B33" s="166"/>
      <c r="C33" s="45"/>
      <c r="D33" s="418" t="s">
        <v>268</v>
      </c>
      <c r="E33" s="418" t="s">
        <v>268</v>
      </c>
      <c r="F33" s="187">
        <f t="shared" ref="F33:I34" si="41">R33</f>
        <v>14.03</v>
      </c>
      <c r="G33" s="187">
        <f t="shared" si="41"/>
        <v>14.6</v>
      </c>
      <c r="H33" s="187">
        <f t="shared" si="41"/>
        <v>15.18</v>
      </c>
      <c r="I33" s="187">
        <f t="shared" si="41"/>
        <v>15.79</v>
      </c>
      <c r="J33" s="187">
        <f>V33</f>
        <v>16.420000000000002</v>
      </c>
      <c r="K33" s="130"/>
      <c r="L33" s="130" t="e">
        <f>(F33/E33)-1</f>
        <v>#VALUE!</v>
      </c>
      <c r="M33" s="130">
        <f t="shared" ref="M33:P33" si="42">(G33/F33)-1</f>
        <v>4.0627000000000003E-2</v>
      </c>
      <c r="N33" s="130">
        <f t="shared" si="42"/>
        <v>3.9725999999999997E-2</v>
      </c>
      <c r="O33" s="130">
        <f t="shared" si="42"/>
        <v>4.0183999999999997E-2</v>
      </c>
      <c r="P33" s="130">
        <f t="shared" si="42"/>
        <v>3.9898999999999997E-2</v>
      </c>
      <c r="Q33" s="204">
        <f>ROUND(VLOOKUP($A33,'2021 REG'!$A$9:$V$483,17,FALSE)*(1+$I$2),5)</f>
        <v>13.49409</v>
      </c>
      <c r="R33" s="204">
        <f>ROUND(VLOOKUP($A33,'2021 REG'!$A$9:$V$483,18,FALSE)*(1+$I$2),5)</f>
        <v>14.033849999999999</v>
      </c>
      <c r="S33" s="204">
        <f>ROUND(VLOOKUP($A33,'2021 REG'!$A$9:$V$483,19,FALSE)*(1+$I$2),5)</f>
        <v>14.5952</v>
      </c>
      <c r="T33" s="204">
        <f>ROUND(VLOOKUP($A33,'2021 REG'!$A$9:$V$483,20,FALSE)*(1+$I$2),5)</f>
        <v>15.178990000000001</v>
      </c>
      <c r="U33" s="204">
        <f>ROUND(VLOOKUP($A33,'2021 REG'!$A$9:$V$483,21,FALSE)*(1+$I$2),5)</f>
        <v>15.786160000000001</v>
      </c>
      <c r="V33" s="204">
        <f>ROUND(VLOOKUP($A33,'2021 REG'!$A$9:$V$483,22,FALSE)*(1+$I$2),5)</f>
        <v>16.417590000000001</v>
      </c>
      <c r="W33" s="130"/>
      <c r="X33" s="130">
        <f>(R33/Q33)-1</f>
        <v>0.04</v>
      </c>
      <c r="Y33" s="130">
        <f t="shared" ref="Y33:AB33" si="43">(S33/R33)-1</f>
        <v>0.04</v>
      </c>
      <c r="Z33" s="130">
        <f t="shared" si="43"/>
        <v>3.9999E-2</v>
      </c>
      <c r="AA33" s="130">
        <f t="shared" si="43"/>
        <v>4.0001000000000002E-2</v>
      </c>
      <c r="AB33" s="130">
        <f t="shared" si="43"/>
        <v>3.9999E-2</v>
      </c>
    </row>
    <row r="34" spans="1:28" s="4" customFormat="1" ht="13.5" customHeight="1" x14ac:dyDescent="0.2">
      <c r="A34" s="76"/>
      <c r="B34" s="167"/>
      <c r="C34" s="29"/>
      <c r="D34" s="419"/>
      <c r="E34" s="419"/>
      <c r="F34" s="188">
        <f t="shared" si="41"/>
        <v>29190</v>
      </c>
      <c r="G34" s="188">
        <f t="shared" si="41"/>
        <v>30358</v>
      </c>
      <c r="H34" s="188">
        <f t="shared" si="41"/>
        <v>31572</v>
      </c>
      <c r="I34" s="188">
        <f t="shared" si="41"/>
        <v>32835</v>
      </c>
      <c r="J34" s="188">
        <f>V34</f>
        <v>34149</v>
      </c>
      <c r="K34" s="130" t="e">
        <f>(E33/E30)-1</f>
        <v>#VALUE!</v>
      </c>
      <c r="L34" s="130" t="e">
        <f>(F33/F30)-1</f>
        <v>#VALUE!</v>
      </c>
      <c r="M34" s="130">
        <f t="shared" ref="M34:P34" si="44">(G33/G30)-1</f>
        <v>2.5281000000000001E-2</v>
      </c>
      <c r="N34" s="130">
        <f t="shared" si="44"/>
        <v>2.4983000000000002E-2</v>
      </c>
      <c r="O34" s="130">
        <f t="shared" si="44"/>
        <v>2.5325E-2</v>
      </c>
      <c r="P34" s="130">
        <f t="shared" si="44"/>
        <v>2.4969000000000002E-2</v>
      </c>
      <c r="Q34" s="131">
        <f t="shared" ref="Q34:U34" si="45">ROUND((Q33*2080),5)</f>
        <v>28067.707200000001</v>
      </c>
      <c r="R34" s="132">
        <f t="shared" si="45"/>
        <v>29190.407999999999</v>
      </c>
      <c r="S34" s="132">
        <f t="shared" si="45"/>
        <v>30358.016</v>
      </c>
      <c r="T34" s="132">
        <f t="shared" si="45"/>
        <v>31572.299200000001</v>
      </c>
      <c r="U34" s="132">
        <f t="shared" si="45"/>
        <v>32835.212800000001</v>
      </c>
      <c r="V34" s="132">
        <f>ROUND((V33*2080),5)</f>
        <v>34148.587200000002</v>
      </c>
      <c r="W34" s="130">
        <f>(Q33/Q30)-1</f>
        <v>2.5000999999999999E-2</v>
      </c>
      <c r="X34" s="130">
        <f>(R33/R30)-1</f>
        <v>2.5000999999999999E-2</v>
      </c>
      <c r="Y34" s="130">
        <f t="shared" ref="Y34:AB34" si="46">(S33/S30)-1</f>
        <v>2.5000999999999999E-2</v>
      </c>
      <c r="Z34" s="130">
        <f t="shared" si="46"/>
        <v>2.5000999999999999E-2</v>
      </c>
      <c r="AA34" s="130">
        <f t="shared" si="46"/>
        <v>2.5000000000000001E-2</v>
      </c>
      <c r="AB34" s="130">
        <f t="shared" si="46"/>
        <v>2.4999E-2</v>
      </c>
    </row>
    <row r="35" spans="1:28" s="4" customFormat="1" ht="13.5" customHeight="1" thickBot="1" x14ac:dyDescent="0.25">
      <c r="A35" s="80"/>
      <c r="B35" s="168"/>
      <c r="C35" s="39"/>
      <c r="D35" s="420"/>
      <c r="E35" s="420"/>
      <c r="F35" s="190"/>
      <c r="G35" s="190"/>
      <c r="H35" s="190"/>
      <c r="I35" s="190"/>
      <c r="J35" s="190"/>
      <c r="K35" s="133"/>
      <c r="L35" s="133"/>
      <c r="M35" s="133"/>
      <c r="N35" s="133"/>
      <c r="O35" s="133"/>
      <c r="P35" s="133"/>
      <c r="Q35" s="134"/>
      <c r="R35" s="135"/>
      <c r="S35" s="135"/>
      <c r="T35" s="135"/>
      <c r="U35" s="135"/>
      <c r="V35" s="135"/>
      <c r="W35" s="133"/>
      <c r="X35" s="133"/>
      <c r="Y35" s="133"/>
      <c r="Z35" s="133"/>
      <c r="AA35" s="133"/>
      <c r="AB35" s="133"/>
    </row>
    <row r="36" spans="1:28" s="4" customFormat="1" ht="13.5" customHeight="1" x14ac:dyDescent="0.2">
      <c r="A36" s="79">
        <v>10</v>
      </c>
      <c r="B36" s="166"/>
      <c r="C36" s="45"/>
      <c r="D36" s="418" t="s">
        <v>268</v>
      </c>
      <c r="E36" s="418" t="s">
        <v>268</v>
      </c>
      <c r="F36" s="187">
        <f t="shared" ref="F36:I37" si="47">R36</f>
        <v>14.38</v>
      </c>
      <c r="G36" s="187">
        <f t="shared" si="47"/>
        <v>14.96</v>
      </c>
      <c r="H36" s="187">
        <f t="shared" si="47"/>
        <v>15.56</v>
      </c>
      <c r="I36" s="187">
        <f t="shared" si="47"/>
        <v>16.18</v>
      </c>
      <c r="J36" s="187">
        <f>V36</f>
        <v>16.829999999999998</v>
      </c>
      <c r="K36" s="130"/>
      <c r="L36" s="130" t="e">
        <f>(F36/E36)-1</f>
        <v>#VALUE!</v>
      </c>
      <c r="M36" s="130">
        <f t="shared" ref="M36:P36" si="48">(G36/F36)-1</f>
        <v>4.0334000000000002E-2</v>
      </c>
      <c r="N36" s="130">
        <f t="shared" si="48"/>
        <v>4.0106999999999997E-2</v>
      </c>
      <c r="O36" s="130">
        <f t="shared" si="48"/>
        <v>3.9845999999999999E-2</v>
      </c>
      <c r="P36" s="130">
        <f t="shared" si="48"/>
        <v>4.0173E-2</v>
      </c>
      <c r="Q36" s="204">
        <f>ROUND(VLOOKUP($A36,'2021 REG'!$A$9:$V$483,17,FALSE)*(1+$I$2),5)</f>
        <v>13.83141</v>
      </c>
      <c r="R36" s="204">
        <f>ROUND(VLOOKUP($A36,'2021 REG'!$A$9:$V$483,18,FALSE)*(1+$I$2),5)</f>
        <v>14.384679999999999</v>
      </c>
      <c r="S36" s="204">
        <f>ROUND(VLOOKUP($A36,'2021 REG'!$A$9:$V$483,19,FALSE)*(1+$I$2),5)</f>
        <v>14.96007</v>
      </c>
      <c r="T36" s="204">
        <f>ROUND(VLOOKUP($A36,'2021 REG'!$A$9:$V$483,20,FALSE)*(1+$I$2),5)</f>
        <v>15.55846</v>
      </c>
      <c r="U36" s="204">
        <f>ROUND(VLOOKUP($A36,'2021 REG'!$A$9:$V$483,21,FALSE)*(1+$I$2),5)</f>
        <v>16.180820000000001</v>
      </c>
      <c r="V36" s="204">
        <f>ROUND(VLOOKUP($A36,'2021 REG'!$A$9:$V$483,22,FALSE)*(1+$I$2),5)</f>
        <v>16.828040000000001</v>
      </c>
      <c r="W36" s="130"/>
      <c r="X36" s="130">
        <f>(R36/Q36)-1</f>
        <v>4.0001000000000002E-2</v>
      </c>
      <c r="Y36" s="130">
        <f t="shared" ref="Y36:AB36" si="49">(S36/R36)-1</f>
        <v>0.04</v>
      </c>
      <c r="Z36" s="130">
        <f t="shared" si="49"/>
        <v>3.9999E-2</v>
      </c>
      <c r="AA36" s="130">
        <f t="shared" si="49"/>
        <v>4.0001000000000002E-2</v>
      </c>
      <c r="AB36" s="130">
        <f t="shared" si="49"/>
        <v>3.9999E-2</v>
      </c>
    </row>
    <row r="37" spans="1:28" s="4" customFormat="1" ht="13.5" customHeight="1" x14ac:dyDescent="0.2">
      <c r="A37" s="76"/>
      <c r="B37" s="167"/>
      <c r="C37" s="29"/>
      <c r="D37" s="419"/>
      <c r="E37" s="419"/>
      <c r="F37" s="188">
        <f t="shared" si="47"/>
        <v>29920</v>
      </c>
      <c r="G37" s="188">
        <f t="shared" si="47"/>
        <v>31117</v>
      </c>
      <c r="H37" s="188">
        <f t="shared" si="47"/>
        <v>32362</v>
      </c>
      <c r="I37" s="188">
        <f t="shared" si="47"/>
        <v>33656</v>
      </c>
      <c r="J37" s="188">
        <f>V37</f>
        <v>35002</v>
      </c>
      <c r="K37" s="130" t="e">
        <f>(E36/E33)-1</f>
        <v>#VALUE!</v>
      </c>
      <c r="L37" s="130">
        <f>(F36/F33)-1</f>
        <v>2.4947E-2</v>
      </c>
      <c r="M37" s="130">
        <f t="shared" ref="M37:P37" si="50">(G36/G33)-1</f>
        <v>2.4657999999999999E-2</v>
      </c>
      <c r="N37" s="130">
        <f t="shared" si="50"/>
        <v>2.5033E-2</v>
      </c>
      <c r="O37" s="130">
        <f t="shared" si="50"/>
        <v>2.4698999999999999E-2</v>
      </c>
      <c r="P37" s="130">
        <f t="shared" si="50"/>
        <v>2.4969999999999999E-2</v>
      </c>
      <c r="Q37" s="131">
        <f t="shared" ref="Q37:U37" si="51">ROUND((Q36*2080),5)</f>
        <v>28769.3328</v>
      </c>
      <c r="R37" s="132">
        <f t="shared" si="51"/>
        <v>29920.134399999999</v>
      </c>
      <c r="S37" s="132">
        <f t="shared" si="51"/>
        <v>31116.945599999999</v>
      </c>
      <c r="T37" s="132">
        <f t="shared" si="51"/>
        <v>32361.596799999999</v>
      </c>
      <c r="U37" s="132">
        <f t="shared" si="51"/>
        <v>33656.105600000003</v>
      </c>
      <c r="V37" s="132">
        <f>ROUND((V36*2080),5)</f>
        <v>35002.323199999999</v>
      </c>
      <c r="W37" s="130">
        <f>(Q36/Q33)-1</f>
        <v>2.4997999999999999E-2</v>
      </c>
      <c r="X37" s="130">
        <f>(R36/R33)-1</f>
        <v>2.4999E-2</v>
      </c>
      <c r="Y37" s="130">
        <f t="shared" ref="Y37:AB37" si="52">(S36/S33)-1</f>
        <v>2.4999E-2</v>
      </c>
      <c r="Z37" s="130">
        <f t="shared" si="52"/>
        <v>2.5000000000000001E-2</v>
      </c>
      <c r="AA37" s="130">
        <f t="shared" si="52"/>
        <v>2.5000000000000001E-2</v>
      </c>
      <c r="AB37" s="130">
        <f t="shared" si="52"/>
        <v>2.5000999999999999E-2</v>
      </c>
    </row>
    <row r="38" spans="1:28" s="4" customFormat="1" ht="13.5" customHeight="1" thickBot="1" x14ac:dyDescent="0.25">
      <c r="A38" s="80"/>
      <c r="B38" s="168"/>
      <c r="C38" s="39"/>
      <c r="D38" s="420"/>
      <c r="E38" s="420"/>
      <c r="F38" s="190"/>
      <c r="G38" s="190"/>
      <c r="H38" s="190"/>
      <c r="I38" s="190"/>
      <c r="J38" s="190"/>
      <c r="K38" s="133"/>
      <c r="L38" s="133"/>
      <c r="M38" s="133"/>
      <c r="N38" s="133"/>
      <c r="O38" s="133"/>
      <c r="P38" s="133"/>
      <c r="Q38" s="134"/>
      <c r="R38" s="135"/>
      <c r="S38" s="135"/>
      <c r="T38" s="135"/>
      <c r="U38" s="135"/>
      <c r="V38" s="135"/>
      <c r="W38" s="133"/>
      <c r="X38" s="133"/>
      <c r="Y38" s="133"/>
      <c r="Z38" s="133"/>
      <c r="AA38" s="133"/>
      <c r="AB38" s="133"/>
    </row>
    <row r="39" spans="1:28" s="4" customFormat="1" ht="13.5" customHeight="1" x14ac:dyDescent="0.2">
      <c r="A39" s="79">
        <v>11</v>
      </c>
      <c r="B39" s="166"/>
      <c r="C39" s="45"/>
      <c r="D39" s="418" t="s">
        <v>268</v>
      </c>
      <c r="E39" s="187">
        <f t="shared" ref="E39:I40" si="53">Q39</f>
        <v>14.18</v>
      </c>
      <c r="F39" s="187">
        <f t="shared" si="53"/>
        <v>14.74</v>
      </c>
      <c r="G39" s="187">
        <f t="shared" si="53"/>
        <v>15.33</v>
      </c>
      <c r="H39" s="187">
        <f t="shared" si="53"/>
        <v>15.95</v>
      </c>
      <c r="I39" s="187">
        <f t="shared" si="53"/>
        <v>16.59</v>
      </c>
      <c r="J39" s="187">
        <f>V39</f>
        <v>17.25</v>
      </c>
      <c r="K39" s="130"/>
      <c r="L39" s="130">
        <f>(F39/E39)-1</f>
        <v>3.9491999999999999E-2</v>
      </c>
      <c r="M39" s="130">
        <f t="shared" ref="M39:P39" si="54">(G39/F39)-1</f>
        <v>4.0027E-2</v>
      </c>
      <c r="N39" s="130">
        <f t="shared" si="54"/>
        <v>4.0444000000000001E-2</v>
      </c>
      <c r="O39" s="130">
        <f t="shared" si="54"/>
        <v>4.0125000000000001E-2</v>
      </c>
      <c r="P39" s="130">
        <f t="shared" si="54"/>
        <v>3.9782999999999999E-2</v>
      </c>
      <c r="Q39" s="204">
        <f>ROUND(VLOOKUP($A39,'2021 REG'!$A$9:$V$483,17,FALSE)*(1+$I$2),5)</f>
        <v>14.177199999999999</v>
      </c>
      <c r="R39" s="204">
        <f>ROUND(VLOOKUP($A39,'2021 REG'!$A$9:$V$483,18,FALSE)*(1+$I$2),5)</f>
        <v>14.744289999999999</v>
      </c>
      <c r="S39" s="204">
        <f>ROUND(VLOOKUP($A39,'2021 REG'!$A$9:$V$483,19,FALSE)*(1+$I$2),5)</f>
        <v>15.334070000000001</v>
      </c>
      <c r="T39" s="204">
        <f>ROUND(VLOOKUP($A39,'2021 REG'!$A$9:$V$483,20,FALSE)*(1+$I$2),5)</f>
        <v>15.947430000000001</v>
      </c>
      <c r="U39" s="204">
        <f>ROUND(VLOOKUP($A39,'2021 REG'!$A$9:$V$483,21,FALSE)*(1+$I$2),5)</f>
        <v>16.585329999999999</v>
      </c>
      <c r="V39" s="204">
        <f>ROUND(VLOOKUP($A39,'2021 REG'!$A$9:$V$483,22,FALSE)*(1+$I$2),5)</f>
        <v>17.248740000000002</v>
      </c>
      <c r="W39" s="130"/>
      <c r="X39" s="130">
        <f>(R39/Q39)-1</f>
        <v>0.04</v>
      </c>
      <c r="Y39" s="130">
        <f t="shared" ref="Y39:AB39" si="55">(S39/R39)-1</f>
        <v>4.0001000000000002E-2</v>
      </c>
      <c r="Z39" s="130">
        <f t="shared" si="55"/>
        <v>0.04</v>
      </c>
      <c r="AA39" s="130">
        <f t="shared" si="55"/>
        <v>0.04</v>
      </c>
      <c r="AB39" s="130">
        <f t="shared" si="55"/>
        <v>0.04</v>
      </c>
    </row>
    <row r="40" spans="1:28" s="4" customFormat="1" ht="13.5" customHeight="1" x14ac:dyDescent="0.2">
      <c r="A40" s="76"/>
      <c r="B40" s="167"/>
      <c r="C40" s="29"/>
      <c r="D40" s="419"/>
      <c r="E40" s="188">
        <f t="shared" si="53"/>
        <v>29489</v>
      </c>
      <c r="F40" s="188">
        <f t="shared" si="53"/>
        <v>30668</v>
      </c>
      <c r="G40" s="188">
        <f t="shared" si="53"/>
        <v>31895</v>
      </c>
      <c r="H40" s="188">
        <f t="shared" si="53"/>
        <v>33171</v>
      </c>
      <c r="I40" s="188">
        <f t="shared" si="53"/>
        <v>34497</v>
      </c>
      <c r="J40" s="188">
        <f>V40</f>
        <v>35877</v>
      </c>
      <c r="K40" s="130" t="e">
        <f>(E39/E36)-1</f>
        <v>#VALUE!</v>
      </c>
      <c r="L40" s="130">
        <f>(F39/F36)-1</f>
        <v>2.5035000000000002E-2</v>
      </c>
      <c r="M40" s="130">
        <f t="shared" ref="M40:P40" si="56">(G39/G36)-1</f>
        <v>2.4733000000000002E-2</v>
      </c>
      <c r="N40" s="130">
        <f t="shared" si="56"/>
        <v>2.5063999999999999E-2</v>
      </c>
      <c r="O40" s="130">
        <f t="shared" si="56"/>
        <v>2.5340000000000001E-2</v>
      </c>
      <c r="P40" s="130">
        <f t="shared" si="56"/>
        <v>2.4955000000000001E-2</v>
      </c>
      <c r="Q40" s="131">
        <f t="shared" ref="Q40:U40" si="57">ROUND((Q39*2080),5)</f>
        <v>29488.576000000001</v>
      </c>
      <c r="R40" s="132">
        <f t="shared" si="57"/>
        <v>30668.123200000002</v>
      </c>
      <c r="S40" s="132">
        <f t="shared" si="57"/>
        <v>31894.865600000001</v>
      </c>
      <c r="T40" s="132">
        <f t="shared" si="57"/>
        <v>33170.654399999999</v>
      </c>
      <c r="U40" s="132">
        <f t="shared" si="57"/>
        <v>34497.486400000002</v>
      </c>
      <c r="V40" s="132">
        <f>ROUND((V39*2080),5)</f>
        <v>35877.379200000003</v>
      </c>
      <c r="W40" s="130">
        <f>(Q39/Q36)-1</f>
        <v>2.5000000000000001E-2</v>
      </c>
      <c r="X40" s="130">
        <f>(R39/R36)-1</f>
        <v>2.5000000000000001E-2</v>
      </c>
      <c r="Y40" s="130">
        <f t="shared" ref="Y40:AB40" si="58">(S39/S36)-1</f>
        <v>2.5000000000000001E-2</v>
      </c>
      <c r="Z40" s="130">
        <f t="shared" si="58"/>
        <v>2.5000999999999999E-2</v>
      </c>
      <c r="AA40" s="130">
        <f t="shared" si="58"/>
        <v>2.4999E-2</v>
      </c>
      <c r="AB40" s="130">
        <f t="shared" si="58"/>
        <v>2.5000000000000001E-2</v>
      </c>
    </row>
    <row r="41" spans="1:28" s="4" customFormat="1" ht="13.5" customHeight="1" thickBot="1" x14ac:dyDescent="0.25">
      <c r="A41" s="80"/>
      <c r="B41" s="168"/>
      <c r="C41" s="39"/>
      <c r="D41" s="420"/>
      <c r="E41" s="189"/>
      <c r="F41" s="190"/>
      <c r="G41" s="190"/>
      <c r="H41" s="190"/>
      <c r="I41" s="190"/>
      <c r="J41" s="190"/>
      <c r="K41" s="133"/>
      <c r="L41" s="133"/>
      <c r="M41" s="133"/>
      <c r="N41" s="133"/>
      <c r="O41" s="133"/>
      <c r="P41" s="133"/>
      <c r="Q41" s="134"/>
      <c r="R41" s="135"/>
      <c r="S41" s="135"/>
      <c r="T41" s="135"/>
      <c r="U41" s="135"/>
      <c r="V41" s="135"/>
      <c r="W41" s="133"/>
      <c r="X41" s="133"/>
      <c r="Y41" s="133"/>
      <c r="Z41" s="133"/>
      <c r="AA41" s="133"/>
      <c r="AB41" s="133"/>
    </row>
    <row r="42" spans="1:28" s="4" customFormat="1" ht="13.5" customHeight="1" x14ac:dyDescent="0.2">
      <c r="A42" s="79">
        <v>12</v>
      </c>
      <c r="B42" s="166"/>
      <c r="C42" s="45"/>
      <c r="D42" s="187">
        <f t="shared" ref="D42:D100" si="59">+Q42*96%</f>
        <v>13.95</v>
      </c>
      <c r="E42" s="187">
        <f t="shared" ref="E42:I43" si="60">Q42</f>
        <v>14.53</v>
      </c>
      <c r="F42" s="187">
        <f t="shared" si="60"/>
        <v>15.11</v>
      </c>
      <c r="G42" s="187">
        <f t="shared" si="60"/>
        <v>15.72</v>
      </c>
      <c r="H42" s="187">
        <f t="shared" si="60"/>
        <v>16.350000000000001</v>
      </c>
      <c r="I42" s="187">
        <f t="shared" si="60"/>
        <v>17</v>
      </c>
      <c r="J42" s="187">
        <f>V42</f>
        <v>17.68</v>
      </c>
      <c r="K42" s="130"/>
      <c r="L42" s="130">
        <f>(F42/E42)-1</f>
        <v>3.9917000000000001E-2</v>
      </c>
      <c r="M42" s="130">
        <f t="shared" ref="M42:P42" si="61">(G42/F42)-1</f>
        <v>4.0370999999999997E-2</v>
      </c>
      <c r="N42" s="130">
        <f t="shared" si="61"/>
        <v>4.0076000000000001E-2</v>
      </c>
      <c r="O42" s="130">
        <f t="shared" si="61"/>
        <v>3.9754999999999999E-2</v>
      </c>
      <c r="P42" s="130">
        <f t="shared" si="61"/>
        <v>0.04</v>
      </c>
      <c r="Q42" s="204">
        <f>ROUND(VLOOKUP($A42,'2021 REG'!$A$9:$V$483,17,FALSE)*(1+$I$2),5)</f>
        <v>14.53163</v>
      </c>
      <c r="R42" s="204">
        <f>ROUND(VLOOKUP($A42,'2021 REG'!$A$9:$V$483,18,FALSE)*(1+$I$2),5)</f>
        <v>15.1129</v>
      </c>
      <c r="S42" s="204">
        <f>ROUND(VLOOKUP($A42,'2021 REG'!$A$9:$V$483,19,FALSE)*(1+$I$2),5)</f>
        <v>15.71743</v>
      </c>
      <c r="T42" s="204">
        <f>ROUND(VLOOKUP($A42,'2021 REG'!$A$9:$V$483,20,FALSE)*(1+$I$2),5)</f>
        <v>16.346129999999999</v>
      </c>
      <c r="U42" s="204">
        <f>ROUND(VLOOKUP($A42,'2021 REG'!$A$9:$V$483,21,FALSE)*(1+$I$2),5)</f>
        <v>16.999960000000002</v>
      </c>
      <c r="V42" s="204">
        <f>ROUND(VLOOKUP($A42,'2021 REG'!$A$9:$V$483,22,FALSE)*(1+$I$2),5)</f>
        <v>17.679970000000001</v>
      </c>
      <c r="W42" s="130"/>
      <c r="X42" s="130">
        <f>(R42/Q42)-1</f>
        <v>0.04</v>
      </c>
      <c r="Y42" s="130">
        <f t="shared" ref="Y42:AB42" si="62">(S42/R42)-1</f>
        <v>4.0001000000000002E-2</v>
      </c>
      <c r="Z42" s="130">
        <f t="shared" si="62"/>
        <v>0.04</v>
      </c>
      <c r="AA42" s="130">
        <f t="shared" si="62"/>
        <v>3.9999E-2</v>
      </c>
      <c r="AB42" s="130">
        <f t="shared" si="62"/>
        <v>4.0001000000000002E-2</v>
      </c>
    </row>
    <row r="43" spans="1:28" s="4" customFormat="1" ht="13.5" customHeight="1" x14ac:dyDescent="0.2">
      <c r="A43" s="76"/>
      <c r="B43" s="167"/>
      <c r="C43" s="29"/>
      <c r="D43" s="188">
        <f t="shared" si="59"/>
        <v>29017</v>
      </c>
      <c r="E43" s="188">
        <f t="shared" si="60"/>
        <v>30226</v>
      </c>
      <c r="F43" s="188">
        <f t="shared" si="60"/>
        <v>31435</v>
      </c>
      <c r="G43" s="188">
        <f t="shared" si="60"/>
        <v>32692</v>
      </c>
      <c r="H43" s="188">
        <f t="shared" si="60"/>
        <v>34000</v>
      </c>
      <c r="I43" s="188">
        <f t="shared" si="60"/>
        <v>35360</v>
      </c>
      <c r="J43" s="188">
        <f>V43</f>
        <v>36774</v>
      </c>
      <c r="K43" s="130">
        <f>(E42/E39)-1</f>
        <v>2.4683E-2</v>
      </c>
      <c r="L43" s="130">
        <f>(F42/F39)-1</f>
        <v>2.5101999999999999E-2</v>
      </c>
      <c r="M43" s="130">
        <f t="shared" ref="M43:P43" si="63">(G42/G39)-1</f>
        <v>2.5440000000000001E-2</v>
      </c>
      <c r="N43" s="130">
        <f t="shared" si="63"/>
        <v>2.5078E-2</v>
      </c>
      <c r="O43" s="130">
        <f t="shared" si="63"/>
        <v>2.4714E-2</v>
      </c>
      <c r="P43" s="130">
        <f t="shared" si="63"/>
        <v>2.4927999999999999E-2</v>
      </c>
      <c r="Q43" s="131">
        <f t="shared" ref="Q43:U43" si="64">ROUND((Q42*2080),5)</f>
        <v>30225.790400000002</v>
      </c>
      <c r="R43" s="132">
        <f t="shared" si="64"/>
        <v>31434.831999999999</v>
      </c>
      <c r="S43" s="132">
        <f t="shared" si="64"/>
        <v>32692.254400000002</v>
      </c>
      <c r="T43" s="132">
        <f t="shared" si="64"/>
        <v>33999.950400000002</v>
      </c>
      <c r="U43" s="132">
        <f t="shared" si="64"/>
        <v>35359.916799999999</v>
      </c>
      <c r="V43" s="132">
        <f>ROUND((V42*2080),5)</f>
        <v>36774.337599999999</v>
      </c>
      <c r="W43" s="130">
        <f>(Q42/Q39)-1</f>
        <v>2.5000000000000001E-2</v>
      </c>
      <c r="X43" s="130">
        <f>(R42/R39)-1</f>
        <v>2.5000000000000001E-2</v>
      </c>
      <c r="Y43" s="130">
        <f t="shared" ref="Y43:AB43" si="65">(S42/S39)-1</f>
        <v>2.5000999999999999E-2</v>
      </c>
      <c r="Z43" s="130">
        <f t="shared" si="65"/>
        <v>2.5000999999999999E-2</v>
      </c>
      <c r="AA43" s="130">
        <f t="shared" si="65"/>
        <v>2.5000000000000001E-2</v>
      </c>
      <c r="AB43" s="130">
        <f t="shared" si="65"/>
        <v>2.5000999999999999E-2</v>
      </c>
    </row>
    <row r="44" spans="1:28" s="4" customFormat="1" ht="13.5" customHeight="1" thickBot="1" x14ac:dyDescent="0.25">
      <c r="A44" s="80"/>
      <c r="B44" s="168"/>
      <c r="C44" s="39"/>
      <c r="D44" s="247"/>
      <c r="E44" s="189"/>
      <c r="F44" s="190"/>
      <c r="G44" s="190"/>
      <c r="H44" s="190"/>
      <c r="I44" s="190"/>
      <c r="J44" s="190"/>
      <c r="K44" s="133"/>
      <c r="L44" s="133"/>
      <c r="M44" s="133"/>
      <c r="N44" s="133"/>
      <c r="O44" s="133"/>
      <c r="P44" s="133"/>
      <c r="Q44" s="134"/>
      <c r="R44" s="135"/>
      <c r="S44" s="135"/>
      <c r="T44" s="135"/>
      <c r="U44" s="135"/>
      <c r="V44" s="135"/>
      <c r="W44" s="133"/>
      <c r="X44" s="133"/>
      <c r="Y44" s="133"/>
      <c r="Z44" s="133"/>
      <c r="AA44" s="133"/>
      <c r="AB44" s="133"/>
    </row>
    <row r="45" spans="1:28" s="4" customFormat="1" ht="13.5" customHeight="1" x14ac:dyDescent="0.2">
      <c r="A45" s="79">
        <v>13</v>
      </c>
      <c r="B45" s="166"/>
      <c r="C45" s="45" t="s">
        <v>141</v>
      </c>
      <c r="D45" s="187">
        <f t="shared" si="59"/>
        <v>14.3</v>
      </c>
      <c r="E45" s="187">
        <f t="shared" ref="E45:I46" si="66">Q45</f>
        <v>14.89</v>
      </c>
      <c r="F45" s="187">
        <f t="shared" si="66"/>
        <v>15.49</v>
      </c>
      <c r="G45" s="187">
        <f t="shared" si="66"/>
        <v>16.11</v>
      </c>
      <c r="H45" s="187">
        <f t="shared" si="66"/>
        <v>16.75</v>
      </c>
      <c r="I45" s="187">
        <f t="shared" si="66"/>
        <v>17.420000000000002</v>
      </c>
      <c r="J45" s="187">
        <f>V45</f>
        <v>18.12</v>
      </c>
      <c r="K45" s="130"/>
      <c r="L45" s="130">
        <f>(F45/E45)-1</f>
        <v>4.0295999999999998E-2</v>
      </c>
      <c r="M45" s="130">
        <f t="shared" ref="M45:P45" si="67">(G45/F45)-1</f>
        <v>4.0025999999999999E-2</v>
      </c>
      <c r="N45" s="130">
        <f t="shared" si="67"/>
        <v>3.9726999999999998E-2</v>
      </c>
      <c r="O45" s="130">
        <f t="shared" si="67"/>
        <v>0.04</v>
      </c>
      <c r="P45" s="130">
        <f t="shared" si="67"/>
        <v>4.0183999999999997E-2</v>
      </c>
      <c r="Q45" s="204">
        <f>ROUND(VLOOKUP($A45,'2021 REG'!$A$9:$V$483,17,FALSE)*(1+$I$2),5)</f>
        <v>14.89494</v>
      </c>
      <c r="R45" s="204">
        <f>ROUND(VLOOKUP($A45,'2021 REG'!$A$9:$V$483,18,FALSE)*(1+$I$2),5)</f>
        <v>15.490729999999999</v>
      </c>
      <c r="S45" s="204">
        <f>ROUND(VLOOKUP($A45,'2021 REG'!$A$9:$V$483,19,FALSE)*(1+$I$2),5)</f>
        <v>16.11037</v>
      </c>
      <c r="T45" s="204">
        <f>ROUND(VLOOKUP($A45,'2021 REG'!$A$9:$V$483,20,FALSE)*(1+$I$2),5)</f>
        <v>16.75478</v>
      </c>
      <c r="U45" s="204">
        <f>ROUND(VLOOKUP($A45,'2021 REG'!$A$9:$V$483,21,FALSE)*(1+$I$2),5)</f>
        <v>17.424969999999998</v>
      </c>
      <c r="V45" s="204">
        <f>ROUND(VLOOKUP($A45,'2021 REG'!$A$9:$V$483,22,FALSE)*(1+$I$2),5)</f>
        <v>18.121970000000001</v>
      </c>
      <c r="W45" s="130"/>
      <c r="X45" s="130">
        <f>(R45/Q45)-1</f>
        <v>3.9999E-2</v>
      </c>
      <c r="Y45" s="130">
        <f t="shared" ref="Y45:AB45" si="68">(S45/R45)-1</f>
        <v>4.0001000000000002E-2</v>
      </c>
      <c r="Z45" s="130">
        <f t="shared" si="68"/>
        <v>0.04</v>
      </c>
      <c r="AA45" s="130">
        <f t="shared" si="68"/>
        <v>0.04</v>
      </c>
      <c r="AB45" s="130">
        <f t="shared" si="68"/>
        <v>0.04</v>
      </c>
    </row>
    <row r="46" spans="1:28" s="4" customFormat="1" ht="13.5" customHeight="1" x14ac:dyDescent="0.2">
      <c r="A46" s="76"/>
      <c r="B46" s="167"/>
      <c r="C46" s="29"/>
      <c r="D46" s="188">
        <f t="shared" si="59"/>
        <v>29742</v>
      </c>
      <c r="E46" s="188">
        <f t="shared" si="66"/>
        <v>30981</v>
      </c>
      <c r="F46" s="188">
        <f t="shared" si="66"/>
        <v>32221</v>
      </c>
      <c r="G46" s="188">
        <f t="shared" si="66"/>
        <v>33510</v>
      </c>
      <c r="H46" s="188">
        <f t="shared" si="66"/>
        <v>34850</v>
      </c>
      <c r="I46" s="188">
        <f t="shared" si="66"/>
        <v>36244</v>
      </c>
      <c r="J46" s="188">
        <f>V46</f>
        <v>37694</v>
      </c>
      <c r="K46" s="130">
        <f>(E45/E42)-1</f>
        <v>2.4775999999999999E-2</v>
      </c>
      <c r="L46" s="130">
        <f>(F45/F42)-1</f>
        <v>2.5149000000000001E-2</v>
      </c>
      <c r="M46" s="130">
        <f t="shared" ref="M46:P46" si="69">(G45/G42)-1</f>
        <v>2.4809000000000001E-2</v>
      </c>
      <c r="N46" s="130">
        <f t="shared" si="69"/>
        <v>2.4465000000000001E-2</v>
      </c>
      <c r="O46" s="130">
        <f t="shared" si="69"/>
        <v>2.4705999999999999E-2</v>
      </c>
      <c r="P46" s="130">
        <f t="shared" si="69"/>
        <v>2.4886999999999999E-2</v>
      </c>
      <c r="Q46" s="131">
        <f t="shared" ref="Q46:U46" si="70">ROUND((Q45*2080),5)</f>
        <v>30981.475200000001</v>
      </c>
      <c r="R46" s="132">
        <f t="shared" si="70"/>
        <v>32220.718400000002</v>
      </c>
      <c r="S46" s="132">
        <f t="shared" si="70"/>
        <v>33509.569600000003</v>
      </c>
      <c r="T46" s="132">
        <f t="shared" si="70"/>
        <v>34849.9424</v>
      </c>
      <c r="U46" s="132">
        <f t="shared" si="70"/>
        <v>36243.937599999997</v>
      </c>
      <c r="V46" s="132">
        <f>ROUND((V45*2080),5)</f>
        <v>37693.6976</v>
      </c>
      <c r="W46" s="130">
        <f>(Q45/Q42)-1</f>
        <v>2.5000999999999999E-2</v>
      </c>
      <c r="X46" s="130">
        <f>(R45/R42)-1</f>
        <v>2.5000000000000001E-2</v>
      </c>
      <c r="Y46" s="130">
        <f t="shared" ref="Y46:AB46" si="71">(S45/S42)-1</f>
        <v>2.5000000000000001E-2</v>
      </c>
      <c r="Z46" s="130">
        <f t="shared" si="71"/>
        <v>2.5000000000000001E-2</v>
      </c>
      <c r="AA46" s="130">
        <f t="shared" si="71"/>
        <v>2.5000999999999999E-2</v>
      </c>
      <c r="AB46" s="130">
        <f t="shared" si="71"/>
        <v>2.5000000000000001E-2</v>
      </c>
    </row>
    <row r="47" spans="1:28" s="4" customFormat="1" ht="13.5" customHeight="1" thickBot="1" x14ac:dyDescent="0.25">
      <c r="A47" s="80"/>
      <c r="B47" s="168"/>
      <c r="C47" s="39"/>
      <c r="D47" s="247"/>
      <c r="E47" s="189"/>
      <c r="F47" s="190"/>
      <c r="G47" s="190"/>
      <c r="H47" s="190"/>
      <c r="I47" s="190"/>
      <c r="J47" s="190"/>
      <c r="K47" s="133"/>
      <c r="L47" s="133"/>
      <c r="M47" s="133"/>
      <c r="N47" s="133"/>
      <c r="O47" s="133"/>
      <c r="P47" s="133"/>
      <c r="Q47" s="134"/>
      <c r="R47" s="135"/>
      <c r="S47" s="135"/>
      <c r="T47" s="135"/>
      <c r="U47" s="135"/>
      <c r="V47" s="135"/>
      <c r="W47" s="133"/>
      <c r="X47" s="133"/>
      <c r="Y47" s="133"/>
      <c r="Z47" s="133"/>
      <c r="AA47" s="133"/>
      <c r="AB47" s="133"/>
    </row>
    <row r="48" spans="1:28" s="4" customFormat="1" ht="13.5" customHeight="1" x14ac:dyDescent="0.2">
      <c r="A48" s="79">
        <v>14</v>
      </c>
      <c r="B48" s="166"/>
      <c r="C48" s="45"/>
      <c r="D48" s="187">
        <f t="shared" si="59"/>
        <v>14.66</v>
      </c>
      <c r="E48" s="187">
        <f t="shared" ref="E48:I49" si="72">Q48</f>
        <v>15.27</v>
      </c>
      <c r="F48" s="187">
        <f t="shared" si="72"/>
        <v>15.88</v>
      </c>
      <c r="G48" s="187">
        <f t="shared" si="72"/>
        <v>16.510000000000002</v>
      </c>
      <c r="H48" s="187">
        <f t="shared" si="72"/>
        <v>17.170000000000002</v>
      </c>
      <c r="I48" s="187">
        <f t="shared" si="72"/>
        <v>17.86</v>
      </c>
      <c r="J48" s="187">
        <f>V48</f>
        <v>18.579999999999998</v>
      </c>
      <c r="K48" s="130"/>
      <c r="L48" s="130">
        <f>(F48/E48)-1</f>
        <v>3.9947999999999997E-2</v>
      </c>
      <c r="M48" s="130">
        <f t="shared" ref="M48:P48" si="73">(G48/F48)-1</f>
        <v>3.9673E-2</v>
      </c>
      <c r="N48" s="130">
        <f t="shared" si="73"/>
        <v>3.9975999999999998E-2</v>
      </c>
      <c r="O48" s="130">
        <f t="shared" si="73"/>
        <v>4.0185999999999999E-2</v>
      </c>
      <c r="P48" s="130">
        <f t="shared" si="73"/>
        <v>4.0314000000000003E-2</v>
      </c>
      <c r="Q48" s="204">
        <f>ROUND(VLOOKUP($A48,'2021 REG'!$A$9:$V$483,17,FALSE)*(1+$I$2),5)</f>
        <v>15.267289999999999</v>
      </c>
      <c r="R48" s="204">
        <f>ROUND(VLOOKUP($A48,'2021 REG'!$A$9:$V$483,18,FALSE)*(1+$I$2),5)</f>
        <v>15.878</v>
      </c>
      <c r="S48" s="204">
        <f>ROUND(VLOOKUP($A48,'2021 REG'!$A$9:$V$483,19,FALSE)*(1+$I$2),5)</f>
        <v>16.513110000000001</v>
      </c>
      <c r="T48" s="204">
        <f>ROUND(VLOOKUP($A48,'2021 REG'!$A$9:$V$483,20,FALSE)*(1+$I$2),5)</f>
        <v>17.173629999999999</v>
      </c>
      <c r="U48" s="204">
        <f>ROUND(VLOOKUP($A48,'2021 REG'!$A$9:$V$483,21,FALSE)*(1+$I$2),5)</f>
        <v>17.860589999999998</v>
      </c>
      <c r="V48" s="204">
        <f>ROUND(VLOOKUP($A48,'2021 REG'!$A$9:$V$483,22,FALSE)*(1+$I$2),5)</f>
        <v>18.574999999999999</v>
      </c>
      <c r="W48" s="130"/>
      <c r="X48" s="130">
        <f>(R48/Q48)-1</f>
        <v>4.0001000000000002E-2</v>
      </c>
      <c r="Y48" s="130">
        <f t="shared" ref="Y48:AB48" si="74">(S48/R48)-1</f>
        <v>3.9999E-2</v>
      </c>
      <c r="Z48" s="130">
        <f t="shared" si="74"/>
        <v>0.04</v>
      </c>
      <c r="AA48" s="130">
        <f t="shared" si="74"/>
        <v>4.0001000000000002E-2</v>
      </c>
      <c r="AB48" s="130">
        <f t="shared" si="74"/>
        <v>3.9999E-2</v>
      </c>
    </row>
    <row r="49" spans="1:28" s="4" customFormat="1" ht="13.5" customHeight="1" x14ac:dyDescent="0.2">
      <c r="A49" s="76"/>
      <c r="B49" s="167"/>
      <c r="C49" s="29"/>
      <c r="D49" s="188">
        <f t="shared" si="59"/>
        <v>30486</v>
      </c>
      <c r="E49" s="188">
        <f t="shared" si="72"/>
        <v>31756</v>
      </c>
      <c r="F49" s="188">
        <f t="shared" si="72"/>
        <v>33026</v>
      </c>
      <c r="G49" s="188">
        <f t="shared" si="72"/>
        <v>34347</v>
      </c>
      <c r="H49" s="188">
        <f t="shared" si="72"/>
        <v>35721</v>
      </c>
      <c r="I49" s="188">
        <f t="shared" si="72"/>
        <v>37150</v>
      </c>
      <c r="J49" s="188">
        <f>V49</f>
        <v>38636</v>
      </c>
      <c r="K49" s="130">
        <f>(E48/E45)-1</f>
        <v>2.5520000000000001E-2</v>
      </c>
      <c r="L49" s="130">
        <f>(F48/F45)-1</f>
        <v>2.5177999999999999E-2</v>
      </c>
      <c r="M49" s="130">
        <f t="shared" ref="M49:P49" si="75">(G48/G45)-1</f>
        <v>2.4829E-2</v>
      </c>
      <c r="N49" s="130">
        <f t="shared" si="75"/>
        <v>2.5075E-2</v>
      </c>
      <c r="O49" s="130">
        <f t="shared" si="75"/>
        <v>2.5257999999999999E-2</v>
      </c>
      <c r="P49" s="130">
        <f t="shared" si="75"/>
        <v>2.5385999999999999E-2</v>
      </c>
      <c r="Q49" s="131">
        <f t="shared" ref="Q49:U49" si="76">ROUND((Q48*2080),5)</f>
        <v>31755.963199999998</v>
      </c>
      <c r="R49" s="132">
        <f t="shared" si="76"/>
        <v>33026.239999999998</v>
      </c>
      <c r="S49" s="132">
        <f t="shared" si="76"/>
        <v>34347.268799999998</v>
      </c>
      <c r="T49" s="132">
        <f t="shared" si="76"/>
        <v>35721.150399999999</v>
      </c>
      <c r="U49" s="132">
        <f t="shared" si="76"/>
        <v>37150.027199999997</v>
      </c>
      <c r="V49" s="132">
        <f>ROUND((V48*2080),5)</f>
        <v>38636</v>
      </c>
      <c r="W49" s="130">
        <f>(Q48/Q45)-1</f>
        <v>2.4997999999999999E-2</v>
      </c>
      <c r="X49" s="130">
        <f>(R48/R45)-1</f>
        <v>2.5000000000000001E-2</v>
      </c>
      <c r="Y49" s="130">
        <f t="shared" ref="Y49:AB49" si="77">(S48/S45)-1</f>
        <v>2.4999E-2</v>
      </c>
      <c r="Z49" s="130">
        <f t="shared" si="77"/>
        <v>2.4999E-2</v>
      </c>
      <c r="AA49" s="130">
        <f t="shared" si="77"/>
        <v>2.5000000000000001E-2</v>
      </c>
      <c r="AB49" s="130">
        <f t="shared" si="77"/>
        <v>2.4999E-2</v>
      </c>
    </row>
    <row r="50" spans="1:28" s="4" customFormat="1" ht="13.5" customHeight="1" thickBot="1" x14ac:dyDescent="0.25">
      <c r="A50" s="80"/>
      <c r="B50" s="168"/>
      <c r="C50" s="39"/>
      <c r="D50" s="247"/>
      <c r="E50" s="189"/>
      <c r="F50" s="190"/>
      <c r="G50" s="190"/>
      <c r="H50" s="190"/>
      <c r="I50" s="190"/>
      <c r="J50" s="190"/>
      <c r="K50" s="133"/>
      <c r="L50" s="133"/>
      <c r="M50" s="133"/>
      <c r="N50" s="133"/>
      <c r="O50" s="133"/>
      <c r="P50" s="133"/>
      <c r="Q50" s="134"/>
      <c r="R50" s="135"/>
      <c r="S50" s="135"/>
      <c r="T50" s="135"/>
      <c r="U50" s="135"/>
      <c r="V50" s="135"/>
      <c r="W50" s="133"/>
      <c r="X50" s="133"/>
      <c r="Y50" s="133"/>
      <c r="Z50" s="133"/>
      <c r="AA50" s="133"/>
      <c r="AB50" s="133"/>
    </row>
    <row r="51" spans="1:28" s="4" customFormat="1" ht="13.5" customHeight="1" x14ac:dyDescent="0.2">
      <c r="A51" s="79">
        <v>15</v>
      </c>
      <c r="B51" s="166"/>
      <c r="C51" s="45"/>
      <c r="D51" s="187">
        <f t="shared" si="59"/>
        <v>15.02</v>
      </c>
      <c r="E51" s="187">
        <f t="shared" ref="E51:I52" si="78">Q51</f>
        <v>15.65</v>
      </c>
      <c r="F51" s="187">
        <f t="shared" si="78"/>
        <v>16.27</v>
      </c>
      <c r="G51" s="187">
        <f t="shared" si="78"/>
        <v>16.93</v>
      </c>
      <c r="H51" s="187">
        <f t="shared" si="78"/>
        <v>17.600000000000001</v>
      </c>
      <c r="I51" s="187">
        <f t="shared" si="78"/>
        <v>18.309999999999999</v>
      </c>
      <c r="J51" s="187">
        <f>V51</f>
        <v>19.04</v>
      </c>
      <c r="K51" s="130"/>
      <c r="L51" s="130">
        <f>(F51/E51)-1</f>
        <v>3.9616999999999999E-2</v>
      </c>
      <c r="M51" s="130">
        <f t="shared" ref="M51:P51" si="79">(G51/F51)-1</f>
        <v>4.0564999999999997E-2</v>
      </c>
      <c r="N51" s="130">
        <f t="shared" si="79"/>
        <v>3.9574999999999999E-2</v>
      </c>
      <c r="O51" s="130">
        <f t="shared" si="79"/>
        <v>4.0341000000000002E-2</v>
      </c>
      <c r="P51" s="130">
        <f t="shared" si="79"/>
        <v>3.9869000000000002E-2</v>
      </c>
      <c r="Q51" s="204">
        <f>ROUND(VLOOKUP($A51,'2021 REG'!$A$9:$V$483,17,FALSE)*(1+$I$2),5)</f>
        <v>15.64899</v>
      </c>
      <c r="R51" s="204">
        <f>ROUND(VLOOKUP($A51,'2021 REG'!$A$9:$V$483,18,FALSE)*(1+$I$2),5)</f>
        <v>16.27495</v>
      </c>
      <c r="S51" s="204">
        <f>ROUND(VLOOKUP($A51,'2021 REG'!$A$9:$V$483,19,FALSE)*(1+$I$2),5)</f>
        <v>16.925940000000001</v>
      </c>
      <c r="T51" s="204">
        <f>ROUND(VLOOKUP($A51,'2021 REG'!$A$9:$V$483,20,FALSE)*(1+$I$2),5)</f>
        <v>17.602979999999999</v>
      </c>
      <c r="U51" s="204">
        <f>ROUND(VLOOKUP($A51,'2021 REG'!$A$9:$V$483,21,FALSE)*(1+$I$2),5)</f>
        <v>18.307099999999998</v>
      </c>
      <c r="V51" s="204">
        <f>ROUND(VLOOKUP($A51,'2021 REG'!$A$9:$V$483,22,FALSE)*(1+$I$2),5)</f>
        <v>19.039400000000001</v>
      </c>
      <c r="W51" s="130"/>
      <c r="X51" s="130">
        <f>(R51/Q51)-1</f>
        <v>0.04</v>
      </c>
      <c r="Y51" s="130">
        <f t="shared" ref="Y51:AB51" si="80">(S51/R51)-1</f>
        <v>0.04</v>
      </c>
      <c r="Z51" s="130">
        <f t="shared" si="80"/>
        <v>0.04</v>
      </c>
      <c r="AA51" s="130">
        <f t="shared" si="80"/>
        <v>0.04</v>
      </c>
      <c r="AB51" s="130">
        <f t="shared" si="80"/>
        <v>4.0001000000000002E-2</v>
      </c>
    </row>
    <row r="52" spans="1:28" s="4" customFormat="1" ht="13.5" customHeight="1" x14ac:dyDescent="0.2">
      <c r="A52" s="76"/>
      <c r="B52" s="167"/>
      <c r="C52" s="29"/>
      <c r="D52" s="188">
        <f t="shared" si="59"/>
        <v>31248</v>
      </c>
      <c r="E52" s="188">
        <f t="shared" si="78"/>
        <v>32550</v>
      </c>
      <c r="F52" s="188">
        <f t="shared" si="78"/>
        <v>33852</v>
      </c>
      <c r="G52" s="188">
        <f t="shared" si="78"/>
        <v>35206</v>
      </c>
      <c r="H52" s="188">
        <f t="shared" si="78"/>
        <v>36614</v>
      </c>
      <c r="I52" s="188">
        <f t="shared" si="78"/>
        <v>38079</v>
      </c>
      <c r="J52" s="188">
        <f>V52</f>
        <v>39602</v>
      </c>
      <c r="K52" s="130">
        <f>(E51/E48)-1</f>
        <v>2.4885000000000001E-2</v>
      </c>
      <c r="L52" s="130">
        <f>(F51/F48)-1</f>
        <v>2.4559000000000001E-2</v>
      </c>
      <c r="M52" s="130">
        <f t="shared" ref="M52:P52" si="81">(G51/G48)-1</f>
        <v>2.5439E-2</v>
      </c>
      <c r="N52" s="130">
        <f t="shared" si="81"/>
        <v>2.5044E-2</v>
      </c>
      <c r="O52" s="130">
        <f t="shared" si="81"/>
        <v>2.5196E-2</v>
      </c>
      <c r="P52" s="130">
        <f t="shared" si="81"/>
        <v>2.4757999999999999E-2</v>
      </c>
      <c r="Q52" s="131">
        <f t="shared" ref="Q52:U52" si="82">ROUND((Q51*2080),5)</f>
        <v>32549.8992</v>
      </c>
      <c r="R52" s="132">
        <f t="shared" si="82"/>
        <v>33851.896000000001</v>
      </c>
      <c r="S52" s="132">
        <f t="shared" si="82"/>
        <v>35205.955199999997</v>
      </c>
      <c r="T52" s="132">
        <f t="shared" si="82"/>
        <v>36614.198400000001</v>
      </c>
      <c r="U52" s="132">
        <f t="shared" si="82"/>
        <v>38078.767999999996</v>
      </c>
      <c r="V52" s="132">
        <f>ROUND((V51*2080),5)</f>
        <v>39601.951999999997</v>
      </c>
      <c r="W52" s="130">
        <f>(Q51/Q48)-1</f>
        <v>2.5000999999999999E-2</v>
      </c>
      <c r="X52" s="130">
        <f>(R51/R48)-1</f>
        <v>2.5000000000000001E-2</v>
      </c>
      <c r="Y52" s="130">
        <f t="shared" ref="Y52:AB52" si="83">(S51/S48)-1</f>
        <v>2.5000000000000001E-2</v>
      </c>
      <c r="Z52" s="130">
        <f t="shared" si="83"/>
        <v>2.5000999999999999E-2</v>
      </c>
      <c r="AA52" s="130">
        <f t="shared" si="83"/>
        <v>2.5000000000000001E-2</v>
      </c>
      <c r="AB52" s="130">
        <f t="shared" si="83"/>
        <v>2.5000999999999999E-2</v>
      </c>
    </row>
    <row r="53" spans="1:28" s="4" customFormat="1" ht="13.5" customHeight="1" thickBot="1" x14ac:dyDescent="0.25">
      <c r="A53" s="80"/>
      <c r="B53" s="168"/>
      <c r="C53" s="39"/>
      <c r="D53" s="247"/>
      <c r="E53" s="189"/>
      <c r="F53" s="190"/>
      <c r="G53" s="190"/>
      <c r="H53" s="190"/>
      <c r="I53" s="190"/>
      <c r="J53" s="190"/>
      <c r="K53" s="133"/>
      <c r="L53" s="133"/>
      <c r="M53" s="133"/>
      <c r="N53" s="133"/>
      <c r="O53" s="133"/>
      <c r="P53" s="133"/>
      <c r="Q53" s="134"/>
      <c r="R53" s="135"/>
      <c r="S53" s="135"/>
      <c r="T53" s="135"/>
      <c r="U53" s="135"/>
      <c r="V53" s="135"/>
      <c r="W53" s="133"/>
      <c r="X53" s="133"/>
      <c r="Y53" s="133"/>
      <c r="Z53" s="133"/>
      <c r="AA53" s="133"/>
      <c r="AB53" s="133"/>
    </row>
    <row r="54" spans="1:28" s="4" customFormat="1" ht="13.5" customHeight="1" x14ac:dyDescent="0.2">
      <c r="A54" s="79">
        <v>16</v>
      </c>
      <c r="B54" s="166"/>
      <c r="C54" s="45"/>
      <c r="D54" s="187">
        <f t="shared" si="59"/>
        <v>15.4</v>
      </c>
      <c r="E54" s="187">
        <f t="shared" ref="E54:I55" si="84">Q54</f>
        <v>16.04</v>
      </c>
      <c r="F54" s="187">
        <f t="shared" si="84"/>
        <v>16.68</v>
      </c>
      <c r="G54" s="187">
        <f t="shared" si="84"/>
        <v>17.350000000000001</v>
      </c>
      <c r="H54" s="187">
        <f t="shared" si="84"/>
        <v>18.04</v>
      </c>
      <c r="I54" s="187">
        <f t="shared" si="84"/>
        <v>18.760000000000002</v>
      </c>
      <c r="J54" s="187">
        <f>V54</f>
        <v>19.52</v>
      </c>
      <c r="K54" s="130"/>
      <c r="L54" s="130">
        <f>(F54/E54)-1</f>
        <v>3.9899999999999998E-2</v>
      </c>
      <c r="M54" s="130">
        <f t="shared" ref="M54:P54" si="85">(G54/F54)-1</f>
        <v>4.0168000000000002E-2</v>
      </c>
      <c r="N54" s="130">
        <f t="shared" si="85"/>
        <v>3.9768999999999999E-2</v>
      </c>
      <c r="O54" s="130">
        <f t="shared" si="85"/>
        <v>3.9911000000000002E-2</v>
      </c>
      <c r="P54" s="130">
        <f t="shared" si="85"/>
        <v>4.0511999999999999E-2</v>
      </c>
      <c r="Q54" s="204">
        <f>ROUND(VLOOKUP($A54,'2021 REG'!$A$9:$V$483,17,FALSE)*(1+$I$2),5)</f>
        <v>16.040199999999999</v>
      </c>
      <c r="R54" s="204">
        <f>ROUND(VLOOKUP($A54,'2021 REG'!$A$9:$V$483,18,FALSE)*(1+$I$2),5)</f>
        <v>16.681809999999999</v>
      </c>
      <c r="S54" s="204">
        <f>ROUND(VLOOKUP($A54,'2021 REG'!$A$9:$V$483,19,FALSE)*(1+$I$2),5)</f>
        <v>17.34909</v>
      </c>
      <c r="T54" s="204">
        <f>ROUND(VLOOKUP($A54,'2021 REG'!$A$9:$V$483,20,FALSE)*(1+$I$2),5)</f>
        <v>18.043050000000001</v>
      </c>
      <c r="U54" s="204">
        <f>ROUND(VLOOKUP($A54,'2021 REG'!$A$9:$V$483,21,FALSE)*(1+$I$2),5)</f>
        <v>18.764779999999998</v>
      </c>
      <c r="V54" s="204">
        <f>ROUND(VLOOKUP($A54,'2021 REG'!$A$9:$V$483,22,FALSE)*(1+$I$2),5)</f>
        <v>19.51538</v>
      </c>
      <c r="W54" s="130"/>
      <c r="X54" s="130">
        <f>(R54/Q54)-1</f>
        <v>0.04</v>
      </c>
      <c r="Y54" s="130">
        <f t="shared" ref="Y54:AB54" si="86">(S54/R54)-1</f>
        <v>0.04</v>
      </c>
      <c r="Z54" s="130">
        <f t="shared" si="86"/>
        <v>0.04</v>
      </c>
      <c r="AA54" s="130">
        <f t="shared" si="86"/>
        <v>0.04</v>
      </c>
      <c r="AB54" s="130">
        <f t="shared" si="86"/>
        <v>0.04</v>
      </c>
    </row>
    <row r="55" spans="1:28" s="4" customFormat="1" ht="13.5" customHeight="1" x14ac:dyDescent="0.2">
      <c r="A55" s="76"/>
      <c r="B55" s="167"/>
      <c r="C55" s="29"/>
      <c r="D55" s="188">
        <f t="shared" si="59"/>
        <v>32029</v>
      </c>
      <c r="E55" s="188">
        <f t="shared" si="84"/>
        <v>33364</v>
      </c>
      <c r="F55" s="188">
        <f t="shared" si="84"/>
        <v>34698</v>
      </c>
      <c r="G55" s="188">
        <f t="shared" si="84"/>
        <v>36086</v>
      </c>
      <c r="H55" s="188">
        <f t="shared" si="84"/>
        <v>37530</v>
      </c>
      <c r="I55" s="188">
        <f t="shared" si="84"/>
        <v>39031</v>
      </c>
      <c r="J55" s="188">
        <f>V55</f>
        <v>40592</v>
      </c>
      <c r="K55" s="130">
        <f>(E54/E51)-1</f>
        <v>2.4920000000000001E-2</v>
      </c>
      <c r="L55" s="130">
        <f>(F54/F51)-1</f>
        <v>2.52E-2</v>
      </c>
      <c r="M55" s="130">
        <f t="shared" ref="M55:P55" si="87">(G54/G51)-1</f>
        <v>2.4808E-2</v>
      </c>
      <c r="N55" s="130">
        <f t="shared" si="87"/>
        <v>2.5000000000000001E-2</v>
      </c>
      <c r="O55" s="130">
        <f t="shared" si="87"/>
        <v>2.4577000000000002E-2</v>
      </c>
      <c r="P55" s="130">
        <f t="shared" si="87"/>
        <v>2.521E-2</v>
      </c>
      <c r="Q55" s="131">
        <f t="shared" ref="Q55:U55" si="88">ROUND((Q54*2080),5)</f>
        <v>33363.616000000002</v>
      </c>
      <c r="R55" s="132">
        <f t="shared" si="88"/>
        <v>34698.164799999999</v>
      </c>
      <c r="S55" s="132">
        <f t="shared" si="88"/>
        <v>36086.107199999999</v>
      </c>
      <c r="T55" s="132">
        <f t="shared" si="88"/>
        <v>37529.544000000002</v>
      </c>
      <c r="U55" s="132">
        <f t="shared" si="88"/>
        <v>39030.742400000003</v>
      </c>
      <c r="V55" s="132">
        <f>ROUND((V54*2080),5)</f>
        <v>40591.990400000002</v>
      </c>
      <c r="W55" s="130">
        <f>(Q54/Q51)-1</f>
        <v>2.4999E-2</v>
      </c>
      <c r="X55" s="130">
        <f>(R54/R51)-1</f>
        <v>2.4999E-2</v>
      </c>
      <c r="Y55" s="130">
        <f t="shared" ref="Y55:AB55" si="89">(S54/S51)-1</f>
        <v>2.5000000000000001E-2</v>
      </c>
      <c r="Z55" s="130">
        <f t="shared" si="89"/>
        <v>2.5000000000000001E-2</v>
      </c>
      <c r="AA55" s="130">
        <f t="shared" si="89"/>
        <v>2.5000000000000001E-2</v>
      </c>
      <c r="AB55" s="130">
        <f t="shared" si="89"/>
        <v>2.5000000000000001E-2</v>
      </c>
    </row>
    <row r="56" spans="1:28" s="4" customFormat="1" ht="13.5" customHeight="1" thickBot="1" x14ac:dyDescent="0.25">
      <c r="A56" s="80"/>
      <c r="B56" s="168"/>
      <c r="C56" s="39"/>
      <c r="D56" s="247"/>
      <c r="E56" s="189"/>
      <c r="F56" s="190"/>
      <c r="G56" s="190"/>
      <c r="H56" s="190"/>
      <c r="I56" s="190"/>
      <c r="J56" s="190"/>
      <c r="K56" s="133"/>
      <c r="L56" s="133"/>
      <c r="M56" s="133"/>
      <c r="N56" s="133"/>
      <c r="O56" s="133"/>
      <c r="P56" s="133"/>
      <c r="Q56" s="134"/>
      <c r="R56" s="135"/>
      <c r="S56" s="135"/>
      <c r="T56" s="135"/>
      <c r="U56" s="135"/>
      <c r="V56" s="135"/>
      <c r="W56" s="133"/>
      <c r="X56" s="133"/>
      <c r="Y56" s="133"/>
      <c r="Z56" s="133"/>
      <c r="AA56" s="133"/>
      <c r="AB56" s="133"/>
    </row>
    <row r="57" spans="1:28" s="4" customFormat="1" ht="13.5" customHeight="1" x14ac:dyDescent="0.2">
      <c r="A57" s="79">
        <v>17</v>
      </c>
      <c r="B57" s="166"/>
      <c r="C57" s="45"/>
      <c r="D57" s="187">
        <f t="shared" si="59"/>
        <v>15.78</v>
      </c>
      <c r="E57" s="187">
        <f t="shared" ref="E57:I58" si="90">Q57</f>
        <v>16.440000000000001</v>
      </c>
      <c r="F57" s="187">
        <f t="shared" si="90"/>
        <v>17.100000000000001</v>
      </c>
      <c r="G57" s="187">
        <f t="shared" si="90"/>
        <v>17.78</v>
      </c>
      <c r="H57" s="187">
        <f t="shared" si="90"/>
        <v>18.489999999999998</v>
      </c>
      <c r="I57" s="187">
        <f t="shared" si="90"/>
        <v>19.23</v>
      </c>
      <c r="J57" s="187">
        <f>V57</f>
        <v>20</v>
      </c>
      <c r="K57" s="130"/>
      <c r="L57" s="130">
        <f>(F57/E57)-1</f>
        <v>4.0146000000000001E-2</v>
      </c>
      <c r="M57" s="130">
        <f t="shared" ref="M57:P57" si="91">(G57/F57)-1</f>
        <v>3.9766000000000003E-2</v>
      </c>
      <c r="N57" s="130">
        <f t="shared" si="91"/>
        <v>3.9933000000000003E-2</v>
      </c>
      <c r="O57" s="130">
        <f t="shared" si="91"/>
        <v>4.0022000000000002E-2</v>
      </c>
      <c r="P57" s="130">
        <f t="shared" si="91"/>
        <v>4.0042000000000001E-2</v>
      </c>
      <c r="Q57" s="204">
        <f>ROUND(VLOOKUP($A57,'2021 REG'!$A$9:$V$483,17,FALSE)*(1+$I$2),5)</f>
        <v>16.441220000000001</v>
      </c>
      <c r="R57" s="204">
        <f>ROUND(VLOOKUP($A57,'2021 REG'!$A$9:$V$483,18,FALSE)*(1+$I$2),5)</f>
        <v>17.098870000000002</v>
      </c>
      <c r="S57" s="204">
        <f>ROUND(VLOOKUP($A57,'2021 REG'!$A$9:$V$483,19,FALSE)*(1+$I$2),5)</f>
        <v>17.782830000000001</v>
      </c>
      <c r="T57" s="204">
        <f>ROUND(VLOOKUP($A57,'2021 REG'!$A$9:$V$483,20,FALSE)*(1+$I$2),5)</f>
        <v>18.494140000000002</v>
      </c>
      <c r="U57" s="204">
        <f>ROUND(VLOOKUP($A57,'2021 REG'!$A$9:$V$483,21,FALSE)*(1+$I$2),5)</f>
        <v>19.233899999999998</v>
      </c>
      <c r="V57" s="204">
        <f>ROUND(VLOOKUP($A57,'2021 REG'!$A$9:$V$483,22,FALSE)*(1+$I$2),5)</f>
        <v>20.003270000000001</v>
      </c>
      <c r="W57" s="130"/>
      <c r="X57" s="130">
        <f>(R57/Q57)-1</f>
        <v>0.04</v>
      </c>
      <c r="Y57" s="130">
        <f t="shared" ref="Y57:AB57" si="92">(S57/R57)-1</f>
        <v>0.04</v>
      </c>
      <c r="Z57" s="130">
        <f t="shared" si="92"/>
        <v>0.04</v>
      </c>
      <c r="AA57" s="130">
        <f t="shared" si="92"/>
        <v>0.04</v>
      </c>
      <c r="AB57" s="130">
        <f t="shared" si="92"/>
        <v>4.0001000000000002E-2</v>
      </c>
    </row>
    <row r="58" spans="1:28" s="4" customFormat="1" ht="13.5" customHeight="1" x14ac:dyDescent="0.2">
      <c r="A58" s="76"/>
      <c r="B58" s="167"/>
      <c r="C58" s="29"/>
      <c r="D58" s="188">
        <f t="shared" si="59"/>
        <v>32830</v>
      </c>
      <c r="E58" s="188">
        <f t="shared" si="90"/>
        <v>34198</v>
      </c>
      <c r="F58" s="188">
        <f t="shared" si="90"/>
        <v>35566</v>
      </c>
      <c r="G58" s="188">
        <f t="shared" si="90"/>
        <v>36988</v>
      </c>
      <c r="H58" s="188">
        <f t="shared" si="90"/>
        <v>38468</v>
      </c>
      <c r="I58" s="188">
        <f t="shared" si="90"/>
        <v>40007</v>
      </c>
      <c r="J58" s="188">
        <f>V58</f>
        <v>41607</v>
      </c>
      <c r="K58" s="130">
        <f>(E57/E54)-1</f>
        <v>2.4937999999999998E-2</v>
      </c>
      <c r="L58" s="130">
        <f>(F57/F54)-1</f>
        <v>2.5180000000000001E-2</v>
      </c>
      <c r="M58" s="130">
        <f t="shared" ref="M58:P58" si="93">(G57/G54)-1</f>
        <v>2.4784E-2</v>
      </c>
      <c r="N58" s="130">
        <f t="shared" si="93"/>
        <v>2.4944999999999998E-2</v>
      </c>
      <c r="O58" s="130">
        <f t="shared" si="93"/>
        <v>2.5052999999999999E-2</v>
      </c>
      <c r="P58" s="130">
        <f t="shared" si="93"/>
        <v>2.4590000000000001E-2</v>
      </c>
      <c r="Q58" s="131">
        <f t="shared" ref="Q58:U58" si="94">ROUND((Q57*2080),5)</f>
        <v>34197.7376</v>
      </c>
      <c r="R58" s="132">
        <f t="shared" si="94"/>
        <v>35565.649599999997</v>
      </c>
      <c r="S58" s="132">
        <f t="shared" si="94"/>
        <v>36988.286399999997</v>
      </c>
      <c r="T58" s="132">
        <f t="shared" si="94"/>
        <v>38467.811199999996</v>
      </c>
      <c r="U58" s="132">
        <f t="shared" si="94"/>
        <v>40006.512000000002</v>
      </c>
      <c r="V58" s="132">
        <f>ROUND((V57*2080),5)</f>
        <v>41606.801599999999</v>
      </c>
      <c r="W58" s="130">
        <f>(Q57/Q54)-1</f>
        <v>2.5000999999999999E-2</v>
      </c>
      <c r="X58" s="130">
        <f>(R57/R54)-1</f>
        <v>2.5000999999999999E-2</v>
      </c>
      <c r="Y58" s="130">
        <f t="shared" ref="Y58:AB58" si="95">(S57/S54)-1</f>
        <v>2.5000999999999999E-2</v>
      </c>
      <c r="Z58" s="130">
        <f t="shared" si="95"/>
        <v>2.5000999999999999E-2</v>
      </c>
      <c r="AA58" s="130">
        <f t="shared" si="95"/>
        <v>2.5000000000000001E-2</v>
      </c>
      <c r="AB58" s="130">
        <f t="shared" si="95"/>
        <v>2.5000000000000001E-2</v>
      </c>
    </row>
    <row r="59" spans="1:28" s="4" customFormat="1" ht="13.5" customHeight="1" thickBot="1" x14ac:dyDescent="0.25">
      <c r="A59" s="80"/>
      <c r="B59" s="168"/>
      <c r="C59" s="39"/>
      <c r="D59" s="247"/>
      <c r="E59" s="189"/>
      <c r="F59" s="190"/>
      <c r="G59" s="190"/>
      <c r="H59" s="190"/>
      <c r="I59" s="190"/>
      <c r="J59" s="190"/>
      <c r="K59" s="133"/>
      <c r="L59" s="133"/>
      <c r="M59" s="133"/>
      <c r="N59" s="133"/>
      <c r="O59" s="133"/>
      <c r="P59" s="133"/>
      <c r="Q59" s="134"/>
      <c r="R59" s="135"/>
      <c r="S59" s="135"/>
      <c r="T59" s="135"/>
      <c r="U59" s="135"/>
      <c r="V59" s="135"/>
      <c r="W59" s="133"/>
      <c r="X59" s="133"/>
      <c r="Y59" s="133"/>
      <c r="Z59" s="133"/>
      <c r="AA59" s="133"/>
      <c r="AB59" s="133"/>
    </row>
    <row r="60" spans="1:28" s="4" customFormat="1" ht="13.5" customHeight="1" x14ac:dyDescent="0.2">
      <c r="A60" s="79">
        <v>18</v>
      </c>
      <c r="B60" s="166"/>
      <c r="C60" s="45"/>
      <c r="D60" s="187">
        <f t="shared" si="59"/>
        <v>16.18</v>
      </c>
      <c r="E60" s="187">
        <f t="shared" ref="E60:I61" si="96">Q60</f>
        <v>16.850000000000001</v>
      </c>
      <c r="F60" s="187">
        <f t="shared" si="96"/>
        <v>17.53</v>
      </c>
      <c r="G60" s="187">
        <f t="shared" si="96"/>
        <v>18.23</v>
      </c>
      <c r="H60" s="187">
        <f t="shared" si="96"/>
        <v>18.96</v>
      </c>
      <c r="I60" s="187">
        <f t="shared" si="96"/>
        <v>19.71</v>
      </c>
      <c r="J60" s="187">
        <f>V60</f>
        <v>20.5</v>
      </c>
      <c r="K60" s="130"/>
      <c r="L60" s="130">
        <f>(F60/E60)-1</f>
        <v>4.0356000000000003E-2</v>
      </c>
      <c r="M60" s="130">
        <f t="shared" ref="M60:P60" si="97">(G60/F60)-1</f>
        <v>3.9932000000000002E-2</v>
      </c>
      <c r="N60" s="130">
        <f t="shared" si="97"/>
        <v>4.0044000000000003E-2</v>
      </c>
      <c r="O60" s="130">
        <f t="shared" si="97"/>
        <v>3.9557000000000002E-2</v>
      </c>
      <c r="P60" s="130">
        <f t="shared" si="97"/>
        <v>4.0080999999999999E-2</v>
      </c>
      <c r="Q60" s="204">
        <f>ROUND(VLOOKUP($A60,'2021 REG'!$A$9:$V$483,17,FALSE)*(1+$I$2),5)</f>
        <v>16.852260000000001</v>
      </c>
      <c r="R60" s="204">
        <f>ROUND(VLOOKUP($A60,'2021 REG'!$A$9:$V$483,18,FALSE)*(1+$I$2),5)</f>
        <v>17.526330000000002</v>
      </c>
      <c r="S60" s="204">
        <f>ROUND(VLOOKUP($A60,'2021 REG'!$A$9:$V$483,19,FALSE)*(1+$I$2),5)</f>
        <v>18.22739</v>
      </c>
      <c r="T60" s="204">
        <f>ROUND(VLOOKUP($A60,'2021 REG'!$A$9:$V$483,20,FALSE)*(1+$I$2),5)</f>
        <v>18.956489999999999</v>
      </c>
      <c r="U60" s="204">
        <f>ROUND(VLOOKUP($A60,'2021 REG'!$A$9:$V$483,21,FALSE)*(1+$I$2),5)</f>
        <v>19.714749999999999</v>
      </c>
      <c r="V60" s="204">
        <f>ROUND(VLOOKUP($A60,'2021 REG'!$A$9:$V$483,22,FALSE)*(1+$I$2),5)</f>
        <v>20.503340000000001</v>
      </c>
      <c r="W60" s="130"/>
      <c r="X60" s="130">
        <f>(R60/Q60)-1</f>
        <v>3.9999E-2</v>
      </c>
      <c r="Y60" s="130">
        <f t="shared" ref="Y60:AB60" si="98">(S60/R60)-1</f>
        <v>0.04</v>
      </c>
      <c r="Z60" s="130">
        <f t="shared" si="98"/>
        <v>0.04</v>
      </c>
      <c r="AA60" s="130">
        <f t="shared" si="98"/>
        <v>0.04</v>
      </c>
      <c r="AB60" s="130">
        <f t="shared" si="98"/>
        <v>0.04</v>
      </c>
    </row>
    <row r="61" spans="1:28" s="4" customFormat="1" ht="13.5" customHeight="1" x14ac:dyDescent="0.2">
      <c r="A61" s="76"/>
      <c r="B61" s="167"/>
      <c r="C61" s="29"/>
      <c r="D61" s="188">
        <f t="shared" si="59"/>
        <v>33651</v>
      </c>
      <c r="E61" s="188">
        <f t="shared" si="96"/>
        <v>35053</v>
      </c>
      <c r="F61" s="188">
        <f t="shared" si="96"/>
        <v>36455</v>
      </c>
      <c r="G61" s="188">
        <f t="shared" si="96"/>
        <v>37913</v>
      </c>
      <c r="H61" s="188">
        <f t="shared" si="96"/>
        <v>39429</v>
      </c>
      <c r="I61" s="188">
        <f t="shared" si="96"/>
        <v>41007</v>
      </c>
      <c r="J61" s="188">
        <f>V61</f>
        <v>42647</v>
      </c>
      <c r="K61" s="130">
        <f>(E60/E57)-1</f>
        <v>2.4938999999999999E-2</v>
      </c>
      <c r="L61" s="130">
        <f>(F60/F57)-1</f>
        <v>2.5146000000000002E-2</v>
      </c>
      <c r="M61" s="130">
        <f t="shared" ref="M61:P61" si="99">(G60/G57)-1</f>
        <v>2.5309000000000002E-2</v>
      </c>
      <c r="N61" s="130">
        <f t="shared" si="99"/>
        <v>2.5419000000000001E-2</v>
      </c>
      <c r="O61" s="130">
        <f t="shared" si="99"/>
        <v>2.4961000000000001E-2</v>
      </c>
      <c r="P61" s="130">
        <f t="shared" si="99"/>
        <v>2.5000000000000001E-2</v>
      </c>
      <c r="Q61" s="131">
        <f t="shared" ref="Q61:U61" si="100">ROUND((Q60*2080),5)</f>
        <v>35052.700799999999</v>
      </c>
      <c r="R61" s="132">
        <f t="shared" si="100"/>
        <v>36454.7664</v>
      </c>
      <c r="S61" s="132">
        <f t="shared" si="100"/>
        <v>37912.9712</v>
      </c>
      <c r="T61" s="132">
        <f t="shared" si="100"/>
        <v>39429.499199999998</v>
      </c>
      <c r="U61" s="132">
        <f t="shared" si="100"/>
        <v>41006.68</v>
      </c>
      <c r="V61" s="132">
        <f>ROUND((V60*2080),5)</f>
        <v>42646.947200000002</v>
      </c>
      <c r="W61" s="130">
        <f>(Q60/Q57)-1</f>
        <v>2.5000999999999999E-2</v>
      </c>
      <c r="X61" s="130">
        <f>(R60/R57)-1</f>
        <v>2.4999E-2</v>
      </c>
      <c r="Y61" s="130">
        <f t="shared" ref="Y61:AB61" si="101">(S60/S57)-1</f>
        <v>2.4999E-2</v>
      </c>
      <c r="Z61" s="130">
        <f t="shared" si="101"/>
        <v>2.5000000000000001E-2</v>
      </c>
      <c r="AA61" s="130">
        <f t="shared" si="101"/>
        <v>2.5000000000000001E-2</v>
      </c>
      <c r="AB61" s="130">
        <f t="shared" si="101"/>
        <v>2.4999E-2</v>
      </c>
    </row>
    <row r="62" spans="1:28" s="4" customFormat="1" ht="13.5" customHeight="1" thickBot="1" x14ac:dyDescent="0.25">
      <c r="A62" s="80"/>
      <c r="B62" s="168"/>
      <c r="C62" s="39"/>
      <c r="D62" s="247"/>
      <c r="E62" s="189"/>
      <c r="F62" s="190"/>
      <c r="G62" s="190"/>
      <c r="H62" s="190"/>
      <c r="I62" s="190"/>
      <c r="J62" s="190"/>
      <c r="K62" s="133"/>
      <c r="L62" s="133"/>
      <c r="M62" s="133"/>
      <c r="N62" s="133"/>
      <c r="O62" s="133"/>
      <c r="P62" s="133"/>
      <c r="Q62" s="134"/>
      <c r="R62" s="135"/>
      <c r="S62" s="135"/>
      <c r="T62" s="135"/>
      <c r="U62" s="135"/>
      <c r="V62" s="135"/>
      <c r="W62" s="133"/>
      <c r="X62" s="133"/>
      <c r="Y62" s="133"/>
      <c r="Z62" s="133"/>
      <c r="AA62" s="133"/>
      <c r="AB62" s="133"/>
    </row>
    <row r="63" spans="1:28" s="4" customFormat="1" ht="13.5" customHeight="1" x14ac:dyDescent="0.2">
      <c r="A63" s="79">
        <v>19</v>
      </c>
      <c r="B63" s="166"/>
      <c r="C63" s="45"/>
      <c r="D63" s="187">
        <f t="shared" si="59"/>
        <v>16.579999999999998</v>
      </c>
      <c r="E63" s="187">
        <f t="shared" ref="E63:I64" si="102">Q63</f>
        <v>17.27</v>
      </c>
      <c r="F63" s="187">
        <f t="shared" si="102"/>
        <v>17.96</v>
      </c>
      <c r="G63" s="187">
        <f t="shared" si="102"/>
        <v>18.68</v>
      </c>
      <c r="H63" s="187">
        <f t="shared" si="102"/>
        <v>19.43</v>
      </c>
      <c r="I63" s="187">
        <f t="shared" si="102"/>
        <v>20.21</v>
      </c>
      <c r="J63" s="187">
        <f>V63</f>
        <v>21.02</v>
      </c>
      <c r="K63" s="130"/>
      <c r="L63" s="130">
        <f>(F63/E63)-1</f>
        <v>3.9954000000000003E-2</v>
      </c>
      <c r="M63" s="130">
        <f t="shared" ref="M63:P63" si="103">(G63/F63)-1</f>
        <v>4.0089E-2</v>
      </c>
      <c r="N63" s="130">
        <f t="shared" si="103"/>
        <v>4.0149999999999998E-2</v>
      </c>
      <c r="O63" s="130">
        <f t="shared" si="103"/>
        <v>4.0143999999999999E-2</v>
      </c>
      <c r="P63" s="130">
        <f t="shared" si="103"/>
        <v>4.0078999999999997E-2</v>
      </c>
      <c r="Q63" s="204">
        <f>ROUND(VLOOKUP($A63,'2021 REG'!$A$9:$V$483,17,FALSE)*(1+$I$2),5)</f>
        <v>17.27355</v>
      </c>
      <c r="R63" s="204">
        <f>ROUND(VLOOKUP($A63,'2021 REG'!$A$9:$V$483,18,FALSE)*(1+$I$2),5)</f>
        <v>17.964490000000001</v>
      </c>
      <c r="S63" s="204">
        <f>ROUND(VLOOKUP($A63,'2021 REG'!$A$9:$V$483,19,FALSE)*(1+$I$2),5)</f>
        <v>18.683070000000001</v>
      </c>
      <c r="T63" s="204">
        <f>ROUND(VLOOKUP($A63,'2021 REG'!$A$9:$V$483,20,FALSE)*(1+$I$2),5)</f>
        <v>19.430399999999999</v>
      </c>
      <c r="U63" s="204">
        <f>ROUND(VLOOKUP($A63,'2021 REG'!$A$9:$V$483,21,FALSE)*(1+$I$2),5)</f>
        <v>20.207619999999999</v>
      </c>
      <c r="V63" s="204">
        <f>ROUND(VLOOKUP($A63,'2021 REG'!$A$9:$V$483,22,FALSE)*(1+$I$2),5)</f>
        <v>21.015910000000002</v>
      </c>
      <c r="W63" s="130"/>
      <c r="X63" s="130">
        <f>(R63/Q63)-1</f>
        <v>0.04</v>
      </c>
      <c r="Y63" s="130">
        <f t="shared" ref="Y63:AB63" si="104">(S63/R63)-1</f>
        <v>0.04</v>
      </c>
      <c r="Z63" s="130">
        <f t="shared" si="104"/>
        <v>0.04</v>
      </c>
      <c r="AA63" s="130">
        <f t="shared" si="104"/>
        <v>0.04</v>
      </c>
      <c r="AB63" s="130">
        <f t="shared" si="104"/>
        <v>3.9999E-2</v>
      </c>
    </row>
    <row r="64" spans="1:28" s="4" customFormat="1" ht="13.5" customHeight="1" x14ac:dyDescent="0.2">
      <c r="A64" s="76"/>
      <c r="B64" s="167"/>
      <c r="C64" s="29"/>
      <c r="D64" s="188">
        <f t="shared" si="59"/>
        <v>34492</v>
      </c>
      <c r="E64" s="188">
        <f t="shared" si="102"/>
        <v>35929</v>
      </c>
      <c r="F64" s="188">
        <f t="shared" si="102"/>
        <v>37366</v>
      </c>
      <c r="G64" s="188">
        <f t="shared" si="102"/>
        <v>38861</v>
      </c>
      <c r="H64" s="188">
        <f t="shared" si="102"/>
        <v>40415</v>
      </c>
      <c r="I64" s="188">
        <f t="shared" si="102"/>
        <v>42032</v>
      </c>
      <c r="J64" s="188">
        <f>V64</f>
        <v>43713</v>
      </c>
      <c r="K64" s="130">
        <f>(E63/E60)-1</f>
        <v>2.4926E-2</v>
      </c>
      <c r="L64" s="130">
        <f>(F63/F60)-1</f>
        <v>2.4528999999999999E-2</v>
      </c>
      <c r="M64" s="130">
        <f t="shared" ref="M64:P64" si="105">(G63/G60)-1</f>
        <v>2.4684999999999999E-2</v>
      </c>
      <c r="N64" s="130">
        <f t="shared" si="105"/>
        <v>2.4788999999999999E-2</v>
      </c>
      <c r="O64" s="130">
        <f t="shared" si="105"/>
        <v>2.5368000000000002E-2</v>
      </c>
      <c r="P64" s="130">
        <f t="shared" si="105"/>
        <v>2.5366E-2</v>
      </c>
      <c r="Q64" s="131">
        <f t="shared" ref="Q64:U64" si="106">ROUND((Q63*2080),5)</f>
        <v>35928.983999999997</v>
      </c>
      <c r="R64" s="132">
        <f t="shared" si="106"/>
        <v>37366.139199999998</v>
      </c>
      <c r="S64" s="132">
        <f t="shared" si="106"/>
        <v>38860.785600000003</v>
      </c>
      <c r="T64" s="132">
        <f t="shared" si="106"/>
        <v>40415.232000000004</v>
      </c>
      <c r="U64" s="132">
        <f t="shared" si="106"/>
        <v>42031.849600000001</v>
      </c>
      <c r="V64" s="132">
        <f>ROUND((V63*2080),5)</f>
        <v>43713.092799999999</v>
      </c>
      <c r="W64" s="130">
        <f>(Q63/Q60)-1</f>
        <v>2.4999E-2</v>
      </c>
      <c r="X64" s="130">
        <f>(R63/R60)-1</f>
        <v>2.5000000000000001E-2</v>
      </c>
      <c r="Y64" s="130">
        <f t="shared" ref="Y64:AB64" si="107">(S63/S60)-1</f>
        <v>2.5000000000000001E-2</v>
      </c>
      <c r="Z64" s="130">
        <f t="shared" si="107"/>
        <v>2.5000000000000001E-2</v>
      </c>
      <c r="AA64" s="130">
        <f t="shared" si="107"/>
        <v>2.5000000000000001E-2</v>
      </c>
      <c r="AB64" s="130">
        <f t="shared" si="107"/>
        <v>2.4999E-2</v>
      </c>
    </row>
    <row r="65" spans="1:28" s="4" customFormat="1" ht="13.5" customHeight="1" thickBot="1" x14ac:dyDescent="0.25">
      <c r="A65" s="80"/>
      <c r="B65" s="168"/>
      <c r="C65" s="39"/>
      <c r="D65" s="247"/>
      <c r="E65" s="189"/>
      <c r="F65" s="190"/>
      <c r="G65" s="190"/>
      <c r="H65" s="190"/>
      <c r="I65" s="190"/>
      <c r="J65" s="190"/>
      <c r="K65" s="133"/>
      <c r="L65" s="133"/>
      <c r="M65" s="133"/>
      <c r="N65" s="133"/>
      <c r="O65" s="133"/>
      <c r="P65" s="133"/>
      <c r="Q65" s="134"/>
      <c r="R65" s="135"/>
      <c r="S65" s="135"/>
      <c r="T65" s="135"/>
      <c r="U65" s="135"/>
      <c r="V65" s="135"/>
      <c r="W65" s="133"/>
      <c r="X65" s="133"/>
      <c r="Y65" s="133"/>
      <c r="Z65" s="133"/>
      <c r="AA65" s="133"/>
      <c r="AB65" s="133"/>
    </row>
    <row r="66" spans="1:28" s="4" customFormat="1" ht="13.5" customHeight="1" x14ac:dyDescent="0.2">
      <c r="A66" s="79">
        <v>20</v>
      </c>
      <c r="B66" s="166"/>
      <c r="C66" s="45"/>
      <c r="D66" s="187">
        <f t="shared" si="59"/>
        <v>17</v>
      </c>
      <c r="E66" s="187">
        <f t="shared" ref="E66:I67" si="108">Q66</f>
        <v>17.71</v>
      </c>
      <c r="F66" s="187">
        <f t="shared" si="108"/>
        <v>18.41</v>
      </c>
      <c r="G66" s="187">
        <f t="shared" si="108"/>
        <v>19.149999999999999</v>
      </c>
      <c r="H66" s="187">
        <f t="shared" si="108"/>
        <v>19.920000000000002</v>
      </c>
      <c r="I66" s="187">
        <f t="shared" si="108"/>
        <v>20.71</v>
      </c>
      <c r="J66" s="187">
        <f>V66</f>
        <v>21.54</v>
      </c>
      <c r="K66" s="130"/>
      <c r="L66" s="130">
        <f>(F66/E66)-1</f>
        <v>3.9525999999999999E-2</v>
      </c>
      <c r="M66" s="130">
        <f t="shared" ref="M66:P66" si="109">(G66/F66)-1</f>
        <v>4.0196000000000003E-2</v>
      </c>
      <c r="N66" s="130">
        <f t="shared" si="109"/>
        <v>4.0209000000000002E-2</v>
      </c>
      <c r="O66" s="130">
        <f t="shared" si="109"/>
        <v>3.9659E-2</v>
      </c>
      <c r="P66" s="130">
        <f t="shared" si="109"/>
        <v>4.0077000000000002E-2</v>
      </c>
      <c r="Q66" s="204">
        <f>ROUND(VLOOKUP($A66,'2021 REG'!$A$9:$V$483,17,FALSE)*(1+$I$2),5)</f>
        <v>17.705380000000002</v>
      </c>
      <c r="R66" s="204">
        <f>ROUND(VLOOKUP($A66,'2021 REG'!$A$9:$V$483,18,FALSE)*(1+$I$2),5)</f>
        <v>18.413620000000002</v>
      </c>
      <c r="S66" s="204">
        <f>ROUND(VLOOKUP($A66,'2021 REG'!$A$9:$V$483,19,FALSE)*(1+$I$2),5)</f>
        <v>19.15015</v>
      </c>
      <c r="T66" s="204">
        <f>ROUND(VLOOKUP($A66,'2021 REG'!$A$9:$V$483,20,FALSE)*(1+$I$2),5)</f>
        <v>19.916180000000001</v>
      </c>
      <c r="U66" s="204">
        <f>ROUND(VLOOKUP($A66,'2021 REG'!$A$9:$V$483,21,FALSE)*(1+$I$2),5)</f>
        <v>20.712810000000001</v>
      </c>
      <c r="V66" s="204">
        <f>ROUND(VLOOKUP($A66,'2021 REG'!$A$9:$V$483,22,FALSE)*(1+$I$2),5)</f>
        <v>21.541319999999999</v>
      </c>
      <c r="W66" s="130"/>
      <c r="X66" s="130">
        <f>(R66/Q66)-1</f>
        <v>4.0001000000000002E-2</v>
      </c>
      <c r="Y66" s="130">
        <f t="shared" ref="Y66:AB66" si="110">(S66/R66)-1</f>
        <v>3.9999E-2</v>
      </c>
      <c r="Z66" s="130">
        <f t="shared" si="110"/>
        <v>4.0001000000000002E-2</v>
      </c>
      <c r="AA66" s="130">
        <f t="shared" si="110"/>
        <v>3.9999E-2</v>
      </c>
      <c r="AB66" s="130">
        <f t="shared" si="110"/>
        <v>0.04</v>
      </c>
    </row>
    <row r="67" spans="1:28" s="4" customFormat="1" ht="13.5" customHeight="1" x14ac:dyDescent="0.2">
      <c r="A67" s="76"/>
      <c r="B67" s="167"/>
      <c r="C67" s="29"/>
      <c r="D67" s="188">
        <f t="shared" si="59"/>
        <v>35354</v>
      </c>
      <c r="E67" s="188">
        <f t="shared" si="108"/>
        <v>36827</v>
      </c>
      <c r="F67" s="188">
        <f t="shared" si="108"/>
        <v>38300</v>
      </c>
      <c r="G67" s="188">
        <f t="shared" si="108"/>
        <v>39832</v>
      </c>
      <c r="H67" s="188">
        <f t="shared" si="108"/>
        <v>41426</v>
      </c>
      <c r="I67" s="188">
        <f t="shared" si="108"/>
        <v>43083</v>
      </c>
      <c r="J67" s="188">
        <f>V67</f>
        <v>44806</v>
      </c>
      <c r="K67" s="130">
        <f>(E66/E63)-1</f>
        <v>2.5478000000000001E-2</v>
      </c>
      <c r="L67" s="130">
        <f>(F66/F63)-1</f>
        <v>2.5055999999999998E-2</v>
      </c>
      <c r="M67" s="130">
        <f t="shared" ref="M67:P67" si="111">(G66/G63)-1</f>
        <v>2.5160999999999999E-2</v>
      </c>
      <c r="N67" s="130">
        <f t="shared" si="111"/>
        <v>2.5218999999999998E-2</v>
      </c>
      <c r="O67" s="130">
        <f t="shared" si="111"/>
        <v>2.4740000000000002E-2</v>
      </c>
      <c r="P67" s="130">
        <f t="shared" si="111"/>
        <v>2.4738E-2</v>
      </c>
      <c r="Q67" s="131">
        <f t="shared" ref="Q67:U67" si="112">ROUND((Q66*2080),5)</f>
        <v>36827.190399999999</v>
      </c>
      <c r="R67" s="132">
        <f t="shared" si="112"/>
        <v>38300.329599999997</v>
      </c>
      <c r="S67" s="132">
        <f t="shared" si="112"/>
        <v>39832.311999999998</v>
      </c>
      <c r="T67" s="132">
        <f t="shared" si="112"/>
        <v>41425.654399999999</v>
      </c>
      <c r="U67" s="132">
        <f t="shared" si="112"/>
        <v>43082.644800000002</v>
      </c>
      <c r="V67" s="132">
        <f>ROUND((V66*2080),5)</f>
        <v>44805.945599999999</v>
      </c>
      <c r="W67" s="130">
        <f>(Q66/Q63)-1</f>
        <v>2.4999E-2</v>
      </c>
      <c r="X67" s="130">
        <f>(R66/R63)-1</f>
        <v>2.5000999999999999E-2</v>
      </c>
      <c r="Y67" s="130">
        <f t="shared" ref="Y67:AB67" si="113">(S66/S63)-1</f>
        <v>2.5000000000000001E-2</v>
      </c>
      <c r="Z67" s="130">
        <f t="shared" si="113"/>
        <v>2.5000999999999999E-2</v>
      </c>
      <c r="AA67" s="130">
        <f t="shared" si="113"/>
        <v>2.5000000000000001E-2</v>
      </c>
      <c r="AB67" s="130">
        <f t="shared" si="113"/>
        <v>2.5000999999999999E-2</v>
      </c>
    </row>
    <row r="68" spans="1:28" s="4" customFormat="1" ht="13.5" customHeight="1" thickBot="1" x14ac:dyDescent="0.25">
      <c r="A68" s="80"/>
      <c r="B68" s="168"/>
      <c r="C68" s="39"/>
      <c r="D68" s="247"/>
      <c r="E68" s="189"/>
      <c r="F68" s="190"/>
      <c r="G68" s="190"/>
      <c r="H68" s="190"/>
      <c r="I68" s="190"/>
      <c r="J68" s="190"/>
      <c r="K68" s="133"/>
      <c r="L68" s="133"/>
      <c r="M68" s="133"/>
      <c r="N68" s="133"/>
      <c r="O68" s="133"/>
      <c r="P68" s="133"/>
      <c r="Q68" s="134"/>
      <c r="R68" s="135"/>
      <c r="S68" s="135"/>
      <c r="T68" s="135"/>
      <c r="U68" s="135"/>
      <c r="V68" s="135"/>
      <c r="W68" s="133"/>
      <c r="X68" s="133"/>
      <c r="Y68" s="133"/>
      <c r="Z68" s="133"/>
      <c r="AA68" s="133"/>
      <c r="AB68" s="133"/>
    </row>
    <row r="69" spans="1:28" s="4" customFormat="1" ht="13.5" customHeight="1" x14ac:dyDescent="0.2">
      <c r="A69" s="79">
        <v>21</v>
      </c>
      <c r="B69" s="166"/>
      <c r="C69" s="45"/>
      <c r="D69" s="187">
        <f t="shared" si="59"/>
        <v>17.420000000000002</v>
      </c>
      <c r="E69" s="187">
        <f t="shared" ref="E69:I70" si="114">Q69</f>
        <v>18.149999999999999</v>
      </c>
      <c r="F69" s="187">
        <f t="shared" si="114"/>
        <v>18.87</v>
      </c>
      <c r="G69" s="187">
        <f t="shared" si="114"/>
        <v>19.63</v>
      </c>
      <c r="H69" s="187">
        <f t="shared" si="114"/>
        <v>20.41</v>
      </c>
      <c r="I69" s="187">
        <f t="shared" si="114"/>
        <v>21.23</v>
      </c>
      <c r="J69" s="187">
        <f>V69</f>
        <v>22.08</v>
      </c>
      <c r="K69" s="130"/>
      <c r="L69" s="130">
        <f>(F69/E69)-1</f>
        <v>3.9669000000000003E-2</v>
      </c>
      <c r="M69" s="130">
        <f t="shared" ref="M69:P69" si="115">(G69/F69)-1</f>
        <v>4.0275999999999999E-2</v>
      </c>
      <c r="N69" s="130">
        <f t="shared" si="115"/>
        <v>3.9734999999999999E-2</v>
      </c>
      <c r="O69" s="130">
        <f t="shared" si="115"/>
        <v>4.0176000000000003E-2</v>
      </c>
      <c r="P69" s="130">
        <f t="shared" si="115"/>
        <v>4.0037999999999997E-2</v>
      </c>
      <c r="Q69" s="204">
        <f>ROUND(VLOOKUP($A69,'2021 REG'!$A$9:$V$483,17,FALSE)*(1+$I$2),5)</f>
        <v>18.148029999999999</v>
      </c>
      <c r="R69" s="204">
        <f>ROUND(VLOOKUP($A69,'2021 REG'!$A$9:$V$483,18,FALSE)*(1+$I$2),5)</f>
        <v>18.87396</v>
      </c>
      <c r="S69" s="204">
        <f>ROUND(VLOOKUP($A69,'2021 REG'!$A$9:$V$483,19,FALSE)*(1+$I$2),5)</f>
        <v>19.628920000000001</v>
      </c>
      <c r="T69" s="204">
        <f>ROUND(VLOOKUP($A69,'2021 REG'!$A$9:$V$483,20,FALSE)*(1+$I$2),5)</f>
        <v>20.414069999999999</v>
      </c>
      <c r="U69" s="204">
        <f>ROUND(VLOOKUP($A69,'2021 REG'!$A$9:$V$483,21,FALSE)*(1+$I$2),5)</f>
        <v>21.230619999999998</v>
      </c>
      <c r="V69" s="204">
        <f>ROUND(VLOOKUP($A69,'2021 REG'!$A$9:$V$483,22,FALSE)*(1+$I$2),5)</f>
        <v>22.07987</v>
      </c>
      <c r="W69" s="130"/>
      <c r="X69" s="130">
        <f>(R69/Q69)-1</f>
        <v>0.04</v>
      </c>
      <c r="Y69" s="130">
        <f t="shared" ref="Y69:AB69" si="116">(S69/R69)-1</f>
        <v>0.04</v>
      </c>
      <c r="Z69" s="130">
        <f t="shared" si="116"/>
        <v>0.04</v>
      </c>
      <c r="AA69" s="130">
        <f t="shared" si="116"/>
        <v>3.9999E-2</v>
      </c>
      <c r="AB69" s="130">
        <f t="shared" si="116"/>
        <v>4.0001000000000002E-2</v>
      </c>
    </row>
    <row r="70" spans="1:28" s="4" customFormat="1" ht="13.5" customHeight="1" x14ac:dyDescent="0.2">
      <c r="A70" s="76"/>
      <c r="B70" s="167"/>
      <c r="C70" s="29"/>
      <c r="D70" s="188">
        <f t="shared" si="59"/>
        <v>36238</v>
      </c>
      <c r="E70" s="188">
        <f t="shared" si="114"/>
        <v>37748</v>
      </c>
      <c r="F70" s="188">
        <f t="shared" si="114"/>
        <v>39258</v>
      </c>
      <c r="G70" s="188">
        <f t="shared" si="114"/>
        <v>40828</v>
      </c>
      <c r="H70" s="188">
        <f t="shared" si="114"/>
        <v>42461</v>
      </c>
      <c r="I70" s="188">
        <f t="shared" si="114"/>
        <v>44160</v>
      </c>
      <c r="J70" s="188">
        <f>V70</f>
        <v>45926</v>
      </c>
      <c r="K70" s="130">
        <f>(E69/E66)-1</f>
        <v>2.4844999999999999E-2</v>
      </c>
      <c r="L70" s="130">
        <f>(F69/F66)-1</f>
        <v>2.4986000000000001E-2</v>
      </c>
      <c r="M70" s="130">
        <f t="shared" ref="M70:P70" si="117">(G69/G66)-1</f>
        <v>2.5065E-2</v>
      </c>
      <c r="N70" s="130">
        <f t="shared" si="117"/>
        <v>2.4597999999999998E-2</v>
      </c>
      <c r="O70" s="130">
        <f t="shared" si="117"/>
        <v>2.5108999999999999E-2</v>
      </c>
      <c r="P70" s="130">
        <f t="shared" si="117"/>
        <v>2.5069999999999999E-2</v>
      </c>
      <c r="Q70" s="131">
        <f t="shared" ref="Q70:U70" si="118">ROUND((Q69*2080),5)</f>
        <v>37747.902399999999</v>
      </c>
      <c r="R70" s="132">
        <f t="shared" si="118"/>
        <v>39257.836799999997</v>
      </c>
      <c r="S70" s="132">
        <f t="shared" si="118"/>
        <v>40828.153599999998</v>
      </c>
      <c r="T70" s="132">
        <f t="shared" si="118"/>
        <v>42461.265599999999</v>
      </c>
      <c r="U70" s="132">
        <f t="shared" si="118"/>
        <v>44159.689599999998</v>
      </c>
      <c r="V70" s="132">
        <f>ROUND((V69*2080),5)</f>
        <v>45926.1296</v>
      </c>
      <c r="W70" s="130">
        <f>(Q69/Q66)-1</f>
        <v>2.5000999999999999E-2</v>
      </c>
      <c r="X70" s="130">
        <f>(R69/R66)-1</f>
        <v>2.5000000000000001E-2</v>
      </c>
      <c r="Y70" s="130">
        <f t="shared" ref="Y70:AB70" si="119">(S69/S66)-1</f>
        <v>2.5000999999999999E-2</v>
      </c>
      <c r="Z70" s="130">
        <f t="shared" si="119"/>
        <v>2.4999E-2</v>
      </c>
      <c r="AA70" s="130">
        <f t="shared" si="119"/>
        <v>2.5000000000000001E-2</v>
      </c>
      <c r="AB70" s="130">
        <f t="shared" si="119"/>
        <v>2.5000999999999999E-2</v>
      </c>
    </row>
    <row r="71" spans="1:28" s="4" customFormat="1" ht="13.5" customHeight="1" thickBot="1" x14ac:dyDescent="0.25">
      <c r="A71" s="80"/>
      <c r="B71" s="168"/>
      <c r="C71" s="39"/>
      <c r="D71" s="247"/>
      <c r="E71" s="189"/>
      <c r="F71" s="190"/>
      <c r="G71" s="190"/>
      <c r="H71" s="190"/>
      <c r="I71" s="190"/>
      <c r="J71" s="190"/>
      <c r="K71" s="133"/>
      <c r="L71" s="133"/>
      <c r="M71" s="133"/>
      <c r="N71" s="133"/>
      <c r="O71" s="133"/>
      <c r="P71" s="133"/>
      <c r="Q71" s="134"/>
      <c r="R71" s="135"/>
      <c r="S71" s="135"/>
      <c r="T71" s="135"/>
      <c r="U71" s="135"/>
      <c r="V71" s="135"/>
      <c r="W71" s="133"/>
      <c r="X71" s="133"/>
      <c r="Y71" s="133"/>
      <c r="Z71" s="133"/>
      <c r="AA71" s="133"/>
      <c r="AB71" s="133"/>
    </row>
    <row r="72" spans="1:28" s="4" customFormat="1" ht="13.5" customHeight="1" x14ac:dyDescent="0.2">
      <c r="A72" s="79">
        <v>22</v>
      </c>
      <c r="B72" s="166"/>
      <c r="C72" s="45"/>
      <c r="D72" s="187">
        <f t="shared" si="59"/>
        <v>17.86</v>
      </c>
      <c r="E72" s="187">
        <f t="shared" ref="E72:I73" si="120">Q72</f>
        <v>18.600000000000001</v>
      </c>
      <c r="F72" s="187">
        <f t="shared" si="120"/>
        <v>19.350000000000001</v>
      </c>
      <c r="G72" s="187">
        <f t="shared" si="120"/>
        <v>20.12</v>
      </c>
      <c r="H72" s="187">
        <f t="shared" si="120"/>
        <v>20.92</v>
      </c>
      <c r="I72" s="187">
        <f t="shared" si="120"/>
        <v>21.76</v>
      </c>
      <c r="J72" s="187">
        <f>V72</f>
        <v>22.63</v>
      </c>
      <c r="K72" s="130"/>
      <c r="L72" s="130">
        <f>(F72/E72)-1</f>
        <v>4.0322999999999998E-2</v>
      </c>
      <c r="M72" s="130">
        <f t="shared" ref="M72:P72" si="121">(G72/F72)-1</f>
        <v>3.9793000000000002E-2</v>
      </c>
      <c r="N72" s="130">
        <f t="shared" si="121"/>
        <v>3.9760999999999998E-2</v>
      </c>
      <c r="O72" s="130">
        <f t="shared" si="121"/>
        <v>4.0153000000000001E-2</v>
      </c>
      <c r="P72" s="130">
        <f t="shared" si="121"/>
        <v>3.9981999999999997E-2</v>
      </c>
      <c r="Q72" s="204">
        <f>ROUND(VLOOKUP($A72,'2021 REG'!$A$9:$V$483,17,FALSE)*(1+$I$2),5)</f>
        <v>18.601739999999999</v>
      </c>
      <c r="R72" s="204">
        <f>ROUND(VLOOKUP($A72,'2021 REG'!$A$9:$V$483,18,FALSE)*(1+$I$2),5)</f>
        <v>19.34581</v>
      </c>
      <c r="S72" s="204">
        <f>ROUND(VLOOKUP($A72,'2021 REG'!$A$9:$V$483,19,FALSE)*(1+$I$2),5)</f>
        <v>20.11965</v>
      </c>
      <c r="T72" s="204">
        <f>ROUND(VLOOKUP($A72,'2021 REG'!$A$9:$V$483,20,FALSE)*(1+$I$2),5)</f>
        <v>20.924440000000001</v>
      </c>
      <c r="U72" s="204">
        <f>ROUND(VLOOKUP($A72,'2021 REG'!$A$9:$V$483,21,FALSE)*(1+$I$2),5)</f>
        <v>21.761410000000001</v>
      </c>
      <c r="V72" s="204">
        <f>ROUND(VLOOKUP($A72,'2021 REG'!$A$9:$V$483,22,FALSE)*(1+$I$2),5)</f>
        <v>22.63186</v>
      </c>
      <c r="W72" s="130"/>
      <c r="X72" s="130">
        <f>(R72/Q72)-1</f>
        <v>0.04</v>
      </c>
      <c r="Y72" s="130">
        <f t="shared" ref="Y72:AB72" si="122">(S72/R72)-1</f>
        <v>0.04</v>
      </c>
      <c r="Z72" s="130">
        <f t="shared" si="122"/>
        <v>0.04</v>
      </c>
      <c r="AA72" s="130">
        <f t="shared" si="122"/>
        <v>0.04</v>
      </c>
      <c r="AB72" s="130">
        <f t="shared" si="122"/>
        <v>0.04</v>
      </c>
    </row>
    <row r="73" spans="1:28" s="4" customFormat="1" ht="13.5" customHeight="1" x14ac:dyDescent="0.2">
      <c r="A73" s="76"/>
      <c r="B73" s="167"/>
      <c r="C73" s="29"/>
      <c r="D73" s="188">
        <f t="shared" si="59"/>
        <v>37144</v>
      </c>
      <c r="E73" s="188">
        <f t="shared" si="120"/>
        <v>38692</v>
      </c>
      <c r="F73" s="188">
        <f t="shared" si="120"/>
        <v>40239</v>
      </c>
      <c r="G73" s="188">
        <f t="shared" si="120"/>
        <v>41849</v>
      </c>
      <c r="H73" s="188">
        <f t="shared" si="120"/>
        <v>43523</v>
      </c>
      <c r="I73" s="188">
        <f t="shared" si="120"/>
        <v>45264</v>
      </c>
      <c r="J73" s="188">
        <f>V73</f>
        <v>47074</v>
      </c>
      <c r="K73" s="130">
        <f>(E72/E69)-1</f>
        <v>2.4792999999999999E-2</v>
      </c>
      <c r="L73" s="130">
        <f>(F72/F69)-1</f>
        <v>2.5437000000000001E-2</v>
      </c>
      <c r="M73" s="130">
        <f t="shared" ref="M73:P73" si="123">(G72/G69)-1</f>
        <v>2.4962000000000002E-2</v>
      </c>
      <c r="N73" s="130">
        <f t="shared" si="123"/>
        <v>2.4988E-2</v>
      </c>
      <c r="O73" s="130">
        <f t="shared" si="123"/>
        <v>2.4965000000000001E-2</v>
      </c>
      <c r="P73" s="130">
        <f t="shared" si="123"/>
        <v>2.4909000000000001E-2</v>
      </c>
      <c r="Q73" s="131">
        <f t="shared" ref="Q73:U73" si="124">ROUND((Q72*2080),5)</f>
        <v>38691.619200000001</v>
      </c>
      <c r="R73" s="132">
        <f t="shared" si="124"/>
        <v>40239.284800000001</v>
      </c>
      <c r="S73" s="132">
        <f t="shared" si="124"/>
        <v>41848.872000000003</v>
      </c>
      <c r="T73" s="132">
        <f t="shared" si="124"/>
        <v>43522.835200000001</v>
      </c>
      <c r="U73" s="132">
        <f t="shared" si="124"/>
        <v>45263.732799999998</v>
      </c>
      <c r="V73" s="132">
        <f>ROUND((V72*2080),5)</f>
        <v>47074.268799999998</v>
      </c>
      <c r="W73" s="130">
        <f>(Q72/Q69)-1</f>
        <v>2.5000999999999999E-2</v>
      </c>
      <c r="X73" s="130">
        <f>(R72/R69)-1</f>
        <v>2.5000000000000001E-2</v>
      </c>
      <c r="Y73" s="130">
        <f t="shared" ref="Y73:AB73" si="125">(S72/S69)-1</f>
        <v>2.5000000000000001E-2</v>
      </c>
      <c r="Z73" s="130">
        <f t="shared" si="125"/>
        <v>2.5000999999999999E-2</v>
      </c>
      <c r="AA73" s="130">
        <f t="shared" si="125"/>
        <v>2.5000999999999999E-2</v>
      </c>
      <c r="AB73" s="130">
        <f t="shared" si="125"/>
        <v>2.5000000000000001E-2</v>
      </c>
    </row>
    <row r="74" spans="1:28" s="4" customFormat="1" ht="13.5" customHeight="1" thickBot="1" x14ac:dyDescent="0.25">
      <c r="A74" s="80"/>
      <c r="B74" s="168"/>
      <c r="C74" s="39"/>
      <c r="D74" s="247"/>
      <c r="E74" s="189"/>
      <c r="F74" s="190"/>
      <c r="G74" s="190"/>
      <c r="H74" s="190"/>
      <c r="I74" s="190"/>
      <c r="J74" s="190"/>
      <c r="K74" s="133"/>
      <c r="L74" s="133"/>
      <c r="M74" s="133"/>
      <c r="N74" s="133"/>
      <c r="O74" s="133"/>
      <c r="P74" s="133"/>
      <c r="Q74" s="134"/>
      <c r="R74" s="135"/>
      <c r="S74" s="135"/>
      <c r="T74" s="135"/>
      <c r="U74" s="135"/>
      <c r="V74" s="135"/>
      <c r="W74" s="133"/>
      <c r="X74" s="133"/>
      <c r="Y74" s="133"/>
      <c r="Z74" s="133"/>
      <c r="AA74" s="133"/>
      <c r="AB74" s="133"/>
    </row>
    <row r="75" spans="1:28" s="4" customFormat="1" ht="13.5" customHeight="1" x14ac:dyDescent="0.2">
      <c r="A75" s="79">
        <v>23</v>
      </c>
      <c r="B75" s="166"/>
      <c r="C75" s="45"/>
      <c r="D75" s="187">
        <f t="shared" si="59"/>
        <v>18.3</v>
      </c>
      <c r="E75" s="187">
        <f t="shared" ref="E75:I76" si="126">Q75</f>
        <v>19.07</v>
      </c>
      <c r="F75" s="187">
        <f t="shared" si="126"/>
        <v>19.829999999999998</v>
      </c>
      <c r="G75" s="187">
        <f t="shared" si="126"/>
        <v>20.62</v>
      </c>
      <c r="H75" s="187">
        <f t="shared" si="126"/>
        <v>21.45</v>
      </c>
      <c r="I75" s="187">
        <f t="shared" si="126"/>
        <v>22.31</v>
      </c>
      <c r="J75" s="187">
        <f>V75</f>
        <v>23.2</v>
      </c>
      <c r="K75" s="130"/>
      <c r="L75" s="130">
        <f>(F75/E75)-1</f>
        <v>3.9853E-2</v>
      </c>
      <c r="M75" s="130">
        <f t="shared" ref="M75:P75" si="127">(G75/F75)-1</f>
        <v>3.9838999999999999E-2</v>
      </c>
      <c r="N75" s="130">
        <f t="shared" si="127"/>
        <v>4.0252000000000003E-2</v>
      </c>
      <c r="O75" s="130">
        <f t="shared" si="127"/>
        <v>4.0092999999999997E-2</v>
      </c>
      <c r="P75" s="130">
        <f t="shared" si="127"/>
        <v>3.9891999999999997E-2</v>
      </c>
      <c r="Q75" s="204">
        <f>ROUND(VLOOKUP($A75,'2021 REG'!$A$9:$V$483,17,FALSE)*(1+$I$2),5)</f>
        <v>19.066780000000001</v>
      </c>
      <c r="R75" s="204">
        <f>ROUND(VLOOKUP($A75,'2021 REG'!$A$9:$V$483,18,FALSE)*(1+$I$2),5)</f>
        <v>19.829460000000001</v>
      </c>
      <c r="S75" s="204">
        <f>ROUND(VLOOKUP($A75,'2021 REG'!$A$9:$V$483,19,FALSE)*(1+$I$2),5)</f>
        <v>20.622620000000001</v>
      </c>
      <c r="T75" s="204">
        <f>ROUND(VLOOKUP($A75,'2021 REG'!$A$9:$V$483,20,FALSE)*(1+$I$2),5)</f>
        <v>21.44753</v>
      </c>
      <c r="U75" s="204">
        <f>ROUND(VLOOKUP($A75,'2021 REG'!$A$9:$V$483,21,FALSE)*(1+$I$2),5)</f>
        <v>22.30545</v>
      </c>
      <c r="V75" s="204">
        <f>ROUND(VLOOKUP($A75,'2021 REG'!$A$9:$V$483,22,FALSE)*(1+$I$2),5)</f>
        <v>23.197679999999998</v>
      </c>
      <c r="W75" s="130"/>
      <c r="X75" s="130">
        <f>(R75/Q75)-1</f>
        <v>0.04</v>
      </c>
      <c r="Y75" s="130">
        <f t="shared" ref="Y75:AB75" si="128">(S75/R75)-1</f>
        <v>3.9999E-2</v>
      </c>
      <c r="Z75" s="130">
        <f t="shared" si="128"/>
        <v>0.04</v>
      </c>
      <c r="AA75" s="130">
        <f t="shared" si="128"/>
        <v>4.0001000000000002E-2</v>
      </c>
      <c r="AB75" s="130">
        <f t="shared" si="128"/>
        <v>4.0001000000000002E-2</v>
      </c>
    </row>
    <row r="76" spans="1:28" s="4" customFormat="1" ht="13.5" customHeight="1" x14ac:dyDescent="0.2">
      <c r="A76" s="76"/>
      <c r="B76" s="167"/>
      <c r="C76" s="29"/>
      <c r="D76" s="188">
        <f t="shared" si="59"/>
        <v>38073</v>
      </c>
      <c r="E76" s="188">
        <f t="shared" si="126"/>
        <v>39659</v>
      </c>
      <c r="F76" s="188">
        <f t="shared" si="126"/>
        <v>41245</v>
      </c>
      <c r="G76" s="188">
        <f t="shared" si="126"/>
        <v>42895</v>
      </c>
      <c r="H76" s="188">
        <f t="shared" si="126"/>
        <v>44611</v>
      </c>
      <c r="I76" s="188">
        <f t="shared" si="126"/>
        <v>46395</v>
      </c>
      <c r="J76" s="188">
        <f>V76</f>
        <v>48251</v>
      </c>
      <c r="K76" s="130">
        <f>(E75/E72)-1</f>
        <v>2.5269E-2</v>
      </c>
      <c r="L76" s="130">
        <f>(F75/F72)-1</f>
        <v>2.4806000000000002E-2</v>
      </c>
      <c r="M76" s="130">
        <f t="shared" ref="M76:P76" si="129">(G75/G72)-1</f>
        <v>2.4851000000000002E-2</v>
      </c>
      <c r="N76" s="130">
        <f t="shared" si="129"/>
        <v>2.5335E-2</v>
      </c>
      <c r="O76" s="130">
        <f t="shared" si="129"/>
        <v>2.5276E-2</v>
      </c>
      <c r="P76" s="130">
        <f t="shared" si="129"/>
        <v>2.5187999999999999E-2</v>
      </c>
      <c r="Q76" s="131">
        <f t="shared" ref="Q76:U76" si="130">ROUND((Q75*2080),5)</f>
        <v>39658.902399999999</v>
      </c>
      <c r="R76" s="132">
        <f t="shared" si="130"/>
        <v>41245.2768</v>
      </c>
      <c r="S76" s="132">
        <f t="shared" si="130"/>
        <v>42895.049599999998</v>
      </c>
      <c r="T76" s="132">
        <f t="shared" si="130"/>
        <v>44610.862399999998</v>
      </c>
      <c r="U76" s="132">
        <f t="shared" si="130"/>
        <v>46395.336000000003</v>
      </c>
      <c r="V76" s="132">
        <f>ROUND((V75*2080),5)</f>
        <v>48251.174400000004</v>
      </c>
      <c r="W76" s="130">
        <f>(Q75/Q72)-1</f>
        <v>2.5000000000000001E-2</v>
      </c>
      <c r="X76" s="130">
        <f>(R75/R72)-1</f>
        <v>2.5000000000000001E-2</v>
      </c>
      <c r="Y76" s="130">
        <f t="shared" ref="Y76:AB76" si="131">(S75/S72)-1</f>
        <v>2.4999E-2</v>
      </c>
      <c r="Z76" s="130">
        <f t="shared" si="131"/>
        <v>2.4999E-2</v>
      </c>
      <c r="AA76" s="130">
        <f t="shared" si="131"/>
        <v>2.5000000000000001E-2</v>
      </c>
      <c r="AB76" s="130">
        <f t="shared" si="131"/>
        <v>2.5000999999999999E-2</v>
      </c>
    </row>
    <row r="77" spans="1:28" s="4" customFormat="1" ht="13.5" customHeight="1" thickBot="1" x14ac:dyDescent="0.25">
      <c r="A77" s="80"/>
      <c r="B77" s="168"/>
      <c r="C77" s="39"/>
      <c r="D77" s="247"/>
      <c r="E77" s="189"/>
      <c r="F77" s="190"/>
      <c r="G77" s="190"/>
      <c r="H77" s="190"/>
      <c r="I77" s="190"/>
      <c r="J77" s="190"/>
      <c r="K77" s="133"/>
      <c r="L77" s="133"/>
      <c r="M77" s="133"/>
      <c r="N77" s="133"/>
      <c r="O77" s="133"/>
      <c r="P77" s="133"/>
      <c r="Q77" s="134"/>
      <c r="R77" s="135"/>
      <c r="S77" s="135"/>
      <c r="T77" s="135"/>
      <c r="U77" s="135"/>
      <c r="V77" s="135"/>
      <c r="W77" s="133"/>
      <c r="X77" s="133"/>
      <c r="Y77" s="133"/>
      <c r="Z77" s="133"/>
      <c r="AA77" s="133"/>
      <c r="AB77" s="133"/>
    </row>
    <row r="78" spans="1:28" s="4" customFormat="1" ht="13.5" customHeight="1" x14ac:dyDescent="0.2">
      <c r="A78" s="79">
        <v>24</v>
      </c>
      <c r="B78" s="166"/>
      <c r="C78" s="45"/>
      <c r="D78" s="187">
        <f t="shared" si="59"/>
        <v>18.760000000000002</v>
      </c>
      <c r="E78" s="187">
        <f t="shared" ref="E78:I79" si="132">Q78</f>
        <v>19.54</v>
      </c>
      <c r="F78" s="187">
        <f t="shared" si="132"/>
        <v>20.329999999999998</v>
      </c>
      <c r="G78" s="187">
        <f t="shared" si="132"/>
        <v>21.14</v>
      </c>
      <c r="H78" s="187">
        <f t="shared" si="132"/>
        <v>21.98</v>
      </c>
      <c r="I78" s="187">
        <f t="shared" si="132"/>
        <v>22.86</v>
      </c>
      <c r="J78" s="187">
        <f>V78</f>
        <v>23.78</v>
      </c>
      <c r="K78" s="130"/>
      <c r="L78" s="130">
        <f>(F78/E78)-1</f>
        <v>4.0430000000000001E-2</v>
      </c>
      <c r="M78" s="130">
        <f t="shared" ref="M78:P78" si="133">(G78/F78)-1</f>
        <v>3.9843000000000003E-2</v>
      </c>
      <c r="N78" s="130">
        <f t="shared" si="133"/>
        <v>3.9734999999999999E-2</v>
      </c>
      <c r="O78" s="130">
        <f t="shared" si="133"/>
        <v>4.0036000000000002E-2</v>
      </c>
      <c r="P78" s="130">
        <f t="shared" si="133"/>
        <v>4.0245000000000003E-2</v>
      </c>
      <c r="Q78" s="204">
        <f>ROUND(VLOOKUP($A78,'2021 REG'!$A$9:$V$483,17,FALSE)*(1+$I$2),5)</f>
        <v>19.54344</v>
      </c>
      <c r="R78" s="204">
        <f>ROUND(VLOOKUP($A78,'2021 REG'!$A$9:$V$483,18,FALSE)*(1+$I$2),5)</f>
        <v>20.325189999999999</v>
      </c>
      <c r="S78" s="204">
        <f>ROUND(VLOOKUP($A78,'2021 REG'!$A$9:$V$483,19,FALSE)*(1+$I$2),5)</f>
        <v>21.138200000000001</v>
      </c>
      <c r="T78" s="204">
        <f>ROUND(VLOOKUP($A78,'2021 REG'!$A$9:$V$483,20,FALSE)*(1+$I$2),5)</f>
        <v>21.983720000000002</v>
      </c>
      <c r="U78" s="204">
        <f>ROUND(VLOOKUP($A78,'2021 REG'!$A$9:$V$483,21,FALSE)*(1+$I$2),5)</f>
        <v>22.86307</v>
      </c>
      <c r="V78" s="204">
        <f>ROUND(VLOOKUP($A78,'2021 REG'!$A$9:$V$483,22,FALSE)*(1+$I$2),5)</f>
        <v>23.77759</v>
      </c>
      <c r="W78" s="130"/>
      <c r="X78" s="130">
        <f>(R78/Q78)-1</f>
        <v>4.0001000000000002E-2</v>
      </c>
      <c r="Y78" s="130">
        <f t="shared" ref="Y78:AB78" si="134">(S78/R78)-1</f>
        <v>0.04</v>
      </c>
      <c r="Z78" s="130">
        <f t="shared" si="134"/>
        <v>0.04</v>
      </c>
      <c r="AA78" s="130">
        <f t="shared" si="134"/>
        <v>0.04</v>
      </c>
      <c r="AB78" s="130">
        <f t="shared" si="134"/>
        <v>0.04</v>
      </c>
    </row>
    <row r="79" spans="1:28" s="4" customFormat="1" ht="13.5" customHeight="1" x14ac:dyDescent="0.2">
      <c r="A79" s="76"/>
      <c r="B79" s="167"/>
      <c r="C79" s="29"/>
      <c r="D79" s="188">
        <f t="shared" si="59"/>
        <v>39024</v>
      </c>
      <c r="E79" s="188">
        <f t="shared" si="132"/>
        <v>40650</v>
      </c>
      <c r="F79" s="188">
        <f t="shared" si="132"/>
        <v>42276</v>
      </c>
      <c r="G79" s="188">
        <f t="shared" si="132"/>
        <v>43967</v>
      </c>
      <c r="H79" s="188">
        <f t="shared" si="132"/>
        <v>45726</v>
      </c>
      <c r="I79" s="188">
        <f t="shared" si="132"/>
        <v>47555</v>
      </c>
      <c r="J79" s="188">
        <f>V79</f>
        <v>49457</v>
      </c>
      <c r="K79" s="130">
        <f>(E78/E75)-1</f>
        <v>2.4646000000000001E-2</v>
      </c>
      <c r="L79" s="130">
        <f>(F78/F75)-1</f>
        <v>2.5214E-2</v>
      </c>
      <c r="M79" s="130">
        <f t="shared" ref="M79:P79" si="135">(G78/G75)-1</f>
        <v>2.5218000000000001E-2</v>
      </c>
      <c r="N79" s="130">
        <f t="shared" si="135"/>
        <v>2.4708999999999998E-2</v>
      </c>
      <c r="O79" s="130">
        <f t="shared" si="135"/>
        <v>2.4653000000000001E-2</v>
      </c>
      <c r="P79" s="130">
        <f t="shared" si="135"/>
        <v>2.5000000000000001E-2</v>
      </c>
      <c r="Q79" s="131">
        <f t="shared" ref="Q79:U79" si="136">ROUND((Q78*2080),5)</f>
        <v>40650.355199999998</v>
      </c>
      <c r="R79" s="132">
        <f t="shared" si="136"/>
        <v>42276.395199999999</v>
      </c>
      <c r="S79" s="132">
        <f t="shared" si="136"/>
        <v>43967.455999999998</v>
      </c>
      <c r="T79" s="132">
        <f t="shared" si="136"/>
        <v>45726.137600000002</v>
      </c>
      <c r="U79" s="132">
        <f t="shared" si="136"/>
        <v>47555.185599999997</v>
      </c>
      <c r="V79" s="132">
        <f>ROUND((V78*2080),5)</f>
        <v>49457.387199999997</v>
      </c>
      <c r="W79" s="130">
        <f>(Q78/Q75)-1</f>
        <v>2.5000000000000001E-2</v>
      </c>
      <c r="X79" s="130">
        <f>(R78/R75)-1</f>
        <v>2.5000000000000001E-2</v>
      </c>
      <c r="Y79" s="130">
        <f t="shared" ref="Y79:AB79" si="137">(S78/S75)-1</f>
        <v>2.5000999999999999E-2</v>
      </c>
      <c r="Z79" s="130">
        <f t="shared" si="137"/>
        <v>2.5000000000000001E-2</v>
      </c>
      <c r="AA79" s="130">
        <f t="shared" si="137"/>
        <v>2.4999E-2</v>
      </c>
      <c r="AB79" s="130">
        <f t="shared" si="137"/>
        <v>2.4999E-2</v>
      </c>
    </row>
    <row r="80" spans="1:28" s="4" customFormat="1" ht="13.5" customHeight="1" thickBot="1" x14ac:dyDescent="0.25">
      <c r="A80" s="80"/>
      <c r="B80" s="168"/>
      <c r="C80" s="39"/>
      <c r="D80" s="247"/>
      <c r="E80" s="189"/>
      <c r="F80" s="190"/>
      <c r="G80" s="190"/>
      <c r="H80" s="190"/>
      <c r="I80" s="190"/>
      <c r="J80" s="190"/>
      <c r="K80" s="133"/>
      <c r="L80" s="133"/>
      <c r="M80" s="133"/>
      <c r="N80" s="133"/>
      <c r="O80" s="133"/>
      <c r="P80" s="133"/>
      <c r="Q80" s="134"/>
      <c r="R80" s="135"/>
      <c r="S80" s="135"/>
      <c r="T80" s="135"/>
      <c r="U80" s="135"/>
      <c r="V80" s="135"/>
      <c r="W80" s="133"/>
      <c r="X80" s="133"/>
      <c r="Y80" s="133"/>
      <c r="Z80" s="133"/>
      <c r="AA80" s="133"/>
      <c r="AB80" s="133"/>
    </row>
    <row r="81" spans="1:28" s="4" customFormat="1" ht="13.5" customHeight="1" x14ac:dyDescent="0.2">
      <c r="A81" s="79">
        <v>25</v>
      </c>
      <c r="B81" s="166"/>
      <c r="C81" s="45"/>
      <c r="D81" s="187">
        <f t="shared" si="59"/>
        <v>19.23</v>
      </c>
      <c r="E81" s="187">
        <f t="shared" ref="E81:I82" si="138">Q81</f>
        <v>20.03</v>
      </c>
      <c r="F81" s="187">
        <f t="shared" si="138"/>
        <v>20.83</v>
      </c>
      <c r="G81" s="187">
        <f t="shared" si="138"/>
        <v>21.67</v>
      </c>
      <c r="H81" s="187">
        <f t="shared" si="138"/>
        <v>22.53</v>
      </c>
      <c r="I81" s="187">
        <f t="shared" si="138"/>
        <v>23.43</v>
      </c>
      <c r="J81" s="187">
        <f>V81</f>
        <v>24.37</v>
      </c>
      <c r="K81" s="130"/>
      <c r="L81" s="130">
        <f>(F81/E81)-1</f>
        <v>3.9940000000000003E-2</v>
      </c>
      <c r="M81" s="130">
        <f t="shared" ref="M81:P81" si="139">(G81/F81)-1</f>
        <v>4.0326000000000001E-2</v>
      </c>
      <c r="N81" s="130">
        <f t="shared" si="139"/>
        <v>3.9685999999999999E-2</v>
      </c>
      <c r="O81" s="130">
        <f t="shared" si="139"/>
        <v>3.9947000000000003E-2</v>
      </c>
      <c r="P81" s="130">
        <f t="shared" si="139"/>
        <v>4.0120000000000003E-2</v>
      </c>
      <c r="Q81" s="204">
        <f>ROUND(VLOOKUP($A81,'2021 REG'!$A$9:$V$483,17,FALSE)*(1+$I$2),5)</f>
        <v>20.032039999999999</v>
      </c>
      <c r="R81" s="204">
        <f>ROUND(VLOOKUP($A81,'2021 REG'!$A$9:$V$483,18,FALSE)*(1+$I$2),5)</f>
        <v>20.83333</v>
      </c>
      <c r="S81" s="204">
        <f>ROUND(VLOOKUP($A81,'2021 REG'!$A$9:$V$483,19,FALSE)*(1+$I$2),5)</f>
        <v>21.66666</v>
      </c>
      <c r="T81" s="204">
        <f>ROUND(VLOOKUP($A81,'2021 REG'!$A$9:$V$483,20,FALSE)*(1+$I$2),5)</f>
        <v>22.53332</v>
      </c>
      <c r="U81" s="204">
        <f>ROUND(VLOOKUP($A81,'2021 REG'!$A$9:$V$483,21,FALSE)*(1+$I$2),5)</f>
        <v>23.434660000000001</v>
      </c>
      <c r="V81" s="204">
        <f>ROUND(VLOOKUP($A81,'2021 REG'!$A$9:$V$483,22,FALSE)*(1+$I$2),5)</f>
        <v>24.372050000000002</v>
      </c>
      <c r="W81" s="130"/>
      <c r="X81" s="130">
        <f>(R81/Q81)-1</f>
        <v>0.04</v>
      </c>
      <c r="Y81" s="130">
        <f t="shared" ref="Y81:AB81" si="140">(S81/R81)-1</f>
        <v>0.04</v>
      </c>
      <c r="Z81" s="130">
        <f t="shared" si="140"/>
        <v>0.04</v>
      </c>
      <c r="AA81" s="130">
        <f t="shared" si="140"/>
        <v>0.04</v>
      </c>
      <c r="AB81" s="130">
        <f t="shared" si="140"/>
        <v>0.04</v>
      </c>
    </row>
    <row r="82" spans="1:28" s="4" customFormat="1" ht="13.5" customHeight="1" x14ac:dyDescent="0.2">
      <c r="A82" s="76"/>
      <c r="B82" s="167"/>
      <c r="C82" s="29"/>
      <c r="D82" s="188">
        <f t="shared" si="59"/>
        <v>40000</v>
      </c>
      <c r="E82" s="188">
        <f t="shared" si="138"/>
        <v>41667</v>
      </c>
      <c r="F82" s="188">
        <f t="shared" si="138"/>
        <v>43333</v>
      </c>
      <c r="G82" s="188">
        <f t="shared" si="138"/>
        <v>45067</v>
      </c>
      <c r="H82" s="188">
        <f t="shared" si="138"/>
        <v>46869</v>
      </c>
      <c r="I82" s="188">
        <f t="shared" si="138"/>
        <v>48744</v>
      </c>
      <c r="J82" s="188">
        <f>V82</f>
        <v>50694</v>
      </c>
      <c r="K82" s="130">
        <f>(E81/E78)-1</f>
        <v>2.5076999999999999E-2</v>
      </c>
      <c r="L82" s="130">
        <f>(F81/F78)-1</f>
        <v>2.4594000000000001E-2</v>
      </c>
      <c r="M82" s="130">
        <f t="shared" ref="M82:P82" si="141">(G81/G78)-1</f>
        <v>2.5071E-2</v>
      </c>
      <c r="N82" s="130">
        <f t="shared" si="141"/>
        <v>2.5023E-2</v>
      </c>
      <c r="O82" s="130">
        <f t="shared" si="141"/>
        <v>2.4934000000000001E-2</v>
      </c>
      <c r="P82" s="130">
        <f t="shared" si="141"/>
        <v>2.4811E-2</v>
      </c>
      <c r="Q82" s="131">
        <f t="shared" ref="Q82:U82" si="142">ROUND((Q81*2080),5)</f>
        <v>41666.643199999999</v>
      </c>
      <c r="R82" s="132">
        <f t="shared" si="142"/>
        <v>43333.326399999998</v>
      </c>
      <c r="S82" s="132">
        <f t="shared" si="142"/>
        <v>45066.652800000003</v>
      </c>
      <c r="T82" s="132">
        <f t="shared" si="142"/>
        <v>46869.3056</v>
      </c>
      <c r="U82" s="132">
        <f t="shared" si="142"/>
        <v>48744.092799999999</v>
      </c>
      <c r="V82" s="132">
        <f>ROUND((V81*2080),5)</f>
        <v>50693.864000000001</v>
      </c>
      <c r="W82" s="130">
        <f>(Q81/Q78)-1</f>
        <v>2.5000999999999999E-2</v>
      </c>
      <c r="X82" s="130">
        <f>(R81/R78)-1</f>
        <v>2.5000999999999999E-2</v>
      </c>
      <c r="Y82" s="130">
        <f t="shared" ref="Y82:AB82" si="143">(S81/S78)-1</f>
        <v>2.5000000000000001E-2</v>
      </c>
      <c r="Z82" s="130">
        <f t="shared" si="143"/>
        <v>2.5000000000000001E-2</v>
      </c>
      <c r="AA82" s="130">
        <f t="shared" si="143"/>
        <v>2.5000999999999999E-2</v>
      </c>
      <c r="AB82" s="130">
        <f t="shared" si="143"/>
        <v>2.5000999999999999E-2</v>
      </c>
    </row>
    <row r="83" spans="1:28" s="4" customFormat="1" ht="13.5" customHeight="1" thickBot="1" x14ac:dyDescent="0.25">
      <c r="A83" s="80"/>
      <c r="B83" s="168"/>
      <c r="C83" s="39"/>
      <c r="D83" s="247"/>
      <c r="E83" s="189"/>
      <c r="F83" s="190"/>
      <c r="G83" s="190"/>
      <c r="H83" s="190"/>
      <c r="I83" s="190"/>
      <c r="J83" s="190"/>
      <c r="K83" s="133"/>
      <c r="L83" s="133"/>
      <c r="M83" s="133"/>
      <c r="N83" s="133"/>
      <c r="O83" s="133"/>
      <c r="P83" s="133"/>
      <c r="Q83" s="134"/>
      <c r="R83" s="135"/>
      <c r="S83" s="135"/>
      <c r="T83" s="135"/>
      <c r="U83" s="135"/>
      <c r="V83" s="135"/>
      <c r="W83" s="133"/>
      <c r="X83" s="133"/>
      <c r="Y83" s="133"/>
      <c r="Z83" s="133"/>
      <c r="AA83" s="133"/>
      <c r="AB83" s="133"/>
    </row>
    <row r="84" spans="1:28" s="4" customFormat="1" ht="13.5" customHeight="1" x14ac:dyDescent="0.2">
      <c r="A84" s="79">
        <v>26</v>
      </c>
      <c r="B84" s="166"/>
      <c r="C84" s="45"/>
      <c r="D84" s="187">
        <f t="shared" si="59"/>
        <v>19.71</v>
      </c>
      <c r="E84" s="187">
        <f t="shared" ref="E84:I85" si="144">Q84</f>
        <v>20.53</v>
      </c>
      <c r="F84" s="187">
        <f t="shared" si="144"/>
        <v>21.35</v>
      </c>
      <c r="G84" s="187">
        <f t="shared" si="144"/>
        <v>22.21</v>
      </c>
      <c r="H84" s="187">
        <f t="shared" si="144"/>
        <v>23.1</v>
      </c>
      <c r="I84" s="187">
        <f t="shared" si="144"/>
        <v>24.02</v>
      </c>
      <c r="J84" s="187">
        <f>V84</f>
        <v>24.98</v>
      </c>
      <c r="K84" s="130"/>
      <c r="L84" s="130">
        <f>(F84/E84)-1</f>
        <v>3.9941999999999998E-2</v>
      </c>
      <c r="M84" s="130">
        <f t="shared" ref="M84:P84" si="145">(G84/F84)-1</f>
        <v>4.0280999999999997E-2</v>
      </c>
      <c r="N84" s="130">
        <f t="shared" si="145"/>
        <v>4.0072000000000003E-2</v>
      </c>
      <c r="O84" s="130">
        <f t="shared" si="145"/>
        <v>3.9827000000000001E-2</v>
      </c>
      <c r="P84" s="130">
        <f t="shared" si="145"/>
        <v>3.9967000000000003E-2</v>
      </c>
      <c r="Q84" s="204">
        <f>ROUND(VLOOKUP($A84,'2021 REG'!$A$9:$V$483,17,FALSE)*(1+$I$2),5)</f>
        <v>20.532830000000001</v>
      </c>
      <c r="R84" s="204">
        <f>ROUND(VLOOKUP($A84,'2021 REG'!$A$9:$V$483,18,FALSE)*(1+$I$2),5)</f>
        <v>21.354140000000001</v>
      </c>
      <c r="S84" s="204">
        <f>ROUND(VLOOKUP($A84,'2021 REG'!$A$9:$V$483,19,FALSE)*(1+$I$2),5)</f>
        <v>22.208320000000001</v>
      </c>
      <c r="T84" s="204">
        <f>ROUND(VLOOKUP($A84,'2021 REG'!$A$9:$V$483,20,FALSE)*(1+$I$2),5)</f>
        <v>23.09665</v>
      </c>
      <c r="U84" s="204">
        <f>ROUND(VLOOKUP($A84,'2021 REG'!$A$9:$V$483,21,FALSE)*(1+$I$2),5)</f>
        <v>24.020510000000002</v>
      </c>
      <c r="V84" s="204">
        <f>ROUND(VLOOKUP($A84,'2021 REG'!$A$9:$V$483,22,FALSE)*(1+$I$2),5)</f>
        <v>24.98133</v>
      </c>
      <c r="W84" s="130"/>
      <c r="X84" s="130">
        <f>(R84/Q84)-1</f>
        <v>0.04</v>
      </c>
      <c r="Y84" s="130">
        <f t="shared" ref="Y84:AB84" si="146">(S84/R84)-1</f>
        <v>4.0001000000000002E-2</v>
      </c>
      <c r="Z84" s="130">
        <f t="shared" si="146"/>
        <v>0.04</v>
      </c>
      <c r="AA84" s="130">
        <f t="shared" si="146"/>
        <v>0.04</v>
      </c>
      <c r="AB84" s="130">
        <f t="shared" si="146"/>
        <v>0.04</v>
      </c>
    </row>
    <row r="85" spans="1:28" s="4" customFormat="1" ht="13.5" customHeight="1" x14ac:dyDescent="0.2">
      <c r="A85" s="76"/>
      <c r="B85" s="167"/>
      <c r="C85" s="29"/>
      <c r="D85" s="188">
        <f t="shared" si="59"/>
        <v>41000</v>
      </c>
      <c r="E85" s="188">
        <f t="shared" si="144"/>
        <v>42708</v>
      </c>
      <c r="F85" s="188">
        <f t="shared" si="144"/>
        <v>44417</v>
      </c>
      <c r="G85" s="188">
        <f t="shared" si="144"/>
        <v>46193</v>
      </c>
      <c r="H85" s="188">
        <f t="shared" si="144"/>
        <v>48041</v>
      </c>
      <c r="I85" s="188">
        <f t="shared" si="144"/>
        <v>49963</v>
      </c>
      <c r="J85" s="188">
        <f>V85</f>
        <v>51961</v>
      </c>
      <c r="K85" s="130">
        <f>(E84/E81)-1</f>
        <v>2.4962999999999999E-2</v>
      </c>
      <c r="L85" s="130">
        <f>(F84/F81)-1</f>
        <v>2.4964E-2</v>
      </c>
      <c r="M85" s="130">
        <f t="shared" ref="M85:P85" si="147">(G84/G81)-1</f>
        <v>2.4919E-2</v>
      </c>
      <c r="N85" s="130">
        <f t="shared" si="147"/>
        <v>2.53E-2</v>
      </c>
      <c r="O85" s="130">
        <f t="shared" si="147"/>
        <v>2.5180999999999999E-2</v>
      </c>
      <c r="P85" s="130">
        <f t="shared" si="147"/>
        <v>2.5031000000000001E-2</v>
      </c>
      <c r="Q85" s="131">
        <f t="shared" ref="Q85:U85" si="148">ROUND((Q84*2080),5)</f>
        <v>42708.286399999997</v>
      </c>
      <c r="R85" s="132">
        <f t="shared" si="148"/>
        <v>44416.611199999999</v>
      </c>
      <c r="S85" s="132">
        <f t="shared" si="148"/>
        <v>46193.3056</v>
      </c>
      <c r="T85" s="132">
        <f t="shared" si="148"/>
        <v>48041.031999999999</v>
      </c>
      <c r="U85" s="132">
        <f t="shared" si="148"/>
        <v>49962.660799999998</v>
      </c>
      <c r="V85" s="132">
        <f>ROUND((V84*2080),5)</f>
        <v>51961.166400000002</v>
      </c>
      <c r="W85" s="130">
        <f>(Q84/Q81)-1</f>
        <v>2.4999E-2</v>
      </c>
      <c r="X85" s="130">
        <f>(R84/R81)-1</f>
        <v>2.4999E-2</v>
      </c>
      <c r="Y85" s="130">
        <f t="shared" ref="Y85:AB85" si="149">(S84/S81)-1</f>
        <v>2.5000000000000001E-2</v>
      </c>
      <c r="Z85" s="130">
        <f t="shared" si="149"/>
        <v>2.5000000000000001E-2</v>
      </c>
      <c r="AA85" s="130">
        <f t="shared" si="149"/>
        <v>2.4999E-2</v>
      </c>
      <c r="AB85" s="130">
        <f t="shared" si="149"/>
        <v>2.4999E-2</v>
      </c>
    </row>
    <row r="86" spans="1:28" s="4" customFormat="1" ht="13.5" customHeight="1" thickBot="1" x14ac:dyDescent="0.25">
      <c r="A86" s="80"/>
      <c r="B86" s="168"/>
      <c r="C86" s="39"/>
      <c r="D86" s="247"/>
      <c r="E86" s="189"/>
      <c r="F86" s="190"/>
      <c r="G86" s="190"/>
      <c r="H86" s="190"/>
      <c r="I86" s="190"/>
      <c r="J86" s="190"/>
      <c r="K86" s="133"/>
      <c r="L86" s="133"/>
      <c r="M86" s="133"/>
      <c r="N86" s="133"/>
      <c r="O86" s="133"/>
      <c r="P86" s="133"/>
      <c r="Q86" s="134"/>
      <c r="R86" s="135"/>
      <c r="S86" s="135"/>
      <c r="T86" s="135"/>
      <c r="U86" s="135"/>
      <c r="V86" s="135"/>
      <c r="W86" s="133"/>
      <c r="X86" s="133"/>
      <c r="Y86" s="133"/>
      <c r="Z86" s="133"/>
      <c r="AA86" s="133"/>
      <c r="AB86" s="133"/>
    </row>
    <row r="87" spans="1:28" s="4" customFormat="1" ht="13.5" customHeight="1" x14ac:dyDescent="0.2">
      <c r="A87" s="79">
        <v>27</v>
      </c>
      <c r="B87" s="166"/>
      <c r="C87" s="45"/>
      <c r="D87" s="187">
        <f t="shared" si="59"/>
        <v>20.2</v>
      </c>
      <c r="E87" s="187">
        <f t="shared" ref="E87:I88" si="150">Q87</f>
        <v>21.05</v>
      </c>
      <c r="F87" s="187">
        <f t="shared" si="150"/>
        <v>21.89</v>
      </c>
      <c r="G87" s="187">
        <f t="shared" si="150"/>
        <v>22.76</v>
      </c>
      <c r="H87" s="187">
        <f t="shared" si="150"/>
        <v>23.67</v>
      </c>
      <c r="I87" s="187">
        <f t="shared" si="150"/>
        <v>24.62</v>
      </c>
      <c r="J87" s="187">
        <f>V87</f>
        <v>25.61</v>
      </c>
      <c r="K87" s="130"/>
      <c r="L87" s="130">
        <f>(F87/E87)-1</f>
        <v>3.9905000000000003E-2</v>
      </c>
      <c r="M87" s="130">
        <f t="shared" ref="M87:P87" si="151">(G87/F87)-1</f>
        <v>3.9744000000000002E-2</v>
      </c>
      <c r="N87" s="130">
        <f t="shared" si="151"/>
        <v>3.9981999999999997E-2</v>
      </c>
      <c r="O87" s="130">
        <f t="shared" si="151"/>
        <v>4.0134999999999997E-2</v>
      </c>
      <c r="P87" s="130">
        <f t="shared" si="151"/>
        <v>4.0210999999999997E-2</v>
      </c>
      <c r="Q87" s="204">
        <f>ROUND(VLOOKUP($A87,'2021 REG'!$A$9:$V$483,17,FALSE)*(1+$I$2),5)</f>
        <v>21.046150000000001</v>
      </c>
      <c r="R87" s="204">
        <f>ROUND(VLOOKUP($A87,'2021 REG'!$A$9:$V$483,18,FALSE)*(1+$I$2),5)</f>
        <v>21.887989999999999</v>
      </c>
      <c r="S87" s="204">
        <f>ROUND(VLOOKUP($A87,'2021 REG'!$A$9:$V$483,19,FALSE)*(1+$I$2),5)</f>
        <v>22.763529999999999</v>
      </c>
      <c r="T87" s="204">
        <f>ROUND(VLOOKUP($A87,'2021 REG'!$A$9:$V$483,20,FALSE)*(1+$I$2),5)</f>
        <v>23.674060000000001</v>
      </c>
      <c r="U87" s="204">
        <f>ROUND(VLOOKUP($A87,'2021 REG'!$A$9:$V$483,21,FALSE)*(1+$I$2),5)</f>
        <v>24.621020000000001</v>
      </c>
      <c r="V87" s="204">
        <f>ROUND(VLOOKUP($A87,'2021 REG'!$A$9:$V$483,22,FALSE)*(1+$I$2),5)</f>
        <v>25.605869999999999</v>
      </c>
      <c r="W87" s="130"/>
      <c r="X87" s="130">
        <f>(R87/Q87)-1</f>
        <v>0.04</v>
      </c>
      <c r="Y87" s="130">
        <f t="shared" ref="Y87:AB87" si="152">(S87/R87)-1</f>
        <v>4.0001000000000002E-2</v>
      </c>
      <c r="Z87" s="130">
        <f t="shared" si="152"/>
        <v>0.04</v>
      </c>
      <c r="AA87" s="130">
        <f t="shared" si="152"/>
        <v>0.04</v>
      </c>
      <c r="AB87" s="130">
        <f t="shared" si="152"/>
        <v>0.04</v>
      </c>
    </row>
    <row r="88" spans="1:28" s="4" customFormat="1" ht="13.5" customHeight="1" x14ac:dyDescent="0.2">
      <c r="A88" s="76"/>
      <c r="B88" s="167"/>
      <c r="C88" s="29"/>
      <c r="D88" s="188">
        <f t="shared" si="59"/>
        <v>42025</v>
      </c>
      <c r="E88" s="188">
        <f t="shared" si="150"/>
        <v>43776</v>
      </c>
      <c r="F88" s="188">
        <f t="shared" si="150"/>
        <v>45527</v>
      </c>
      <c r="G88" s="188">
        <f t="shared" si="150"/>
        <v>47348</v>
      </c>
      <c r="H88" s="188">
        <f t="shared" si="150"/>
        <v>49242</v>
      </c>
      <c r="I88" s="188">
        <f t="shared" si="150"/>
        <v>51212</v>
      </c>
      <c r="J88" s="188">
        <f>V88</f>
        <v>53260</v>
      </c>
      <c r="K88" s="130">
        <f>(E87/E84)-1</f>
        <v>2.5329000000000001E-2</v>
      </c>
      <c r="L88" s="130">
        <f>(F87/F84)-1</f>
        <v>2.5293E-2</v>
      </c>
      <c r="M88" s="130">
        <f t="shared" ref="M88:P88" si="153">(G87/G84)-1</f>
        <v>2.4764000000000001E-2</v>
      </c>
      <c r="N88" s="130">
        <f t="shared" si="153"/>
        <v>2.4674999999999999E-2</v>
      </c>
      <c r="O88" s="130">
        <f t="shared" si="153"/>
        <v>2.4979000000000001E-2</v>
      </c>
      <c r="P88" s="130">
        <f t="shared" si="153"/>
        <v>2.5219999999999999E-2</v>
      </c>
      <c r="Q88" s="131">
        <f t="shared" ref="Q88:U88" si="154">ROUND((Q87*2080),5)</f>
        <v>43775.991999999998</v>
      </c>
      <c r="R88" s="132">
        <f t="shared" si="154"/>
        <v>45527.019200000002</v>
      </c>
      <c r="S88" s="132">
        <f t="shared" si="154"/>
        <v>47348.142399999997</v>
      </c>
      <c r="T88" s="132">
        <f t="shared" si="154"/>
        <v>49242.044800000003</v>
      </c>
      <c r="U88" s="132">
        <f t="shared" si="154"/>
        <v>51211.721599999997</v>
      </c>
      <c r="V88" s="132">
        <f>ROUND((V87*2080),5)</f>
        <v>53260.209600000002</v>
      </c>
      <c r="W88" s="130">
        <f>(Q87/Q84)-1</f>
        <v>2.5000000000000001E-2</v>
      </c>
      <c r="X88" s="130">
        <f>(R87/R84)-1</f>
        <v>2.5000000000000001E-2</v>
      </c>
      <c r="Y88" s="130">
        <f t="shared" ref="Y88:AB88" si="155">(S87/S84)-1</f>
        <v>2.5000000000000001E-2</v>
      </c>
      <c r="Z88" s="130">
        <f t="shared" si="155"/>
        <v>2.5000000000000001E-2</v>
      </c>
      <c r="AA88" s="130">
        <f t="shared" si="155"/>
        <v>2.5000000000000001E-2</v>
      </c>
      <c r="AB88" s="130">
        <f t="shared" si="155"/>
        <v>2.5000000000000001E-2</v>
      </c>
    </row>
    <row r="89" spans="1:28" s="4" customFormat="1" ht="13.5" customHeight="1" thickBot="1" x14ac:dyDescent="0.25">
      <c r="A89" s="80"/>
      <c r="B89" s="168"/>
      <c r="C89" s="39"/>
      <c r="D89" s="247"/>
      <c r="E89" s="189"/>
      <c r="F89" s="190"/>
      <c r="G89" s="190"/>
      <c r="H89" s="190"/>
      <c r="I89" s="190"/>
      <c r="J89" s="190"/>
      <c r="K89" s="133"/>
      <c r="L89" s="133"/>
      <c r="M89" s="133"/>
      <c r="N89" s="133"/>
      <c r="O89" s="133"/>
      <c r="P89" s="133"/>
      <c r="Q89" s="134"/>
      <c r="R89" s="135"/>
      <c r="S89" s="135"/>
      <c r="T89" s="135"/>
      <c r="U89" s="135"/>
      <c r="V89" s="135"/>
      <c r="W89" s="133"/>
      <c r="X89" s="133"/>
      <c r="Y89" s="133"/>
      <c r="Z89" s="133"/>
      <c r="AA89" s="133"/>
      <c r="AB89" s="133"/>
    </row>
    <row r="90" spans="1:28" s="4" customFormat="1" ht="13.5" customHeight="1" x14ac:dyDescent="0.2">
      <c r="A90" s="79">
        <v>28</v>
      </c>
      <c r="B90" s="166"/>
      <c r="C90" s="45"/>
      <c r="D90" s="187">
        <f t="shared" si="59"/>
        <v>20.71</v>
      </c>
      <c r="E90" s="187">
        <f t="shared" ref="E90:I91" si="156">Q90</f>
        <v>21.57</v>
      </c>
      <c r="F90" s="187">
        <f t="shared" si="156"/>
        <v>22.44</v>
      </c>
      <c r="G90" s="187">
        <f t="shared" si="156"/>
        <v>23.33</v>
      </c>
      <c r="H90" s="187">
        <f t="shared" si="156"/>
        <v>24.27</v>
      </c>
      <c r="I90" s="187">
        <f t="shared" si="156"/>
        <v>25.24</v>
      </c>
      <c r="J90" s="187">
        <f>V90</f>
        <v>26.25</v>
      </c>
      <c r="K90" s="130"/>
      <c r="L90" s="130">
        <f>(F90/E90)-1</f>
        <v>4.0334000000000002E-2</v>
      </c>
      <c r="M90" s="130">
        <f t="shared" ref="M90:P90" si="157">(G90/F90)-1</f>
        <v>3.9661000000000002E-2</v>
      </c>
      <c r="N90" s="130">
        <f t="shared" si="157"/>
        <v>4.0291E-2</v>
      </c>
      <c r="O90" s="130">
        <f t="shared" si="157"/>
        <v>3.9967000000000003E-2</v>
      </c>
      <c r="P90" s="130">
        <f t="shared" si="157"/>
        <v>4.0016000000000003E-2</v>
      </c>
      <c r="Q90" s="204">
        <f>ROUND(VLOOKUP($A90,'2021 REG'!$A$9:$V$483,17,FALSE)*(1+$I$2),5)</f>
        <v>21.572289999999999</v>
      </c>
      <c r="R90" s="204">
        <f>ROUND(VLOOKUP($A90,'2021 REG'!$A$9:$V$483,18,FALSE)*(1+$I$2),5)</f>
        <v>22.435179999999999</v>
      </c>
      <c r="S90" s="204">
        <f>ROUND(VLOOKUP($A90,'2021 REG'!$A$9:$V$483,19,FALSE)*(1+$I$2),5)</f>
        <v>23.332599999999999</v>
      </c>
      <c r="T90" s="204">
        <f>ROUND(VLOOKUP($A90,'2021 REG'!$A$9:$V$483,20,FALSE)*(1+$I$2),5)</f>
        <v>24.265910000000002</v>
      </c>
      <c r="U90" s="204">
        <f>ROUND(VLOOKUP($A90,'2021 REG'!$A$9:$V$483,21,FALSE)*(1+$I$2),5)</f>
        <v>25.236550000000001</v>
      </c>
      <c r="V90" s="204">
        <f>ROUND(VLOOKUP($A90,'2021 REG'!$A$9:$V$483,22,FALSE)*(1+$I$2),5)</f>
        <v>26.245999999999999</v>
      </c>
      <c r="W90" s="130"/>
      <c r="X90" s="130">
        <f>(R90/Q90)-1</f>
        <v>0.04</v>
      </c>
      <c r="Y90" s="130">
        <f t="shared" ref="Y90:AB90" si="158">(S90/R90)-1</f>
        <v>4.0001000000000002E-2</v>
      </c>
      <c r="Z90" s="130">
        <f t="shared" si="158"/>
        <v>0.04</v>
      </c>
      <c r="AA90" s="130">
        <f t="shared" si="158"/>
        <v>0.04</v>
      </c>
      <c r="AB90" s="130">
        <f t="shared" si="158"/>
        <v>0.04</v>
      </c>
    </row>
    <row r="91" spans="1:28" s="4" customFormat="1" ht="13.5" customHeight="1" x14ac:dyDescent="0.2">
      <c r="A91" s="76"/>
      <c r="B91" s="167"/>
      <c r="C91" s="29"/>
      <c r="D91" s="188">
        <f t="shared" si="59"/>
        <v>43076</v>
      </c>
      <c r="E91" s="188">
        <f t="shared" si="156"/>
        <v>44870</v>
      </c>
      <c r="F91" s="188">
        <f t="shared" si="156"/>
        <v>46665</v>
      </c>
      <c r="G91" s="188">
        <f t="shared" si="156"/>
        <v>48532</v>
      </c>
      <c r="H91" s="188">
        <f t="shared" si="156"/>
        <v>50473</v>
      </c>
      <c r="I91" s="188">
        <f t="shared" si="156"/>
        <v>52492</v>
      </c>
      <c r="J91" s="188">
        <f>V91</f>
        <v>54592</v>
      </c>
      <c r="K91" s="130">
        <f>(E90/E87)-1</f>
        <v>2.4702999999999999E-2</v>
      </c>
      <c r="L91" s="130">
        <f>(F90/F87)-1</f>
        <v>2.5125999999999999E-2</v>
      </c>
      <c r="M91" s="130">
        <f t="shared" ref="M91:P91" si="159">(G90/G87)-1</f>
        <v>2.5044E-2</v>
      </c>
      <c r="N91" s="130">
        <f t="shared" si="159"/>
        <v>2.5349E-2</v>
      </c>
      <c r="O91" s="130">
        <f t="shared" si="159"/>
        <v>2.5183000000000001E-2</v>
      </c>
      <c r="P91" s="130">
        <f t="shared" si="159"/>
        <v>2.4989999999999998E-2</v>
      </c>
      <c r="Q91" s="131">
        <f t="shared" ref="Q91:U91" si="160">ROUND((Q90*2080),5)</f>
        <v>44870.3632</v>
      </c>
      <c r="R91" s="132">
        <f t="shared" si="160"/>
        <v>46665.174400000004</v>
      </c>
      <c r="S91" s="132">
        <f t="shared" si="160"/>
        <v>48531.807999999997</v>
      </c>
      <c r="T91" s="132">
        <f t="shared" si="160"/>
        <v>50473.092799999999</v>
      </c>
      <c r="U91" s="132">
        <f t="shared" si="160"/>
        <v>52492.023999999998</v>
      </c>
      <c r="V91" s="132">
        <f>ROUND((V90*2080),5)</f>
        <v>54591.68</v>
      </c>
      <c r="W91" s="130">
        <f>(Q90/Q87)-1</f>
        <v>2.4999E-2</v>
      </c>
      <c r="X91" s="130">
        <f>(R90/R87)-1</f>
        <v>2.5000000000000001E-2</v>
      </c>
      <c r="Y91" s="130">
        <f t="shared" ref="Y91:AB91" si="161">(S90/S87)-1</f>
        <v>2.4999E-2</v>
      </c>
      <c r="Z91" s="130">
        <f t="shared" si="161"/>
        <v>2.5000000000000001E-2</v>
      </c>
      <c r="AA91" s="130">
        <f t="shared" si="161"/>
        <v>2.5000000000000001E-2</v>
      </c>
      <c r="AB91" s="130">
        <f t="shared" si="161"/>
        <v>2.4999E-2</v>
      </c>
    </row>
    <row r="92" spans="1:28" s="4" customFormat="1" ht="13.5" customHeight="1" thickBot="1" x14ac:dyDescent="0.25">
      <c r="A92" s="80"/>
      <c r="B92" s="168"/>
      <c r="C92" s="39"/>
      <c r="D92" s="247"/>
      <c r="E92" s="189"/>
      <c r="F92" s="190"/>
      <c r="G92" s="190"/>
      <c r="H92" s="190"/>
      <c r="I92" s="190"/>
      <c r="J92" s="190"/>
      <c r="K92" s="133"/>
      <c r="L92" s="133"/>
      <c r="M92" s="133"/>
      <c r="N92" s="133"/>
      <c r="O92" s="133"/>
      <c r="P92" s="133"/>
      <c r="Q92" s="134"/>
      <c r="R92" s="135"/>
      <c r="S92" s="135"/>
      <c r="T92" s="135"/>
      <c r="U92" s="135"/>
      <c r="V92" s="135"/>
      <c r="W92" s="133"/>
      <c r="X92" s="133"/>
      <c r="Y92" s="133"/>
      <c r="Z92" s="133"/>
      <c r="AA92" s="133"/>
      <c r="AB92" s="133"/>
    </row>
    <row r="93" spans="1:28" s="4" customFormat="1" ht="13.5" customHeight="1" x14ac:dyDescent="0.2">
      <c r="A93" s="79">
        <v>29</v>
      </c>
      <c r="B93" s="166"/>
      <c r="C93" s="45"/>
      <c r="D93" s="187">
        <f t="shared" si="59"/>
        <v>21.23</v>
      </c>
      <c r="E93" s="187">
        <f t="shared" ref="E93:I94" si="162">Q93</f>
        <v>22.11</v>
      </c>
      <c r="F93" s="187">
        <f t="shared" si="162"/>
        <v>23</v>
      </c>
      <c r="G93" s="187">
        <f t="shared" si="162"/>
        <v>23.92</v>
      </c>
      <c r="H93" s="187">
        <f t="shared" si="162"/>
        <v>24.87</v>
      </c>
      <c r="I93" s="187">
        <f t="shared" si="162"/>
        <v>25.87</v>
      </c>
      <c r="J93" s="187">
        <f>V93</f>
        <v>26.9</v>
      </c>
      <c r="K93" s="130"/>
      <c r="L93" s="130">
        <f>(F93/E93)-1</f>
        <v>4.0252999999999997E-2</v>
      </c>
      <c r="M93" s="130">
        <f t="shared" ref="M93:P93" si="163">(G93/F93)-1</f>
        <v>0.04</v>
      </c>
      <c r="N93" s="130">
        <f t="shared" si="163"/>
        <v>3.9716000000000001E-2</v>
      </c>
      <c r="O93" s="130">
        <f t="shared" si="163"/>
        <v>4.0209000000000002E-2</v>
      </c>
      <c r="P93" s="130">
        <f t="shared" si="163"/>
        <v>3.9814000000000002E-2</v>
      </c>
      <c r="Q93" s="204">
        <f>ROUND(VLOOKUP($A93,'2021 REG'!$A$9:$V$483,17,FALSE)*(1+$I$2),5)</f>
        <v>22.111609999999999</v>
      </c>
      <c r="R93" s="204">
        <f>ROUND(VLOOKUP($A93,'2021 REG'!$A$9:$V$483,18,FALSE)*(1+$I$2),5)</f>
        <v>22.996079999999999</v>
      </c>
      <c r="S93" s="204">
        <f>ROUND(VLOOKUP($A93,'2021 REG'!$A$9:$V$483,19,FALSE)*(1+$I$2),5)</f>
        <v>23.91592</v>
      </c>
      <c r="T93" s="204">
        <f>ROUND(VLOOKUP($A93,'2021 REG'!$A$9:$V$483,20,FALSE)*(1+$I$2),5)</f>
        <v>24.87256</v>
      </c>
      <c r="U93" s="204">
        <f>ROUND(VLOOKUP($A93,'2021 REG'!$A$9:$V$483,21,FALSE)*(1+$I$2),5)</f>
        <v>25.867460000000001</v>
      </c>
      <c r="V93" s="204">
        <f>ROUND(VLOOKUP($A93,'2021 REG'!$A$9:$V$483,22,FALSE)*(1+$I$2),5)</f>
        <v>26.902159999999999</v>
      </c>
      <c r="W93" s="130"/>
      <c r="X93" s="130">
        <f>(R93/Q93)-1</f>
        <v>0.04</v>
      </c>
      <c r="Y93" s="130">
        <f t="shared" ref="Y93:AB93" si="164">(S93/R93)-1</f>
        <v>0.04</v>
      </c>
      <c r="Z93" s="130">
        <f t="shared" si="164"/>
        <v>0.04</v>
      </c>
      <c r="AA93" s="130">
        <f t="shared" si="164"/>
        <v>0.04</v>
      </c>
      <c r="AB93" s="130">
        <f t="shared" si="164"/>
        <v>0.04</v>
      </c>
    </row>
    <row r="94" spans="1:28" s="4" customFormat="1" ht="13.5" customHeight="1" x14ac:dyDescent="0.2">
      <c r="A94" s="76"/>
      <c r="B94" s="167"/>
      <c r="C94" s="29"/>
      <c r="D94" s="188">
        <f t="shared" si="59"/>
        <v>44152</v>
      </c>
      <c r="E94" s="188">
        <f t="shared" si="162"/>
        <v>45992</v>
      </c>
      <c r="F94" s="188">
        <f t="shared" si="162"/>
        <v>47832</v>
      </c>
      <c r="G94" s="188">
        <f t="shared" si="162"/>
        <v>49745</v>
      </c>
      <c r="H94" s="188">
        <f t="shared" si="162"/>
        <v>51735</v>
      </c>
      <c r="I94" s="188">
        <f t="shared" si="162"/>
        <v>53804</v>
      </c>
      <c r="J94" s="188">
        <f>V94</f>
        <v>55956</v>
      </c>
      <c r="K94" s="130">
        <f>(E93/E90)-1</f>
        <v>2.5035000000000002E-2</v>
      </c>
      <c r="L94" s="130">
        <f>(F93/F90)-1</f>
        <v>2.4955000000000001E-2</v>
      </c>
      <c r="M94" s="130">
        <f t="shared" ref="M94:P94" si="165">(G93/G90)-1</f>
        <v>2.5288999999999999E-2</v>
      </c>
      <c r="N94" s="130">
        <f t="shared" si="165"/>
        <v>2.4722000000000001E-2</v>
      </c>
      <c r="O94" s="130">
        <f t="shared" si="165"/>
        <v>2.496E-2</v>
      </c>
      <c r="P94" s="130">
        <f t="shared" si="165"/>
        <v>2.4761999999999999E-2</v>
      </c>
      <c r="Q94" s="131">
        <f t="shared" ref="Q94:U94" si="166">ROUND((Q93*2080),5)</f>
        <v>45992.148800000003</v>
      </c>
      <c r="R94" s="132">
        <f t="shared" si="166"/>
        <v>47831.846400000002</v>
      </c>
      <c r="S94" s="132">
        <f t="shared" si="166"/>
        <v>49745.113599999997</v>
      </c>
      <c r="T94" s="132">
        <f t="shared" si="166"/>
        <v>51734.924800000001</v>
      </c>
      <c r="U94" s="132">
        <f t="shared" si="166"/>
        <v>53804.316800000001</v>
      </c>
      <c r="V94" s="132">
        <f>ROUND((V93*2080),5)</f>
        <v>55956.4928</v>
      </c>
      <c r="W94" s="130">
        <f>(Q93/Q90)-1</f>
        <v>2.5000999999999999E-2</v>
      </c>
      <c r="X94" s="130">
        <f>(R93/R90)-1</f>
        <v>2.5000999999999999E-2</v>
      </c>
      <c r="Y94" s="130">
        <f t="shared" ref="Y94:AB94" si="167">(S93/S90)-1</f>
        <v>2.5000000000000001E-2</v>
      </c>
      <c r="Z94" s="130">
        <f t="shared" si="167"/>
        <v>2.5000000000000001E-2</v>
      </c>
      <c r="AA94" s="130">
        <f t="shared" si="167"/>
        <v>2.5000000000000001E-2</v>
      </c>
      <c r="AB94" s="130">
        <f t="shared" si="167"/>
        <v>2.5000000000000001E-2</v>
      </c>
    </row>
    <row r="95" spans="1:28" s="4" customFormat="1" ht="13.5" customHeight="1" thickBot="1" x14ac:dyDescent="0.25">
      <c r="A95" s="80"/>
      <c r="B95" s="168"/>
      <c r="C95" s="39"/>
      <c r="D95" s="247"/>
      <c r="E95" s="189"/>
      <c r="F95" s="190"/>
      <c r="G95" s="190"/>
      <c r="H95" s="190"/>
      <c r="I95" s="190"/>
      <c r="J95" s="190"/>
      <c r="K95" s="133"/>
      <c r="L95" s="133"/>
      <c r="M95" s="133"/>
      <c r="N95" s="133"/>
      <c r="O95" s="133"/>
      <c r="P95" s="133"/>
      <c r="Q95" s="134"/>
      <c r="R95" s="135"/>
      <c r="S95" s="135"/>
      <c r="T95" s="135"/>
      <c r="U95" s="135"/>
      <c r="V95" s="135"/>
      <c r="W95" s="133"/>
      <c r="X95" s="133"/>
      <c r="Y95" s="133"/>
      <c r="Z95" s="133"/>
      <c r="AA95" s="133"/>
      <c r="AB95" s="133"/>
    </row>
    <row r="96" spans="1:28" s="4" customFormat="1" ht="13.5" customHeight="1" x14ac:dyDescent="0.2">
      <c r="A96" s="79">
        <v>30</v>
      </c>
      <c r="B96" s="166"/>
      <c r="C96" s="45"/>
      <c r="D96" s="187">
        <f t="shared" si="59"/>
        <v>21.76</v>
      </c>
      <c r="E96" s="187">
        <f t="shared" ref="E96:I97" si="168">Q96</f>
        <v>22.66</v>
      </c>
      <c r="F96" s="187">
        <f t="shared" si="168"/>
        <v>23.57</v>
      </c>
      <c r="G96" s="187">
        <f t="shared" si="168"/>
        <v>24.51</v>
      </c>
      <c r="H96" s="187">
        <f t="shared" si="168"/>
        <v>25.49</v>
      </c>
      <c r="I96" s="187">
        <f t="shared" si="168"/>
        <v>26.51</v>
      </c>
      <c r="J96" s="187">
        <f>V96</f>
        <v>27.57</v>
      </c>
      <c r="K96" s="130"/>
      <c r="L96" s="130">
        <f>(F96/E96)-1</f>
        <v>4.0159E-2</v>
      </c>
      <c r="M96" s="130">
        <f t="shared" ref="M96:P96" si="169">(G96/F96)-1</f>
        <v>3.9881E-2</v>
      </c>
      <c r="N96" s="130">
        <f t="shared" si="169"/>
        <v>3.9983999999999999E-2</v>
      </c>
      <c r="O96" s="130">
        <f t="shared" si="169"/>
        <v>4.0016000000000003E-2</v>
      </c>
      <c r="P96" s="130">
        <f t="shared" si="169"/>
        <v>3.9985E-2</v>
      </c>
      <c r="Q96" s="204">
        <f>ROUND(VLOOKUP($A96,'2021 REG'!$A$9:$V$483,17,FALSE)*(1+$I$2),5)</f>
        <v>22.66441</v>
      </c>
      <c r="R96" s="204">
        <f>ROUND(VLOOKUP($A96,'2021 REG'!$A$9:$V$483,18,FALSE)*(1+$I$2),5)</f>
        <v>23.570969999999999</v>
      </c>
      <c r="S96" s="204">
        <f>ROUND(VLOOKUP($A96,'2021 REG'!$A$9:$V$483,19,FALSE)*(1+$I$2),5)</f>
        <v>24.513819999999999</v>
      </c>
      <c r="T96" s="204">
        <f>ROUND(VLOOKUP($A96,'2021 REG'!$A$9:$V$483,20,FALSE)*(1+$I$2),5)</f>
        <v>25.49437</v>
      </c>
      <c r="U96" s="204">
        <f>ROUND(VLOOKUP($A96,'2021 REG'!$A$9:$V$483,21,FALSE)*(1+$I$2),5)</f>
        <v>26.514130000000002</v>
      </c>
      <c r="V96" s="204">
        <f>ROUND(VLOOKUP($A96,'2021 REG'!$A$9:$V$483,22,FALSE)*(1+$I$2),5)</f>
        <v>27.57471</v>
      </c>
      <c r="W96" s="130"/>
      <c r="X96" s="130">
        <f>(R96/Q96)-1</f>
        <v>3.9999E-2</v>
      </c>
      <c r="Y96" s="130">
        <f t="shared" ref="Y96:AB96" si="170">(S96/R96)-1</f>
        <v>0.04</v>
      </c>
      <c r="Z96" s="130">
        <f t="shared" si="170"/>
        <v>0.04</v>
      </c>
      <c r="AA96" s="130">
        <f t="shared" si="170"/>
        <v>3.9999E-2</v>
      </c>
      <c r="AB96" s="130">
        <f t="shared" si="170"/>
        <v>4.0001000000000002E-2</v>
      </c>
    </row>
    <row r="97" spans="1:28" s="4" customFormat="1" ht="13.5" customHeight="1" x14ac:dyDescent="0.2">
      <c r="A97" s="76"/>
      <c r="B97" s="167"/>
      <c r="C97" s="29"/>
      <c r="D97" s="188">
        <f t="shared" si="59"/>
        <v>45256</v>
      </c>
      <c r="E97" s="188">
        <f t="shared" si="168"/>
        <v>47142</v>
      </c>
      <c r="F97" s="188">
        <f t="shared" si="168"/>
        <v>49028</v>
      </c>
      <c r="G97" s="188">
        <f t="shared" si="168"/>
        <v>50989</v>
      </c>
      <c r="H97" s="188">
        <f t="shared" si="168"/>
        <v>53028</v>
      </c>
      <c r="I97" s="188">
        <f t="shared" si="168"/>
        <v>55149</v>
      </c>
      <c r="J97" s="188">
        <f>V97</f>
        <v>57355</v>
      </c>
      <c r="K97" s="130">
        <f>(E96/E93)-1</f>
        <v>2.4875999999999999E-2</v>
      </c>
      <c r="L97" s="130">
        <f>(F96/F93)-1</f>
        <v>2.4782999999999999E-2</v>
      </c>
      <c r="M97" s="130">
        <f t="shared" ref="M97:P97" si="171">(G96/G93)-1</f>
        <v>2.4666E-2</v>
      </c>
      <c r="N97" s="130">
        <f t="shared" si="171"/>
        <v>2.4930000000000001E-2</v>
      </c>
      <c r="O97" s="130">
        <f t="shared" si="171"/>
        <v>2.4739000000000001E-2</v>
      </c>
      <c r="P97" s="130">
        <f t="shared" si="171"/>
        <v>2.4906999999999999E-2</v>
      </c>
      <c r="Q97" s="131">
        <f t="shared" ref="Q97:U97" si="172">ROUND((Q96*2080),5)</f>
        <v>47141.972800000003</v>
      </c>
      <c r="R97" s="132">
        <f t="shared" si="172"/>
        <v>49027.617599999998</v>
      </c>
      <c r="S97" s="132">
        <f t="shared" si="172"/>
        <v>50988.745600000002</v>
      </c>
      <c r="T97" s="132">
        <f t="shared" si="172"/>
        <v>53028.289599999996</v>
      </c>
      <c r="U97" s="132">
        <f t="shared" si="172"/>
        <v>55149.390399999997</v>
      </c>
      <c r="V97" s="132">
        <f>ROUND((V96*2080),5)</f>
        <v>57355.396800000002</v>
      </c>
      <c r="W97" s="130">
        <f>(Q96/Q93)-1</f>
        <v>2.5000000000000001E-2</v>
      </c>
      <c r="X97" s="130">
        <f>(R96/R93)-1</f>
        <v>2.4999E-2</v>
      </c>
      <c r="Y97" s="130">
        <f t="shared" ref="Y97:AB97" si="173">(S96/S93)-1</f>
        <v>2.5000000000000001E-2</v>
      </c>
      <c r="Z97" s="130">
        <f t="shared" si="173"/>
        <v>2.5000000000000001E-2</v>
      </c>
      <c r="AA97" s="130">
        <f t="shared" si="173"/>
        <v>2.4999E-2</v>
      </c>
      <c r="AB97" s="130">
        <f t="shared" si="173"/>
        <v>2.5000000000000001E-2</v>
      </c>
    </row>
    <row r="98" spans="1:28" s="4" customFormat="1" ht="13.5" customHeight="1" thickBot="1" x14ac:dyDescent="0.25">
      <c r="A98" s="80"/>
      <c r="B98" s="168"/>
      <c r="C98" s="39"/>
      <c r="D98" s="247"/>
      <c r="E98" s="189"/>
      <c r="F98" s="190"/>
      <c r="G98" s="190"/>
      <c r="H98" s="190"/>
      <c r="I98" s="190"/>
      <c r="J98" s="190"/>
      <c r="K98" s="133"/>
      <c r="L98" s="133"/>
      <c r="M98" s="133"/>
      <c r="N98" s="133"/>
      <c r="O98" s="133"/>
      <c r="P98" s="133"/>
      <c r="Q98" s="134"/>
      <c r="R98" s="135"/>
      <c r="S98" s="135"/>
      <c r="T98" s="135"/>
      <c r="U98" s="135"/>
      <c r="V98" s="135"/>
      <c r="W98" s="133"/>
      <c r="X98" s="133"/>
      <c r="Y98" s="133"/>
      <c r="Z98" s="133"/>
      <c r="AA98" s="133"/>
      <c r="AB98" s="133"/>
    </row>
    <row r="99" spans="1:28" s="4" customFormat="1" ht="13.5" customHeight="1" x14ac:dyDescent="0.2">
      <c r="A99" s="79">
        <v>31</v>
      </c>
      <c r="B99" s="274"/>
      <c r="C99" s="275"/>
      <c r="D99" s="187">
        <f t="shared" si="59"/>
        <v>22.3</v>
      </c>
      <c r="E99" s="187">
        <f t="shared" ref="E99:I100" si="174">Q99</f>
        <v>23.23</v>
      </c>
      <c r="F99" s="187">
        <f t="shared" si="174"/>
        <v>24.16</v>
      </c>
      <c r="G99" s="187">
        <f t="shared" si="174"/>
        <v>25.13</v>
      </c>
      <c r="H99" s="187">
        <f t="shared" si="174"/>
        <v>26.13</v>
      </c>
      <c r="I99" s="187">
        <f t="shared" si="174"/>
        <v>27.18</v>
      </c>
      <c r="J99" s="187">
        <f>V99</f>
        <v>28.26</v>
      </c>
      <c r="K99" s="130"/>
      <c r="L99" s="130">
        <f>(F99/E99)-1</f>
        <v>4.0034E-2</v>
      </c>
      <c r="M99" s="130">
        <f t="shared" ref="M99:P99" si="175">(G99/F99)-1</f>
        <v>4.0148999999999997E-2</v>
      </c>
      <c r="N99" s="130">
        <f t="shared" si="175"/>
        <v>3.9793000000000002E-2</v>
      </c>
      <c r="O99" s="130">
        <f t="shared" si="175"/>
        <v>4.0183999999999997E-2</v>
      </c>
      <c r="P99" s="130">
        <f t="shared" si="175"/>
        <v>3.9734999999999999E-2</v>
      </c>
      <c r="Q99" s="204">
        <f>ROUND(VLOOKUP($A99,'2021 REG'!$A$9:$V$483,17,FALSE)*(1+$I$2),5)</f>
        <v>23.231010000000001</v>
      </c>
      <c r="R99" s="204">
        <f>ROUND(VLOOKUP($A99,'2021 REG'!$A$9:$V$483,18,FALSE)*(1+$I$2),5)</f>
        <v>24.160250000000001</v>
      </c>
      <c r="S99" s="204">
        <f>ROUND(VLOOKUP($A99,'2021 REG'!$A$9:$V$483,19,FALSE)*(1+$I$2),5)</f>
        <v>25.126650000000001</v>
      </c>
      <c r="T99" s="204">
        <f>ROUND(VLOOKUP($A99,'2021 REG'!$A$9:$V$483,20,FALSE)*(1+$I$2),5)</f>
        <v>26.131740000000001</v>
      </c>
      <c r="U99" s="204">
        <f>ROUND(VLOOKUP($A99,'2021 REG'!$A$9:$V$483,21,FALSE)*(1+$I$2),5)</f>
        <v>27.177</v>
      </c>
      <c r="V99" s="204">
        <f>ROUND(VLOOKUP($A99,'2021 REG'!$A$9:$V$483,22,FALSE)*(1+$I$2),5)</f>
        <v>28.26408</v>
      </c>
      <c r="W99" s="130"/>
      <c r="X99" s="130">
        <f>(R99/Q99)-1</f>
        <v>0.04</v>
      </c>
      <c r="Y99" s="130">
        <f t="shared" ref="Y99:AB99" si="176">(S99/R99)-1</f>
        <v>0.04</v>
      </c>
      <c r="Z99" s="130">
        <f t="shared" si="176"/>
        <v>4.0001000000000002E-2</v>
      </c>
      <c r="AA99" s="130">
        <f t="shared" si="176"/>
        <v>0.04</v>
      </c>
      <c r="AB99" s="130">
        <f t="shared" si="176"/>
        <v>0.04</v>
      </c>
    </row>
    <row r="100" spans="1:28" s="4" customFormat="1" ht="13.5" customHeight="1" x14ac:dyDescent="0.2">
      <c r="A100" s="76"/>
      <c r="B100" s="167"/>
      <c r="C100" s="24"/>
      <c r="D100" s="188">
        <f t="shared" si="59"/>
        <v>46388</v>
      </c>
      <c r="E100" s="188">
        <f t="shared" si="174"/>
        <v>48321</v>
      </c>
      <c r="F100" s="188">
        <f t="shared" si="174"/>
        <v>50253</v>
      </c>
      <c r="G100" s="188">
        <f t="shared" si="174"/>
        <v>52263</v>
      </c>
      <c r="H100" s="188">
        <f t="shared" si="174"/>
        <v>54354</v>
      </c>
      <c r="I100" s="188">
        <f t="shared" si="174"/>
        <v>56528</v>
      </c>
      <c r="J100" s="188">
        <f>V100</f>
        <v>58789</v>
      </c>
      <c r="K100" s="130">
        <f>(E99/E96)-1</f>
        <v>2.5153999999999999E-2</v>
      </c>
      <c r="L100" s="130">
        <f>(F99/F96)-1</f>
        <v>2.5031999999999999E-2</v>
      </c>
      <c r="M100" s="130">
        <f t="shared" ref="M100:P100" si="177">(G99/G96)-1</f>
        <v>2.5295999999999999E-2</v>
      </c>
      <c r="N100" s="130">
        <f t="shared" si="177"/>
        <v>2.5107999999999998E-2</v>
      </c>
      <c r="O100" s="130">
        <f t="shared" si="177"/>
        <v>2.5273E-2</v>
      </c>
      <c r="P100" s="130">
        <f t="shared" si="177"/>
        <v>2.5027000000000001E-2</v>
      </c>
      <c r="Q100" s="131">
        <f t="shared" ref="Q100:U100" si="178">ROUND((Q99*2080),5)</f>
        <v>48320.500800000002</v>
      </c>
      <c r="R100" s="132">
        <f t="shared" si="178"/>
        <v>50253.32</v>
      </c>
      <c r="S100" s="132">
        <f t="shared" si="178"/>
        <v>52263.432000000001</v>
      </c>
      <c r="T100" s="132">
        <f t="shared" si="178"/>
        <v>54354.019200000002</v>
      </c>
      <c r="U100" s="132">
        <f t="shared" si="178"/>
        <v>56528.160000000003</v>
      </c>
      <c r="V100" s="132">
        <f>ROUND((V99*2080),5)</f>
        <v>58789.286399999997</v>
      </c>
      <c r="W100" s="130">
        <f>(Q99/Q96)-1</f>
        <v>2.5000000000000001E-2</v>
      </c>
      <c r="X100" s="130">
        <f>(R99/R96)-1</f>
        <v>2.5000000000000001E-2</v>
      </c>
      <c r="Y100" s="130">
        <f t="shared" ref="Y100:AB100" si="179">(S99/S96)-1</f>
        <v>2.4999E-2</v>
      </c>
      <c r="Z100" s="130">
        <f t="shared" si="179"/>
        <v>2.5000000000000001E-2</v>
      </c>
      <c r="AA100" s="130">
        <f t="shared" si="179"/>
        <v>2.5000999999999999E-2</v>
      </c>
      <c r="AB100" s="130">
        <f t="shared" si="179"/>
        <v>2.5000000000000001E-2</v>
      </c>
    </row>
    <row r="101" spans="1:28" s="4" customFormat="1" ht="13.5" customHeight="1" x14ac:dyDescent="0.2">
      <c r="A101" s="76"/>
      <c r="B101" s="167"/>
      <c r="C101" s="24"/>
      <c r="D101" s="248"/>
      <c r="E101" s="192"/>
      <c r="F101" s="193"/>
      <c r="G101" s="193"/>
      <c r="H101" s="193"/>
      <c r="I101" s="193"/>
      <c r="J101" s="193"/>
      <c r="K101" s="137"/>
      <c r="L101" s="137"/>
      <c r="M101" s="137"/>
      <c r="N101" s="137"/>
      <c r="O101" s="137"/>
      <c r="P101" s="137"/>
      <c r="Q101" s="138"/>
      <c r="R101" s="139"/>
      <c r="S101" s="139"/>
      <c r="T101" s="139"/>
      <c r="U101" s="139"/>
      <c r="V101" s="139"/>
      <c r="W101" s="137"/>
      <c r="X101" s="137"/>
      <c r="Y101" s="137"/>
      <c r="Z101" s="137"/>
      <c r="AA101" s="137"/>
      <c r="AB101" s="137"/>
    </row>
    <row r="102" spans="1:28" s="4" customFormat="1" ht="13.5" customHeight="1" thickBot="1" x14ac:dyDescent="0.25">
      <c r="A102" s="80"/>
      <c r="B102" s="168"/>
      <c r="C102" s="39"/>
      <c r="D102" s="247"/>
      <c r="E102" s="189"/>
      <c r="F102" s="190"/>
      <c r="G102" s="190"/>
      <c r="H102" s="190"/>
      <c r="I102" s="190"/>
      <c r="J102" s="190"/>
      <c r="K102" s="133"/>
      <c r="L102" s="133"/>
      <c r="M102" s="133"/>
      <c r="N102" s="133"/>
      <c r="O102" s="133"/>
      <c r="P102" s="133"/>
      <c r="Q102" s="134"/>
      <c r="R102" s="135"/>
      <c r="S102" s="135"/>
      <c r="T102" s="135"/>
      <c r="U102" s="135"/>
      <c r="V102" s="135"/>
      <c r="W102" s="133"/>
      <c r="X102" s="133"/>
      <c r="Y102" s="133"/>
      <c r="Z102" s="133"/>
      <c r="AA102" s="133"/>
      <c r="AB102" s="133"/>
    </row>
    <row r="103" spans="1:28" s="4" customFormat="1" ht="13.5" customHeight="1" x14ac:dyDescent="0.2">
      <c r="A103" s="79">
        <v>32</v>
      </c>
      <c r="B103" s="166"/>
      <c r="C103" s="45"/>
      <c r="D103" s="187">
        <f t="shared" ref="D103:D104" si="180">+Q103*96%</f>
        <v>22.86</v>
      </c>
      <c r="E103" s="187">
        <f t="shared" ref="E103:I104" si="181">Q103</f>
        <v>23.81</v>
      </c>
      <c r="F103" s="187">
        <f t="shared" si="181"/>
        <v>24.76</v>
      </c>
      <c r="G103" s="187">
        <f t="shared" si="181"/>
        <v>25.75</v>
      </c>
      <c r="H103" s="187">
        <f t="shared" si="181"/>
        <v>26.79</v>
      </c>
      <c r="I103" s="187">
        <f t="shared" si="181"/>
        <v>27.86</v>
      </c>
      <c r="J103" s="187">
        <f>V103</f>
        <v>28.97</v>
      </c>
      <c r="K103" s="130"/>
      <c r="L103" s="130">
        <f>(F103/E103)-1</f>
        <v>3.9898999999999997E-2</v>
      </c>
      <c r="M103" s="130">
        <f t="shared" ref="M103:P103" si="182">(G103/F103)-1</f>
        <v>3.9983999999999999E-2</v>
      </c>
      <c r="N103" s="130">
        <f t="shared" si="182"/>
        <v>4.0388E-2</v>
      </c>
      <c r="O103" s="130">
        <f t="shared" si="182"/>
        <v>3.9940000000000003E-2</v>
      </c>
      <c r="P103" s="130">
        <f t="shared" si="182"/>
        <v>3.9842000000000002E-2</v>
      </c>
      <c r="Q103" s="204">
        <f>ROUND(VLOOKUP($A103,'2021 REG'!$A$9:$V$483,17,FALSE)*(1+$I$2),5)</f>
        <v>23.811800000000002</v>
      </c>
      <c r="R103" s="204">
        <f>ROUND(VLOOKUP($A103,'2021 REG'!$A$9:$V$483,18,FALSE)*(1+$I$2),5)</f>
        <v>24.76427</v>
      </c>
      <c r="S103" s="204">
        <f>ROUND(VLOOKUP($A103,'2021 REG'!$A$9:$V$483,19,FALSE)*(1+$I$2),5)</f>
        <v>25.754840000000002</v>
      </c>
      <c r="T103" s="204">
        <f>ROUND(VLOOKUP($A103,'2021 REG'!$A$9:$V$483,20,FALSE)*(1+$I$2),5)</f>
        <v>26.785019999999999</v>
      </c>
      <c r="U103" s="204">
        <f>ROUND(VLOOKUP($A103,'2021 REG'!$A$9:$V$483,21,FALSE)*(1+$I$2),5)</f>
        <v>27.85641</v>
      </c>
      <c r="V103" s="204">
        <f>ROUND(VLOOKUP($A103,'2021 REG'!$A$9:$V$483,22,FALSE)*(1+$I$2),5)</f>
        <v>28.970690000000001</v>
      </c>
      <c r="W103" s="130"/>
      <c r="X103" s="130">
        <f>(R103/Q103)-1</f>
        <v>0.04</v>
      </c>
      <c r="Y103" s="130">
        <f t="shared" ref="Y103:AB103" si="183">(S103/R103)-1</f>
        <v>0.04</v>
      </c>
      <c r="Z103" s="130">
        <f t="shared" si="183"/>
        <v>3.9999E-2</v>
      </c>
      <c r="AA103" s="130">
        <f t="shared" si="183"/>
        <v>0.04</v>
      </c>
      <c r="AB103" s="130">
        <f t="shared" si="183"/>
        <v>4.0001000000000002E-2</v>
      </c>
    </row>
    <row r="104" spans="1:28" s="4" customFormat="1" ht="13.5" customHeight="1" x14ac:dyDescent="0.2">
      <c r="A104" s="76"/>
      <c r="B104" s="167"/>
      <c r="C104" s="29"/>
      <c r="D104" s="188">
        <f t="shared" si="180"/>
        <v>47547</v>
      </c>
      <c r="E104" s="188">
        <f t="shared" si="181"/>
        <v>49529</v>
      </c>
      <c r="F104" s="188">
        <f t="shared" si="181"/>
        <v>51510</v>
      </c>
      <c r="G104" s="188">
        <f t="shared" si="181"/>
        <v>53570</v>
      </c>
      <c r="H104" s="188">
        <f t="shared" si="181"/>
        <v>55713</v>
      </c>
      <c r="I104" s="188">
        <f t="shared" si="181"/>
        <v>57941</v>
      </c>
      <c r="J104" s="188">
        <f>V104</f>
        <v>60259</v>
      </c>
      <c r="K104" s="130">
        <f>(E103/E99)-1</f>
        <v>2.4968000000000001E-2</v>
      </c>
      <c r="L104" s="130">
        <f>(F103/F99)-1</f>
        <v>2.4833999999999998E-2</v>
      </c>
      <c r="M104" s="130">
        <f t="shared" ref="M104:P104" si="184">(G103/G99)-1</f>
        <v>2.4671999999999999E-2</v>
      </c>
      <c r="N104" s="130">
        <f t="shared" si="184"/>
        <v>2.5257999999999999E-2</v>
      </c>
      <c r="O104" s="130">
        <f t="shared" si="184"/>
        <v>2.5017999999999999E-2</v>
      </c>
      <c r="P104" s="130">
        <f t="shared" si="184"/>
        <v>2.5124E-2</v>
      </c>
      <c r="Q104" s="131">
        <f t="shared" ref="Q104:U104" si="185">ROUND((Q103*2080),5)</f>
        <v>49528.544000000002</v>
      </c>
      <c r="R104" s="132">
        <f t="shared" si="185"/>
        <v>51509.681600000004</v>
      </c>
      <c r="S104" s="132">
        <f t="shared" si="185"/>
        <v>53570.067199999998</v>
      </c>
      <c r="T104" s="132">
        <f t="shared" si="185"/>
        <v>55712.8416</v>
      </c>
      <c r="U104" s="132">
        <f t="shared" si="185"/>
        <v>57941.332799999996</v>
      </c>
      <c r="V104" s="132">
        <f>ROUND((V103*2080),5)</f>
        <v>60259.035199999998</v>
      </c>
      <c r="W104" s="130">
        <f>(Q103/Q99)-1</f>
        <v>2.5000999999999999E-2</v>
      </c>
      <c r="X104" s="130">
        <f>(R103/R99)-1</f>
        <v>2.5000999999999999E-2</v>
      </c>
      <c r="Y104" s="130">
        <f t="shared" ref="Y104:AB104" si="186">(S103/S99)-1</f>
        <v>2.5000999999999999E-2</v>
      </c>
      <c r="Z104" s="130">
        <f t="shared" si="186"/>
        <v>2.4999E-2</v>
      </c>
      <c r="AA104" s="130">
        <f t="shared" si="186"/>
        <v>2.4999E-2</v>
      </c>
      <c r="AB104" s="130">
        <f t="shared" si="186"/>
        <v>2.5000000000000001E-2</v>
      </c>
    </row>
    <row r="105" spans="1:28" s="4" customFormat="1" ht="13.5" customHeight="1" thickBot="1" x14ac:dyDescent="0.25">
      <c r="A105" s="80"/>
      <c r="B105" s="168"/>
      <c r="C105" s="39"/>
      <c r="D105" s="247"/>
      <c r="E105" s="189"/>
      <c r="F105" s="190"/>
      <c r="G105" s="190"/>
      <c r="H105" s="190"/>
      <c r="I105" s="190"/>
      <c r="J105" s="190"/>
      <c r="K105" s="133"/>
      <c r="L105" s="133"/>
      <c r="M105" s="133"/>
      <c r="N105" s="133"/>
      <c r="O105" s="133"/>
      <c r="P105" s="133"/>
      <c r="Q105" s="134"/>
      <c r="R105" s="135"/>
      <c r="S105" s="135"/>
      <c r="T105" s="135"/>
      <c r="U105" s="135"/>
      <c r="V105" s="135"/>
      <c r="W105" s="133"/>
      <c r="X105" s="133"/>
      <c r="Y105" s="133"/>
      <c r="Z105" s="133"/>
      <c r="AA105" s="133"/>
      <c r="AB105" s="133"/>
    </row>
    <row r="106" spans="1:28" s="4" customFormat="1" ht="13.5" customHeight="1" x14ac:dyDescent="0.2">
      <c r="A106" s="79">
        <v>33</v>
      </c>
      <c r="B106" s="166"/>
      <c r="D106" s="187">
        <f t="shared" ref="D106:D107" si="187">+Q106*96%</f>
        <v>23.43</v>
      </c>
      <c r="E106" s="187">
        <f t="shared" ref="E106:I107" si="188">Q106</f>
        <v>24.41</v>
      </c>
      <c r="F106" s="187">
        <f t="shared" si="188"/>
        <v>25.38</v>
      </c>
      <c r="G106" s="187">
        <f t="shared" si="188"/>
        <v>26.4</v>
      </c>
      <c r="H106" s="187">
        <f t="shared" si="188"/>
        <v>27.45</v>
      </c>
      <c r="I106" s="187">
        <f t="shared" si="188"/>
        <v>28.55</v>
      </c>
      <c r="J106" s="187">
        <f>V106</f>
        <v>29.69</v>
      </c>
      <c r="K106" s="130"/>
      <c r="L106" s="130">
        <f>(F106/E106)-1</f>
        <v>3.9738000000000002E-2</v>
      </c>
      <c r="M106" s="130">
        <f t="shared" ref="M106:P106" si="189">(G106/F106)-1</f>
        <v>4.0189000000000002E-2</v>
      </c>
      <c r="N106" s="130">
        <f t="shared" si="189"/>
        <v>3.9773000000000003E-2</v>
      </c>
      <c r="O106" s="130">
        <f t="shared" si="189"/>
        <v>4.0072999999999998E-2</v>
      </c>
      <c r="P106" s="130">
        <f t="shared" si="189"/>
        <v>3.993E-2</v>
      </c>
      <c r="Q106" s="204">
        <f>ROUND(VLOOKUP($A106,'2021 REG'!$A$9:$V$483,17,FALSE)*(1+$I$2),5)</f>
        <v>24.407070000000001</v>
      </c>
      <c r="R106" s="204">
        <f>ROUND(VLOOKUP($A106,'2021 REG'!$A$9:$V$483,18,FALSE)*(1+$I$2),5)</f>
        <v>25.38336</v>
      </c>
      <c r="S106" s="204">
        <f>ROUND(VLOOKUP($A106,'2021 REG'!$A$9:$V$483,19,FALSE)*(1+$I$2),5)</f>
        <v>26.398700000000002</v>
      </c>
      <c r="T106" s="204">
        <f>ROUND(VLOOKUP($A106,'2021 REG'!$A$9:$V$483,20,FALSE)*(1+$I$2),5)</f>
        <v>27.454650000000001</v>
      </c>
      <c r="U106" s="204">
        <f>ROUND(VLOOKUP($A106,'2021 REG'!$A$9:$V$483,21,FALSE)*(1+$I$2),5)</f>
        <v>28.55283</v>
      </c>
      <c r="V106" s="204">
        <f>ROUND(VLOOKUP($A106,'2021 REG'!$A$9:$V$483,22,FALSE)*(1+$I$2),5)</f>
        <v>29.694959999999998</v>
      </c>
      <c r="W106" s="130"/>
      <c r="X106" s="130">
        <f>(R106/Q106)-1</f>
        <v>0.04</v>
      </c>
      <c r="Y106" s="130">
        <f t="shared" ref="Y106:AB106" si="190">(S106/R106)-1</f>
        <v>0.04</v>
      </c>
      <c r="Z106" s="130">
        <f t="shared" si="190"/>
        <v>0.04</v>
      </c>
      <c r="AA106" s="130">
        <f t="shared" si="190"/>
        <v>0.04</v>
      </c>
      <c r="AB106" s="130">
        <f t="shared" si="190"/>
        <v>4.0001000000000002E-2</v>
      </c>
    </row>
    <row r="107" spans="1:28" s="4" customFormat="1" ht="13.5" customHeight="1" x14ac:dyDescent="0.2">
      <c r="A107" s="76"/>
      <c r="B107" s="167"/>
      <c r="C107" s="29"/>
      <c r="D107" s="188">
        <f t="shared" si="187"/>
        <v>48736</v>
      </c>
      <c r="E107" s="188">
        <f t="shared" si="188"/>
        <v>50767</v>
      </c>
      <c r="F107" s="188">
        <f t="shared" si="188"/>
        <v>52797</v>
      </c>
      <c r="G107" s="188">
        <f t="shared" si="188"/>
        <v>54909</v>
      </c>
      <c r="H107" s="188">
        <f t="shared" si="188"/>
        <v>57106</v>
      </c>
      <c r="I107" s="188">
        <f t="shared" si="188"/>
        <v>59390</v>
      </c>
      <c r="J107" s="188">
        <f>V107</f>
        <v>61766</v>
      </c>
      <c r="K107" s="130">
        <f>(E106/E103)-1</f>
        <v>2.5198999999999999E-2</v>
      </c>
      <c r="L107" s="130">
        <f>(F106/F103)-1</f>
        <v>2.504E-2</v>
      </c>
      <c r="M107" s="130">
        <f t="shared" ref="M107:P107" si="191">(G106/G103)-1</f>
        <v>2.5243000000000002E-2</v>
      </c>
      <c r="N107" s="130">
        <f t="shared" si="191"/>
        <v>2.4636000000000002E-2</v>
      </c>
      <c r="O107" s="130">
        <f t="shared" si="191"/>
        <v>2.4767000000000001E-2</v>
      </c>
      <c r="P107" s="130">
        <f t="shared" si="191"/>
        <v>2.4853E-2</v>
      </c>
      <c r="Q107" s="131">
        <f t="shared" ref="Q107:U107" si="192">ROUND((Q106*2080),5)</f>
        <v>50766.705600000001</v>
      </c>
      <c r="R107" s="132">
        <f t="shared" si="192"/>
        <v>52797.388800000001</v>
      </c>
      <c r="S107" s="132">
        <f t="shared" si="192"/>
        <v>54909.296000000002</v>
      </c>
      <c r="T107" s="132">
        <f t="shared" si="192"/>
        <v>57105.671999999999</v>
      </c>
      <c r="U107" s="132">
        <f t="shared" si="192"/>
        <v>59389.886400000003</v>
      </c>
      <c r="V107" s="132">
        <f>ROUND((V106*2080),5)</f>
        <v>61765.516799999998</v>
      </c>
      <c r="W107" s="130">
        <f>(Q106/Q103)-1</f>
        <v>2.4999E-2</v>
      </c>
      <c r="X107" s="130">
        <f>(R106/R103)-1</f>
        <v>2.4999E-2</v>
      </c>
      <c r="Y107" s="130">
        <f t="shared" ref="Y107:AB107" si="193">(S106/S103)-1</f>
        <v>2.5000000000000001E-2</v>
      </c>
      <c r="Z107" s="130">
        <f t="shared" si="193"/>
        <v>2.5000000000000001E-2</v>
      </c>
      <c r="AA107" s="130">
        <f t="shared" si="193"/>
        <v>2.5000000000000001E-2</v>
      </c>
      <c r="AB107" s="130">
        <f t="shared" si="193"/>
        <v>2.5000000000000001E-2</v>
      </c>
    </row>
    <row r="108" spans="1:28" s="4" customFormat="1" ht="13.5" customHeight="1" thickBot="1" x14ac:dyDescent="0.25">
      <c r="A108" s="80"/>
      <c r="B108" s="168"/>
      <c r="C108" s="39"/>
      <c r="D108" s="247"/>
      <c r="E108" s="189"/>
      <c r="F108" s="190"/>
      <c r="G108" s="190"/>
      <c r="H108" s="190"/>
      <c r="I108" s="190"/>
      <c r="J108" s="190"/>
      <c r="K108" s="133"/>
      <c r="L108" s="133"/>
      <c r="M108" s="133"/>
      <c r="N108" s="133"/>
      <c r="O108" s="133"/>
      <c r="P108" s="133"/>
      <c r="Q108" s="134"/>
      <c r="R108" s="135"/>
      <c r="S108" s="135"/>
      <c r="T108" s="135"/>
      <c r="U108" s="135"/>
      <c r="V108" s="135"/>
      <c r="W108" s="133"/>
      <c r="X108" s="133"/>
      <c r="Y108" s="133"/>
      <c r="Z108" s="133"/>
      <c r="AA108" s="133"/>
      <c r="AB108" s="133"/>
    </row>
    <row r="109" spans="1:28" s="4" customFormat="1" ht="13.5" customHeight="1" x14ac:dyDescent="0.2">
      <c r="A109" s="79">
        <v>34</v>
      </c>
      <c r="B109" s="169" t="s">
        <v>21</v>
      </c>
      <c r="C109" s="45" t="s">
        <v>105</v>
      </c>
      <c r="D109" s="187">
        <f t="shared" ref="D109:D110" si="194">+Q109*96%</f>
        <v>24.02</v>
      </c>
      <c r="E109" s="187">
        <f t="shared" ref="E109:I110" si="195">Q109</f>
        <v>25.02</v>
      </c>
      <c r="F109" s="187">
        <f t="shared" si="195"/>
        <v>26.02</v>
      </c>
      <c r="G109" s="187">
        <f t="shared" si="195"/>
        <v>27.06</v>
      </c>
      <c r="H109" s="187">
        <f t="shared" si="195"/>
        <v>28.14</v>
      </c>
      <c r="I109" s="187">
        <f t="shared" si="195"/>
        <v>29.27</v>
      </c>
      <c r="J109" s="187">
        <f>V109</f>
        <v>30.44</v>
      </c>
      <c r="K109" s="130"/>
      <c r="L109" s="130">
        <f>(F109/E109)-1</f>
        <v>3.9967999999999997E-2</v>
      </c>
      <c r="M109" s="130">
        <f t="shared" ref="M109:P109" si="196">(G109/F109)-1</f>
        <v>3.9968999999999998E-2</v>
      </c>
      <c r="N109" s="130">
        <f t="shared" si="196"/>
        <v>3.9911000000000002E-2</v>
      </c>
      <c r="O109" s="130">
        <f t="shared" si="196"/>
        <v>4.0155999999999997E-2</v>
      </c>
      <c r="P109" s="130">
        <f t="shared" si="196"/>
        <v>3.9973000000000002E-2</v>
      </c>
      <c r="Q109" s="204">
        <f>ROUND(VLOOKUP($A109,'2021 REG'!$A$9:$V$483,17,FALSE)*(1+$I$2),5)</f>
        <v>25.017240000000001</v>
      </c>
      <c r="R109" s="204">
        <f>ROUND(VLOOKUP($A109,'2021 REG'!$A$9:$V$483,18,FALSE)*(1+$I$2),5)</f>
        <v>26.017949999999999</v>
      </c>
      <c r="S109" s="204">
        <f>ROUND(VLOOKUP($A109,'2021 REG'!$A$9:$V$483,19,FALSE)*(1+$I$2),5)</f>
        <v>27.05865</v>
      </c>
      <c r="T109" s="204">
        <f>ROUND(VLOOKUP($A109,'2021 REG'!$A$9:$V$483,20,FALSE)*(1+$I$2),5)</f>
        <v>28.141020000000001</v>
      </c>
      <c r="U109" s="204">
        <f>ROUND(VLOOKUP($A109,'2021 REG'!$A$9:$V$483,21,FALSE)*(1+$I$2),5)</f>
        <v>29.266639999999999</v>
      </c>
      <c r="V109" s="204">
        <f>ROUND(VLOOKUP($A109,'2021 REG'!$A$9:$V$483,22,FALSE)*(1+$I$2),5)</f>
        <v>30.437329999999999</v>
      </c>
      <c r="W109" s="130"/>
      <c r="X109" s="130">
        <f>(R109/Q109)-1</f>
        <v>4.0001000000000002E-2</v>
      </c>
      <c r="Y109" s="130">
        <f t="shared" ref="Y109:AB109" si="197">(S109/R109)-1</f>
        <v>3.9999E-2</v>
      </c>
      <c r="Z109" s="130">
        <f t="shared" si="197"/>
        <v>4.0001000000000002E-2</v>
      </c>
      <c r="AA109" s="130">
        <f t="shared" si="197"/>
        <v>3.9999E-2</v>
      </c>
      <c r="AB109" s="130">
        <f t="shared" si="197"/>
        <v>4.0001000000000002E-2</v>
      </c>
    </row>
    <row r="110" spans="1:28" s="4" customFormat="1" ht="13.5" customHeight="1" x14ac:dyDescent="0.2">
      <c r="A110" s="76"/>
      <c r="B110" s="224" t="s">
        <v>281</v>
      </c>
      <c r="C110" s="24" t="s">
        <v>105</v>
      </c>
      <c r="D110" s="188">
        <f t="shared" si="194"/>
        <v>49954</v>
      </c>
      <c r="E110" s="188">
        <f t="shared" si="195"/>
        <v>52036</v>
      </c>
      <c r="F110" s="188">
        <f t="shared" si="195"/>
        <v>54117</v>
      </c>
      <c r="G110" s="188">
        <f t="shared" si="195"/>
        <v>56282</v>
      </c>
      <c r="H110" s="188">
        <f t="shared" si="195"/>
        <v>58533</v>
      </c>
      <c r="I110" s="188">
        <f t="shared" si="195"/>
        <v>60875</v>
      </c>
      <c r="J110" s="188">
        <f>V110</f>
        <v>63310</v>
      </c>
      <c r="K110" s="130">
        <f>(E109/E106)-1</f>
        <v>2.4989999999999998E-2</v>
      </c>
      <c r="L110" s="130">
        <f>(F109/F106)-1</f>
        <v>2.5217E-2</v>
      </c>
      <c r="M110" s="130">
        <f t="shared" ref="M110:P110" si="198">(G109/G106)-1</f>
        <v>2.5000000000000001E-2</v>
      </c>
      <c r="N110" s="130">
        <f t="shared" si="198"/>
        <v>2.5137E-2</v>
      </c>
      <c r="O110" s="130">
        <f t="shared" si="198"/>
        <v>2.5218999999999998E-2</v>
      </c>
      <c r="P110" s="130">
        <f t="shared" si="198"/>
        <v>2.5260999999999999E-2</v>
      </c>
      <c r="Q110" s="131">
        <f t="shared" ref="Q110:U110" si="199">ROUND((Q109*2080),5)</f>
        <v>52035.859199999999</v>
      </c>
      <c r="R110" s="132">
        <f t="shared" si="199"/>
        <v>54117.336000000003</v>
      </c>
      <c r="S110" s="132">
        <f t="shared" si="199"/>
        <v>56281.991999999998</v>
      </c>
      <c r="T110" s="132">
        <f t="shared" si="199"/>
        <v>58533.321600000003</v>
      </c>
      <c r="U110" s="132">
        <f t="shared" si="199"/>
        <v>60874.611199999999</v>
      </c>
      <c r="V110" s="132">
        <f>ROUND((V109*2080),5)</f>
        <v>63309.646399999998</v>
      </c>
      <c r="W110" s="130">
        <f>(Q109/Q106)-1</f>
        <v>2.5000000000000001E-2</v>
      </c>
      <c r="X110" s="130">
        <f>(R109/R106)-1</f>
        <v>2.5000000000000001E-2</v>
      </c>
      <c r="Y110" s="130">
        <f t="shared" ref="Y110:AB110" si="200">(S109/S106)-1</f>
        <v>2.4999E-2</v>
      </c>
      <c r="Z110" s="130">
        <f t="shared" si="200"/>
        <v>2.5000000000000001E-2</v>
      </c>
      <c r="AA110" s="130">
        <f t="shared" si="200"/>
        <v>2.5000000000000001E-2</v>
      </c>
      <c r="AB110" s="130">
        <f t="shared" si="200"/>
        <v>2.5000000000000001E-2</v>
      </c>
    </row>
    <row r="111" spans="1:28" s="4" customFormat="1" ht="13.5" customHeight="1" x14ac:dyDescent="0.2">
      <c r="A111" s="76"/>
      <c r="B111" s="167" t="s">
        <v>220</v>
      </c>
      <c r="C111" s="24" t="s">
        <v>105</v>
      </c>
      <c r="D111" s="248"/>
      <c r="E111" s="196"/>
      <c r="F111" s="188"/>
      <c r="G111" s="188"/>
      <c r="H111" s="188"/>
      <c r="I111" s="188"/>
      <c r="J111" s="188"/>
      <c r="K111" s="130"/>
      <c r="L111" s="130"/>
      <c r="M111" s="130"/>
      <c r="N111" s="130"/>
      <c r="O111" s="130"/>
      <c r="P111" s="130"/>
      <c r="Q111" s="131"/>
      <c r="R111" s="132"/>
      <c r="S111" s="132"/>
      <c r="T111" s="132"/>
      <c r="U111" s="132"/>
      <c r="V111" s="132"/>
      <c r="W111" s="130"/>
      <c r="X111" s="130"/>
      <c r="Y111" s="130"/>
      <c r="Z111" s="130"/>
      <c r="AA111" s="130"/>
      <c r="AB111" s="130"/>
    </row>
    <row r="112" spans="1:28" s="4" customFormat="1" ht="13.5" customHeight="1" x14ac:dyDescent="0.2">
      <c r="A112" s="76"/>
      <c r="B112" s="167" t="s">
        <v>221</v>
      </c>
      <c r="C112" s="24" t="s">
        <v>105</v>
      </c>
      <c r="D112" s="248"/>
      <c r="E112" s="196"/>
      <c r="F112" s="188"/>
      <c r="G112" s="188"/>
      <c r="H112" s="188"/>
      <c r="I112" s="188"/>
      <c r="J112" s="188"/>
      <c r="K112" s="130"/>
      <c r="L112" s="130"/>
      <c r="M112" s="130"/>
      <c r="N112" s="130"/>
      <c r="O112" s="130"/>
      <c r="P112" s="130"/>
      <c r="Q112" s="131"/>
      <c r="R112" s="132"/>
      <c r="S112" s="132"/>
      <c r="T112" s="132"/>
      <c r="U112" s="132"/>
      <c r="V112" s="132"/>
      <c r="W112" s="130"/>
      <c r="X112" s="130"/>
      <c r="Y112" s="130"/>
      <c r="Z112" s="130"/>
      <c r="AA112" s="130"/>
      <c r="AB112" s="130"/>
    </row>
    <row r="113" spans="1:28" s="4" customFormat="1" ht="13.5" customHeight="1" thickBot="1" x14ac:dyDescent="0.25">
      <c r="A113" s="80"/>
      <c r="B113" s="167"/>
      <c r="C113" s="49"/>
      <c r="D113" s="249"/>
      <c r="E113" s="189"/>
      <c r="F113" s="190"/>
      <c r="G113" s="190"/>
      <c r="H113" s="190"/>
      <c r="I113" s="190"/>
      <c r="J113" s="190"/>
      <c r="K113" s="133"/>
      <c r="L113" s="133"/>
      <c r="M113" s="133"/>
      <c r="N113" s="133"/>
      <c r="O113" s="133"/>
      <c r="P113" s="133"/>
      <c r="Q113" s="134"/>
      <c r="R113" s="135"/>
      <c r="S113" s="135"/>
      <c r="T113" s="135"/>
      <c r="U113" s="135"/>
      <c r="V113" s="135"/>
      <c r="W113" s="133"/>
      <c r="X113" s="133"/>
      <c r="Y113" s="133"/>
      <c r="Z113" s="133"/>
      <c r="AA113" s="133"/>
      <c r="AB113" s="133"/>
    </row>
    <row r="114" spans="1:28" s="4" customFormat="1" ht="13.5" customHeight="1" x14ac:dyDescent="0.2">
      <c r="A114" s="79">
        <v>35</v>
      </c>
      <c r="B114" s="169"/>
      <c r="C114" s="45"/>
      <c r="D114" s="187">
        <f t="shared" ref="D114:D115" si="201">+Q114*96%</f>
        <v>24.62</v>
      </c>
      <c r="E114" s="187">
        <f t="shared" ref="E114:I115" si="202">Q114</f>
        <v>25.64</v>
      </c>
      <c r="F114" s="187">
        <f t="shared" si="202"/>
        <v>26.67</v>
      </c>
      <c r="G114" s="187">
        <f t="shared" si="202"/>
        <v>27.74</v>
      </c>
      <c r="H114" s="187">
        <f t="shared" si="202"/>
        <v>28.84</v>
      </c>
      <c r="I114" s="187">
        <f t="shared" si="202"/>
        <v>30</v>
      </c>
      <c r="J114" s="187">
        <f>V114</f>
        <v>31.2</v>
      </c>
      <c r="K114" s="130"/>
      <c r="L114" s="130">
        <f>(F114/E114)-1</f>
        <v>4.0171999999999999E-2</v>
      </c>
      <c r="M114" s="130">
        <f t="shared" ref="M114:P114" si="203">(G114/F114)-1</f>
        <v>4.0120000000000003E-2</v>
      </c>
      <c r="N114" s="130">
        <f t="shared" si="203"/>
        <v>3.9654000000000002E-2</v>
      </c>
      <c r="O114" s="130">
        <f t="shared" si="203"/>
        <v>4.0222000000000001E-2</v>
      </c>
      <c r="P114" s="130">
        <f t="shared" si="203"/>
        <v>0.04</v>
      </c>
      <c r="Q114" s="204">
        <f>ROUND(VLOOKUP($A114,'2021 REG'!$A$9:$V$483,17,FALSE)*(1+$I$2),5)</f>
        <v>25.642679999999999</v>
      </c>
      <c r="R114" s="204">
        <f>ROUND(VLOOKUP($A114,'2021 REG'!$A$9:$V$483,18,FALSE)*(1+$I$2),5)</f>
        <v>26.668389999999999</v>
      </c>
      <c r="S114" s="204">
        <f>ROUND(VLOOKUP($A114,'2021 REG'!$A$9:$V$483,19,FALSE)*(1+$I$2),5)</f>
        <v>27.735130000000002</v>
      </c>
      <c r="T114" s="204">
        <f>ROUND(VLOOKUP($A114,'2021 REG'!$A$9:$V$483,20,FALSE)*(1+$I$2),5)</f>
        <v>28.844529999999999</v>
      </c>
      <c r="U114" s="204">
        <f>ROUND(VLOOKUP($A114,'2021 REG'!$A$9:$V$483,21,FALSE)*(1+$I$2),5)</f>
        <v>29.99831</v>
      </c>
      <c r="V114" s="204">
        <f>ROUND(VLOOKUP($A114,'2021 REG'!$A$9:$V$483,22,FALSE)*(1+$I$2),5)</f>
        <v>31.198260000000001</v>
      </c>
      <c r="W114" s="130"/>
      <c r="X114" s="130">
        <f>(R114/Q114)-1</f>
        <v>0.04</v>
      </c>
      <c r="Y114" s="130">
        <f t="shared" ref="Y114:AB114" si="204">(S114/R114)-1</f>
        <v>0.04</v>
      </c>
      <c r="Z114" s="130">
        <f t="shared" si="204"/>
        <v>0.04</v>
      </c>
      <c r="AA114" s="130">
        <f t="shared" si="204"/>
        <v>0.04</v>
      </c>
      <c r="AB114" s="130">
        <f t="shared" si="204"/>
        <v>4.0001000000000002E-2</v>
      </c>
    </row>
    <row r="115" spans="1:28" s="4" customFormat="1" ht="13.5" customHeight="1" x14ac:dyDescent="0.2">
      <c r="A115" s="76" t="s">
        <v>141</v>
      </c>
      <c r="B115" s="167"/>
      <c r="C115" s="24"/>
      <c r="D115" s="188">
        <f t="shared" si="201"/>
        <v>51203</v>
      </c>
      <c r="E115" s="188">
        <f t="shared" si="202"/>
        <v>53337</v>
      </c>
      <c r="F115" s="188">
        <f t="shared" si="202"/>
        <v>55470</v>
      </c>
      <c r="G115" s="188">
        <f t="shared" si="202"/>
        <v>57689</v>
      </c>
      <c r="H115" s="188">
        <f t="shared" si="202"/>
        <v>59997</v>
      </c>
      <c r="I115" s="188">
        <f t="shared" si="202"/>
        <v>62396</v>
      </c>
      <c r="J115" s="188">
        <f>V115</f>
        <v>64892</v>
      </c>
      <c r="K115" s="130">
        <f t="shared" ref="K115:P115" si="205">(E114/E109)-1</f>
        <v>2.478E-2</v>
      </c>
      <c r="L115" s="130">
        <f t="shared" si="205"/>
        <v>2.4981E-2</v>
      </c>
      <c r="M115" s="130">
        <f t="shared" si="205"/>
        <v>2.5128999999999999E-2</v>
      </c>
      <c r="N115" s="130">
        <f t="shared" si="205"/>
        <v>2.4875999999999999E-2</v>
      </c>
      <c r="O115" s="130">
        <f t="shared" si="205"/>
        <v>2.494E-2</v>
      </c>
      <c r="P115" s="130">
        <f t="shared" si="205"/>
        <v>2.4967E-2</v>
      </c>
      <c r="Q115" s="131">
        <f t="shared" ref="Q115:U115" si="206">ROUND((Q114*2080),5)</f>
        <v>53336.774400000002</v>
      </c>
      <c r="R115" s="132">
        <f t="shared" si="206"/>
        <v>55470.251199999999</v>
      </c>
      <c r="S115" s="132">
        <f t="shared" si="206"/>
        <v>57689.070399999997</v>
      </c>
      <c r="T115" s="132">
        <f t="shared" si="206"/>
        <v>59996.6224</v>
      </c>
      <c r="U115" s="132">
        <f t="shared" si="206"/>
        <v>62396.484799999998</v>
      </c>
      <c r="V115" s="132">
        <f>ROUND((V114*2080),5)</f>
        <v>64892.380799999999</v>
      </c>
      <c r="W115" s="130">
        <f t="shared" ref="W115:AB115" si="207">(Q114/Q109)-1</f>
        <v>2.5000000000000001E-2</v>
      </c>
      <c r="X115" s="130">
        <f t="shared" si="207"/>
        <v>2.5000000000000001E-2</v>
      </c>
      <c r="Y115" s="130">
        <f t="shared" si="207"/>
        <v>2.5000999999999999E-2</v>
      </c>
      <c r="Z115" s="130">
        <f t="shared" si="207"/>
        <v>2.4999E-2</v>
      </c>
      <c r="AA115" s="130">
        <f t="shared" si="207"/>
        <v>2.5000000000000001E-2</v>
      </c>
      <c r="AB115" s="130">
        <f t="shared" si="207"/>
        <v>2.5000000000000001E-2</v>
      </c>
    </row>
    <row r="116" spans="1:28" s="4" customFormat="1" ht="13.5" customHeight="1" thickBot="1" x14ac:dyDescent="0.25">
      <c r="A116" s="80"/>
      <c r="B116" s="168"/>
      <c r="C116" s="39"/>
      <c r="D116" s="247"/>
      <c r="E116" s="189"/>
      <c r="F116" s="190"/>
      <c r="G116" s="190"/>
      <c r="H116" s="190"/>
      <c r="I116" s="190"/>
      <c r="J116" s="190"/>
      <c r="K116" s="133"/>
      <c r="L116" s="133"/>
      <c r="M116" s="133"/>
      <c r="N116" s="133"/>
      <c r="O116" s="133"/>
      <c r="P116" s="133"/>
      <c r="Q116" s="134"/>
      <c r="R116" s="135"/>
      <c r="S116" s="135"/>
      <c r="T116" s="135"/>
      <c r="U116" s="135"/>
      <c r="V116" s="135"/>
      <c r="W116" s="133"/>
      <c r="X116" s="133"/>
      <c r="Y116" s="133"/>
      <c r="Z116" s="133"/>
      <c r="AA116" s="133"/>
      <c r="AB116" s="133"/>
    </row>
    <row r="117" spans="1:28" s="4" customFormat="1" ht="13.5" customHeight="1" x14ac:dyDescent="0.2">
      <c r="A117" s="79">
        <v>36</v>
      </c>
      <c r="B117" s="169" t="s">
        <v>24</v>
      </c>
      <c r="C117" s="45" t="s">
        <v>105</v>
      </c>
      <c r="D117" s="187">
        <f t="shared" ref="D117:D118" si="208">+Q117*96%</f>
        <v>25.23</v>
      </c>
      <c r="E117" s="187">
        <f t="shared" ref="E117:I118" si="209">Q117</f>
        <v>26.28</v>
      </c>
      <c r="F117" s="187">
        <f t="shared" si="209"/>
        <v>27.34</v>
      </c>
      <c r="G117" s="187">
        <f t="shared" si="209"/>
        <v>28.43</v>
      </c>
      <c r="H117" s="187">
        <f t="shared" si="209"/>
        <v>29.57</v>
      </c>
      <c r="I117" s="187">
        <f t="shared" si="209"/>
        <v>30.75</v>
      </c>
      <c r="J117" s="187">
        <f>V117</f>
        <v>31.98</v>
      </c>
      <c r="K117" s="130"/>
      <c r="L117" s="130">
        <f>(F117/E117)-1</f>
        <v>4.0335000000000003E-2</v>
      </c>
      <c r="M117" s="130">
        <f t="shared" ref="M117:P117" si="210">(G117/F117)-1</f>
        <v>3.9868000000000001E-2</v>
      </c>
      <c r="N117" s="130">
        <f t="shared" si="210"/>
        <v>4.0098000000000002E-2</v>
      </c>
      <c r="O117" s="130">
        <f t="shared" si="210"/>
        <v>3.9905000000000003E-2</v>
      </c>
      <c r="P117" s="130">
        <f t="shared" si="210"/>
        <v>0.04</v>
      </c>
      <c r="Q117" s="204">
        <f>ROUND(VLOOKUP($A117,'2021 REG'!$A$9:$V$483,17,FALSE)*(1+$I$2),5)</f>
        <v>26.283770000000001</v>
      </c>
      <c r="R117" s="204">
        <f>ROUND(VLOOKUP($A117,'2021 REG'!$A$9:$V$483,18,FALSE)*(1+$I$2),5)</f>
        <v>27.33511</v>
      </c>
      <c r="S117" s="204">
        <f>ROUND(VLOOKUP($A117,'2021 REG'!$A$9:$V$483,19,FALSE)*(1+$I$2),5)</f>
        <v>28.428519999999999</v>
      </c>
      <c r="T117" s="204">
        <f>ROUND(VLOOKUP($A117,'2021 REG'!$A$9:$V$483,20,FALSE)*(1+$I$2),5)</f>
        <v>29.565660000000001</v>
      </c>
      <c r="U117" s="204">
        <f>ROUND(VLOOKUP($A117,'2021 REG'!$A$9:$V$483,21,FALSE)*(1+$I$2),5)</f>
        <v>30.748290000000001</v>
      </c>
      <c r="V117" s="204">
        <f>ROUND(VLOOKUP($A117,'2021 REG'!$A$9:$V$483,22,FALSE)*(1+$I$2),5)</f>
        <v>31.978200000000001</v>
      </c>
      <c r="W117" s="130"/>
      <c r="X117" s="130">
        <f>(R117/Q117)-1</f>
        <v>0.04</v>
      </c>
      <c r="Y117" s="130">
        <f t="shared" ref="Y117:AB117" si="211">(S117/R117)-1</f>
        <v>0.04</v>
      </c>
      <c r="Z117" s="130">
        <f t="shared" si="211"/>
        <v>0.04</v>
      </c>
      <c r="AA117" s="130">
        <f t="shared" si="211"/>
        <v>0.04</v>
      </c>
      <c r="AB117" s="130">
        <f t="shared" si="211"/>
        <v>3.9999E-2</v>
      </c>
    </row>
    <row r="118" spans="1:28" s="4" customFormat="1" ht="13.5" customHeight="1" x14ac:dyDescent="0.2">
      <c r="A118" s="76"/>
      <c r="B118" s="167" t="s">
        <v>158</v>
      </c>
      <c r="C118" s="24" t="s">
        <v>105</v>
      </c>
      <c r="D118" s="188">
        <f t="shared" si="208"/>
        <v>52483</v>
      </c>
      <c r="E118" s="188">
        <f t="shared" si="209"/>
        <v>54670</v>
      </c>
      <c r="F118" s="188">
        <f t="shared" si="209"/>
        <v>56857</v>
      </c>
      <c r="G118" s="188">
        <f t="shared" si="209"/>
        <v>59131</v>
      </c>
      <c r="H118" s="188">
        <f t="shared" si="209"/>
        <v>61497</v>
      </c>
      <c r="I118" s="188">
        <f t="shared" si="209"/>
        <v>63956</v>
      </c>
      <c r="J118" s="188">
        <f>V118</f>
        <v>66515</v>
      </c>
      <c r="K118" s="130">
        <f>(E117/E114)-1</f>
        <v>2.4961000000000001E-2</v>
      </c>
      <c r="L118" s="130">
        <f>(F117/F114)-1</f>
        <v>2.5121999999999998E-2</v>
      </c>
      <c r="M118" s="130">
        <f t="shared" ref="M118:P118" si="212">(G117/G114)-1</f>
        <v>2.4874E-2</v>
      </c>
      <c r="N118" s="130">
        <f t="shared" si="212"/>
        <v>2.5312000000000001E-2</v>
      </c>
      <c r="O118" s="130">
        <f t="shared" si="212"/>
        <v>2.5000000000000001E-2</v>
      </c>
      <c r="P118" s="130">
        <f t="shared" si="212"/>
        <v>2.5000000000000001E-2</v>
      </c>
      <c r="Q118" s="131">
        <f t="shared" ref="Q118:U118" si="213">ROUND((Q117*2080),5)</f>
        <v>54670.241600000001</v>
      </c>
      <c r="R118" s="132">
        <f t="shared" si="213"/>
        <v>56857.0288</v>
      </c>
      <c r="S118" s="132">
        <f t="shared" si="213"/>
        <v>59131.321600000003</v>
      </c>
      <c r="T118" s="132">
        <f t="shared" si="213"/>
        <v>61496.572800000002</v>
      </c>
      <c r="U118" s="132">
        <f t="shared" si="213"/>
        <v>63956.443200000002</v>
      </c>
      <c r="V118" s="132">
        <f>ROUND((V117*2080),5)</f>
        <v>66514.656000000003</v>
      </c>
      <c r="W118" s="130">
        <f>(Q117/Q114)-1</f>
        <v>2.5000999999999999E-2</v>
      </c>
      <c r="X118" s="130">
        <f>(R117/R114)-1</f>
        <v>2.5000000000000001E-2</v>
      </c>
      <c r="Y118" s="130">
        <f t="shared" ref="Y118:AB118" si="214">(S117/S114)-1</f>
        <v>2.5000000000000001E-2</v>
      </c>
      <c r="Z118" s="130">
        <f t="shared" si="214"/>
        <v>2.5000999999999999E-2</v>
      </c>
      <c r="AA118" s="130">
        <f t="shared" si="214"/>
        <v>2.5000999999999999E-2</v>
      </c>
      <c r="AB118" s="130">
        <f t="shared" si="214"/>
        <v>2.4999E-2</v>
      </c>
    </row>
    <row r="119" spans="1:28" s="4" customFormat="1" ht="13.5" customHeight="1" x14ac:dyDescent="0.2">
      <c r="A119" s="76"/>
      <c r="B119" s="167" t="s">
        <v>313</v>
      </c>
      <c r="C119" s="24" t="s">
        <v>105</v>
      </c>
      <c r="D119" s="248"/>
      <c r="E119" s="196"/>
      <c r="F119" s="188"/>
      <c r="G119" s="188"/>
      <c r="H119" s="188"/>
      <c r="I119" s="188"/>
      <c r="J119" s="188"/>
      <c r="K119" s="130"/>
      <c r="L119" s="130"/>
      <c r="M119" s="130"/>
      <c r="N119" s="130"/>
      <c r="O119" s="130"/>
      <c r="P119" s="130"/>
      <c r="Q119" s="131"/>
      <c r="R119" s="132"/>
      <c r="S119" s="132"/>
      <c r="T119" s="132"/>
      <c r="U119" s="132"/>
      <c r="V119" s="132"/>
      <c r="W119" s="130"/>
      <c r="X119" s="130"/>
      <c r="Y119" s="130"/>
      <c r="Z119" s="130"/>
      <c r="AA119" s="130"/>
      <c r="AB119" s="130"/>
    </row>
    <row r="120" spans="1:28" s="4" customFormat="1" ht="13.5" customHeight="1" thickBot="1" x14ac:dyDescent="0.25">
      <c r="A120" s="80"/>
      <c r="B120" s="167"/>
      <c r="C120" s="49"/>
      <c r="D120" s="249"/>
      <c r="E120" s="189"/>
      <c r="F120" s="190"/>
      <c r="G120" s="190"/>
      <c r="H120" s="190"/>
      <c r="I120" s="190"/>
      <c r="J120" s="190"/>
      <c r="K120" s="133"/>
      <c r="L120" s="133"/>
      <c r="M120" s="133"/>
      <c r="N120" s="133"/>
      <c r="O120" s="133"/>
      <c r="P120" s="133"/>
      <c r="Q120" s="134"/>
      <c r="R120" s="135"/>
      <c r="S120" s="135"/>
      <c r="T120" s="135"/>
      <c r="U120" s="135"/>
      <c r="V120" s="135"/>
      <c r="W120" s="133"/>
      <c r="X120" s="133"/>
      <c r="Y120" s="133"/>
      <c r="Z120" s="133"/>
      <c r="AA120" s="133"/>
      <c r="AB120" s="133"/>
    </row>
    <row r="121" spans="1:28" s="4" customFormat="1" ht="13.5" customHeight="1" x14ac:dyDescent="0.2">
      <c r="A121" s="79">
        <v>37</v>
      </c>
      <c r="B121" s="166" t="s">
        <v>25</v>
      </c>
      <c r="C121" s="45" t="s">
        <v>105</v>
      </c>
      <c r="D121" s="187">
        <f t="shared" ref="D121:D122" si="215">+Q121*96%</f>
        <v>25.86</v>
      </c>
      <c r="E121" s="187">
        <f t="shared" ref="E121:I122" si="216">Q121</f>
        <v>26.94</v>
      </c>
      <c r="F121" s="187">
        <f t="shared" si="216"/>
        <v>28.02</v>
      </c>
      <c r="G121" s="187">
        <f t="shared" si="216"/>
        <v>29.14</v>
      </c>
      <c r="H121" s="187">
        <f t="shared" si="216"/>
        <v>30.3</v>
      </c>
      <c r="I121" s="187">
        <f t="shared" si="216"/>
        <v>31.52</v>
      </c>
      <c r="J121" s="187">
        <f>V121</f>
        <v>32.78</v>
      </c>
      <c r="K121" s="130"/>
      <c r="L121" s="130">
        <f>(F121/E121)-1</f>
        <v>4.0089E-2</v>
      </c>
      <c r="M121" s="130">
        <f t="shared" ref="M121:P121" si="217">(G121/F121)-1</f>
        <v>3.9971E-2</v>
      </c>
      <c r="N121" s="130">
        <f t="shared" si="217"/>
        <v>3.9808000000000003E-2</v>
      </c>
      <c r="O121" s="130">
        <f t="shared" si="217"/>
        <v>4.0264000000000001E-2</v>
      </c>
      <c r="P121" s="130">
        <f t="shared" si="217"/>
        <v>3.9974999999999997E-2</v>
      </c>
      <c r="Q121" s="204">
        <f>ROUND(VLOOKUP($A121,'2021 REG'!$A$9:$V$483,17,FALSE)*(1+$I$2),5)</f>
        <v>26.940840000000001</v>
      </c>
      <c r="R121" s="204">
        <f>ROUND(VLOOKUP($A121,'2021 REG'!$A$9:$V$483,18,FALSE)*(1+$I$2),5)</f>
        <v>28.0185</v>
      </c>
      <c r="S121" s="204">
        <f>ROUND(VLOOKUP($A121,'2021 REG'!$A$9:$V$483,19,FALSE)*(1+$I$2),5)</f>
        <v>29.139230000000001</v>
      </c>
      <c r="T121" s="204">
        <f>ROUND(VLOOKUP($A121,'2021 REG'!$A$9:$V$483,20,FALSE)*(1+$I$2),5)</f>
        <v>30.3048</v>
      </c>
      <c r="U121" s="204">
        <f>ROUND(VLOOKUP($A121,'2021 REG'!$A$9:$V$483,21,FALSE)*(1+$I$2),5)</f>
        <v>31.51699</v>
      </c>
      <c r="V121" s="204">
        <f>ROUND(VLOOKUP($A121,'2021 REG'!$A$9:$V$483,22,FALSE)*(1+$I$2),5)</f>
        <v>32.777679999999997</v>
      </c>
      <c r="W121" s="130"/>
      <c r="X121" s="130">
        <f>(R121/Q121)-1</f>
        <v>4.0001000000000002E-2</v>
      </c>
      <c r="Y121" s="130">
        <f t="shared" ref="Y121:AB121" si="218">(S121/R121)-1</f>
        <v>0.04</v>
      </c>
      <c r="Z121" s="130">
        <f t="shared" si="218"/>
        <v>0.04</v>
      </c>
      <c r="AA121" s="130">
        <f t="shared" si="218"/>
        <v>0.04</v>
      </c>
      <c r="AB121" s="130">
        <f t="shared" si="218"/>
        <v>0.04</v>
      </c>
    </row>
    <row r="122" spans="1:28" s="4" customFormat="1" ht="13.5" customHeight="1" x14ac:dyDescent="0.2">
      <c r="A122" s="76" t="s">
        <v>141</v>
      </c>
      <c r="B122" s="167" t="s">
        <v>157</v>
      </c>
      <c r="C122" s="29" t="s">
        <v>105</v>
      </c>
      <c r="D122" s="188">
        <f t="shared" si="215"/>
        <v>53795</v>
      </c>
      <c r="E122" s="188">
        <f t="shared" si="216"/>
        <v>56037</v>
      </c>
      <c r="F122" s="188">
        <f t="shared" si="216"/>
        <v>58278</v>
      </c>
      <c r="G122" s="188">
        <f t="shared" si="216"/>
        <v>60610</v>
      </c>
      <c r="H122" s="188">
        <f t="shared" si="216"/>
        <v>63034</v>
      </c>
      <c r="I122" s="188">
        <f t="shared" si="216"/>
        <v>65555</v>
      </c>
      <c r="J122" s="188">
        <f>V122</f>
        <v>68178</v>
      </c>
      <c r="K122" s="130">
        <f>(E121/E117)-1</f>
        <v>2.5114000000000001E-2</v>
      </c>
      <c r="L122" s="130">
        <f>(F121/F117)-1</f>
        <v>2.4871999999999998E-2</v>
      </c>
      <c r="M122" s="130">
        <f t="shared" ref="M122:P122" si="219">(G121/G117)-1</f>
        <v>2.4974E-2</v>
      </c>
      <c r="N122" s="130">
        <f t="shared" si="219"/>
        <v>2.4687000000000001E-2</v>
      </c>
      <c r="O122" s="130">
        <f t="shared" si="219"/>
        <v>2.5041000000000001E-2</v>
      </c>
      <c r="P122" s="130">
        <f t="shared" si="219"/>
        <v>2.5016E-2</v>
      </c>
      <c r="Q122" s="131">
        <f t="shared" ref="Q122:U122" si="220">ROUND((Q121*2080),5)</f>
        <v>56036.947200000002</v>
      </c>
      <c r="R122" s="132">
        <f t="shared" si="220"/>
        <v>58278.48</v>
      </c>
      <c r="S122" s="132">
        <f t="shared" si="220"/>
        <v>60609.598400000003</v>
      </c>
      <c r="T122" s="132">
        <f t="shared" si="220"/>
        <v>63033.983999999997</v>
      </c>
      <c r="U122" s="132">
        <f t="shared" si="220"/>
        <v>65555.339200000002</v>
      </c>
      <c r="V122" s="132">
        <f>ROUND((V121*2080),5)</f>
        <v>68177.574399999998</v>
      </c>
      <c r="W122" s="130">
        <f>(Q121/Q117)-1</f>
        <v>2.4999E-2</v>
      </c>
      <c r="X122" s="130">
        <f>(R121/R117)-1</f>
        <v>2.5000000000000001E-2</v>
      </c>
      <c r="Y122" s="130">
        <f t="shared" ref="Y122:AB122" si="221">(S121/S117)-1</f>
        <v>2.5000000000000001E-2</v>
      </c>
      <c r="Z122" s="130">
        <f t="shared" si="221"/>
        <v>2.5000000000000001E-2</v>
      </c>
      <c r="AA122" s="130">
        <f t="shared" si="221"/>
        <v>2.5000000000000001E-2</v>
      </c>
      <c r="AB122" s="130">
        <f t="shared" si="221"/>
        <v>2.5000999999999999E-2</v>
      </c>
    </row>
    <row r="123" spans="1:28" s="4" customFormat="1" ht="13.5" customHeight="1" x14ac:dyDescent="0.2">
      <c r="A123" s="76"/>
      <c r="B123" s="167" t="s">
        <v>222</v>
      </c>
      <c r="C123" s="29" t="s">
        <v>105</v>
      </c>
      <c r="D123" s="250"/>
      <c r="E123" s="194"/>
      <c r="F123" s="195"/>
      <c r="G123" s="195"/>
      <c r="H123" s="195"/>
      <c r="I123" s="195"/>
      <c r="J123" s="195"/>
      <c r="K123" s="136"/>
      <c r="L123" s="136"/>
      <c r="M123" s="136"/>
      <c r="N123" s="136"/>
      <c r="O123" s="136"/>
      <c r="P123" s="136"/>
      <c r="Q123" s="131"/>
      <c r="R123" s="132"/>
      <c r="S123" s="132"/>
      <c r="T123" s="132"/>
      <c r="U123" s="132"/>
      <c r="V123" s="132"/>
      <c r="W123" s="136"/>
      <c r="X123" s="136"/>
      <c r="Y123" s="136"/>
      <c r="Z123" s="136"/>
      <c r="AA123" s="136"/>
      <c r="AB123" s="136"/>
    </row>
    <row r="124" spans="1:28" s="4" customFormat="1" ht="13.5" customHeight="1" thickBot="1" x14ac:dyDescent="0.25">
      <c r="A124" s="80"/>
      <c r="B124" s="168"/>
      <c r="C124" s="39"/>
      <c r="D124" s="247"/>
      <c r="E124" s="189"/>
      <c r="F124" s="190"/>
      <c r="G124" s="190"/>
      <c r="H124" s="190"/>
      <c r="I124" s="190"/>
      <c r="J124" s="190"/>
      <c r="K124" s="133"/>
      <c r="L124" s="133"/>
      <c r="M124" s="133"/>
      <c r="N124" s="133"/>
      <c r="O124" s="133"/>
      <c r="P124" s="133"/>
      <c r="Q124" s="134"/>
      <c r="R124" s="135"/>
      <c r="S124" s="135"/>
      <c r="T124" s="135"/>
      <c r="U124" s="135"/>
      <c r="V124" s="135"/>
      <c r="W124" s="133"/>
      <c r="X124" s="133"/>
      <c r="Y124" s="133"/>
      <c r="Z124" s="133"/>
      <c r="AA124" s="133"/>
      <c r="AB124" s="133"/>
    </row>
    <row r="125" spans="1:28" s="4" customFormat="1" ht="13.5" customHeight="1" x14ac:dyDescent="0.2">
      <c r="A125" s="79">
        <v>38</v>
      </c>
      <c r="B125" s="166" t="s">
        <v>26</v>
      </c>
      <c r="C125" s="45" t="s">
        <v>105</v>
      </c>
      <c r="D125" s="187">
        <f t="shared" ref="D125:D126" si="222">+Q125*96%</f>
        <v>26.51</v>
      </c>
      <c r="E125" s="187">
        <f t="shared" ref="E125:I126" si="223">Q125</f>
        <v>27.61</v>
      </c>
      <c r="F125" s="187">
        <f t="shared" si="223"/>
        <v>28.72</v>
      </c>
      <c r="G125" s="187">
        <f t="shared" si="223"/>
        <v>29.87</v>
      </c>
      <c r="H125" s="187">
        <f t="shared" si="223"/>
        <v>31.06</v>
      </c>
      <c r="I125" s="187">
        <f t="shared" si="223"/>
        <v>32.299999999999997</v>
      </c>
      <c r="J125" s="187">
        <f>V125</f>
        <v>33.6</v>
      </c>
      <c r="K125" s="130"/>
      <c r="L125" s="130">
        <f>(F125/E125)-1</f>
        <v>4.0203000000000003E-2</v>
      </c>
      <c r="M125" s="130">
        <f t="shared" ref="M125:P125" si="224">(G125/F125)-1</f>
        <v>4.0042000000000001E-2</v>
      </c>
      <c r="N125" s="130">
        <f t="shared" si="224"/>
        <v>3.9838999999999999E-2</v>
      </c>
      <c r="O125" s="130">
        <f t="shared" si="224"/>
        <v>3.9923E-2</v>
      </c>
      <c r="P125" s="130">
        <f t="shared" si="224"/>
        <v>4.0247999999999999E-2</v>
      </c>
      <c r="Q125" s="204">
        <f>ROUND(VLOOKUP($A125,'2021 REG'!$A$9:$V$483,17,FALSE)*(1+$I$2),5)</f>
        <v>27.614370000000001</v>
      </c>
      <c r="R125" s="204">
        <f>ROUND(VLOOKUP($A125,'2021 REG'!$A$9:$V$483,18,FALSE)*(1+$I$2),5)</f>
        <v>28.71895</v>
      </c>
      <c r="S125" s="204">
        <f>ROUND(VLOOKUP($A125,'2021 REG'!$A$9:$V$483,19,FALSE)*(1+$I$2),5)</f>
        <v>29.867709999999999</v>
      </c>
      <c r="T125" s="204">
        <f>ROUND(VLOOKUP($A125,'2021 REG'!$A$9:$V$483,20,FALSE)*(1+$I$2),5)</f>
        <v>31.062419999999999</v>
      </c>
      <c r="U125" s="204">
        <f>ROUND(VLOOKUP($A125,'2021 REG'!$A$9:$V$483,21,FALSE)*(1+$I$2),5)</f>
        <v>32.304920000000003</v>
      </c>
      <c r="V125" s="204">
        <f>ROUND(VLOOKUP($A125,'2021 REG'!$A$9:$V$483,22,FALSE)*(1+$I$2),5)</f>
        <v>33.597140000000003</v>
      </c>
      <c r="W125" s="130"/>
      <c r="X125" s="130">
        <f>(R125/Q125)-1</f>
        <v>0.04</v>
      </c>
      <c r="Y125" s="130">
        <f t="shared" ref="Y125:AB125" si="225">(S125/R125)-1</f>
        <v>0.04</v>
      </c>
      <c r="Z125" s="130">
        <f t="shared" si="225"/>
        <v>0.04</v>
      </c>
      <c r="AA125" s="130">
        <f t="shared" si="225"/>
        <v>0.04</v>
      </c>
      <c r="AB125" s="130">
        <f t="shared" si="225"/>
        <v>4.0001000000000002E-2</v>
      </c>
    </row>
    <row r="126" spans="1:28" s="4" customFormat="1" ht="13.5" customHeight="1" x14ac:dyDescent="0.2">
      <c r="A126" s="76" t="s">
        <v>141</v>
      </c>
      <c r="B126" s="171" t="s">
        <v>58</v>
      </c>
      <c r="C126" s="24" t="s">
        <v>105</v>
      </c>
      <c r="D126" s="188">
        <f t="shared" si="222"/>
        <v>55140</v>
      </c>
      <c r="E126" s="188">
        <f t="shared" si="223"/>
        <v>57438</v>
      </c>
      <c r="F126" s="188">
        <f t="shared" si="223"/>
        <v>59735</v>
      </c>
      <c r="G126" s="188">
        <f t="shared" si="223"/>
        <v>62125</v>
      </c>
      <c r="H126" s="188">
        <f t="shared" si="223"/>
        <v>64610</v>
      </c>
      <c r="I126" s="188">
        <f t="shared" si="223"/>
        <v>67194</v>
      </c>
      <c r="J126" s="188">
        <f>V126</f>
        <v>69882</v>
      </c>
      <c r="K126" s="130">
        <f>(E125/E121)-1</f>
        <v>2.487E-2</v>
      </c>
      <c r="L126" s="130">
        <f>(F125/F121)-1</f>
        <v>2.4982000000000001E-2</v>
      </c>
      <c r="M126" s="130">
        <f t="shared" ref="M126:P126" si="226">(G125/G121)-1</f>
        <v>2.5051E-2</v>
      </c>
      <c r="N126" s="130">
        <f t="shared" si="226"/>
        <v>2.5083000000000001E-2</v>
      </c>
      <c r="O126" s="130">
        <f t="shared" si="226"/>
        <v>2.4746000000000001E-2</v>
      </c>
      <c r="P126" s="130">
        <f t="shared" si="226"/>
        <v>2.5014999999999999E-2</v>
      </c>
      <c r="Q126" s="131">
        <f t="shared" ref="Q126:U126" si="227">ROUND((Q125*2080),5)</f>
        <v>57437.889600000002</v>
      </c>
      <c r="R126" s="132">
        <f t="shared" si="227"/>
        <v>59735.415999999997</v>
      </c>
      <c r="S126" s="132">
        <f t="shared" si="227"/>
        <v>62124.836799999997</v>
      </c>
      <c r="T126" s="132">
        <f t="shared" si="227"/>
        <v>64609.833599999998</v>
      </c>
      <c r="U126" s="132">
        <f t="shared" si="227"/>
        <v>67194.233600000007</v>
      </c>
      <c r="V126" s="132">
        <f>ROUND((V125*2080),5)</f>
        <v>69882.051200000002</v>
      </c>
      <c r="W126" s="130">
        <f>(Q125/Q121)-1</f>
        <v>2.5000000000000001E-2</v>
      </c>
      <c r="X126" s="130">
        <f>(R125/R121)-1</f>
        <v>2.5000000000000001E-2</v>
      </c>
      <c r="Y126" s="130">
        <f t="shared" ref="Y126:AB126" si="228">(S125/S121)-1</f>
        <v>2.5000000000000001E-2</v>
      </c>
      <c r="Z126" s="130">
        <f t="shared" si="228"/>
        <v>2.5000000000000001E-2</v>
      </c>
      <c r="AA126" s="130">
        <f t="shared" si="228"/>
        <v>2.5000000000000001E-2</v>
      </c>
      <c r="AB126" s="130">
        <f t="shared" si="228"/>
        <v>2.5000999999999999E-2</v>
      </c>
    </row>
    <row r="127" spans="1:28" s="4" customFormat="1" ht="13.5" customHeight="1" x14ac:dyDescent="0.2">
      <c r="A127" s="76"/>
      <c r="B127" s="224" t="s">
        <v>282</v>
      </c>
      <c r="C127" s="24" t="s">
        <v>105</v>
      </c>
      <c r="D127" s="248"/>
      <c r="E127" s="194"/>
      <c r="F127" s="195"/>
      <c r="G127" s="195"/>
      <c r="H127" s="195"/>
      <c r="I127" s="195"/>
      <c r="J127" s="195"/>
      <c r="K127" s="136"/>
      <c r="L127" s="136"/>
      <c r="M127" s="136"/>
      <c r="N127" s="136"/>
      <c r="O127" s="136"/>
      <c r="P127" s="136"/>
      <c r="Q127" s="131"/>
      <c r="R127" s="132"/>
      <c r="S127" s="132"/>
      <c r="T127" s="132"/>
      <c r="U127" s="132"/>
      <c r="V127" s="132"/>
      <c r="W127" s="136"/>
      <c r="X127" s="136"/>
      <c r="Y127" s="136"/>
      <c r="Z127" s="136"/>
      <c r="AA127" s="136"/>
      <c r="AB127" s="136"/>
    </row>
    <row r="128" spans="1:28" s="4" customFormat="1" ht="13.5" customHeight="1" thickBot="1" x14ac:dyDescent="0.25">
      <c r="A128" s="80"/>
      <c r="B128" s="168"/>
      <c r="C128" s="39"/>
      <c r="D128" s="247"/>
      <c r="E128" s="189"/>
      <c r="F128" s="190"/>
      <c r="G128" s="190"/>
      <c r="H128" s="190"/>
      <c r="I128" s="190"/>
      <c r="J128" s="190"/>
      <c r="K128" s="133"/>
      <c r="L128" s="133"/>
      <c r="M128" s="133"/>
      <c r="N128" s="133"/>
      <c r="O128" s="133"/>
      <c r="P128" s="133"/>
      <c r="Q128" s="134"/>
      <c r="R128" s="135"/>
      <c r="S128" s="135"/>
      <c r="T128" s="135"/>
      <c r="U128" s="135"/>
      <c r="V128" s="135"/>
      <c r="W128" s="133"/>
      <c r="X128" s="133"/>
      <c r="Y128" s="133"/>
      <c r="Z128" s="133"/>
      <c r="AA128" s="133"/>
      <c r="AB128" s="133"/>
    </row>
    <row r="129" spans="1:28" s="4" customFormat="1" ht="13.5" customHeight="1" x14ac:dyDescent="0.2">
      <c r="A129" s="79">
        <v>39</v>
      </c>
      <c r="B129" s="166"/>
      <c r="C129" s="45"/>
      <c r="D129" s="187">
        <f t="shared" ref="D129:D130" si="229">+Q129*96%</f>
        <v>27.17</v>
      </c>
      <c r="E129" s="187">
        <f t="shared" ref="E129:I130" si="230">Q129</f>
        <v>28.3</v>
      </c>
      <c r="F129" s="187">
        <f t="shared" si="230"/>
        <v>29.44</v>
      </c>
      <c r="G129" s="187">
        <f t="shared" si="230"/>
        <v>30.61</v>
      </c>
      <c r="H129" s="187">
        <f t="shared" si="230"/>
        <v>31.84</v>
      </c>
      <c r="I129" s="187">
        <f t="shared" si="230"/>
        <v>33.11</v>
      </c>
      <c r="J129" s="187">
        <f>V129</f>
        <v>34.44</v>
      </c>
      <c r="K129" s="130"/>
      <c r="L129" s="130">
        <f>(F129/E129)-1</f>
        <v>4.0282999999999999E-2</v>
      </c>
      <c r="M129" s="130">
        <f t="shared" ref="M129:P129" si="231">(G129/F129)-1</f>
        <v>3.9742E-2</v>
      </c>
      <c r="N129" s="130">
        <f t="shared" si="231"/>
        <v>4.0183000000000003E-2</v>
      </c>
      <c r="O129" s="130">
        <f t="shared" si="231"/>
        <v>3.9886999999999999E-2</v>
      </c>
      <c r="P129" s="130">
        <f t="shared" si="231"/>
        <v>4.0169000000000003E-2</v>
      </c>
      <c r="Q129" s="204">
        <f>ROUND(VLOOKUP($A129,'2021 REG'!$A$9:$V$483,17,FALSE)*(1+$I$2),5)</f>
        <v>28.304739999999999</v>
      </c>
      <c r="R129" s="204">
        <f>ROUND(VLOOKUP($A129,'2021 REG'!$A$9:$V$483,18,FALSE)*(1+$I$2),5)</f>
        <v>29.43693</v>
      </c>
      <c r="S129" s="204">
        <f>ROUND(VLOOKUP($A129,'2021 REG'!$A$9:$V$483,19,FALSE)*(1+$I$2),5)</f>
        <v>30.6144</v>
      </c>
      <c r="T129" s="204">
        <f>ROUND(VLOOKUP($A129,'2021 REG'!$A$9:$V$483,20,FALSE)*(1+$I$2),5)</f>
        <v>31.838989999999999</v>
      </c>
      <c r="U129" s="204">
        <f>ROUND(VLOOKUP($A129,'2021 REG'!$A$9:$V$483,21,FALSE)*(1+$I$2),5)</f>
        <v>33.112540000000003</v>
      </c>
      <c r="V129" s="204">
        <f>ROUND(VLOOKUP($A129,'2021 REG'!$A$9:$V$483,22,FALSE)*(1+$I$2),5)</f>
        <v>34.437040000000003</v>
      </c>
      <c r="W129" s="130"/>
      <c r="X129" s="130">
        <f>(R129/Q129)-1</f>
        <v>0.04</v>
      </c>
      <c r="Y129" s="130">
        <f t="shared" ref="Y129:AB129" si="232">(S129/R129)-1</f>
        <v>0.04</v>
      </c>
      <c r="Z129" s="130">
        <f t="shared" si="232"/>
        <v>0.04</v>
      </c>
      <c r="AA129" s="130">
        <f t="shared" si="232"/>
        <v>0.04</v>
      </c>
      <c r="AB129" s="130">
        <f t="shared" si="232"/>
        <v>0.04</v>
      </c>
    </row>
    <row r="130" spans="1:28" s="4" customFormat="1" ht="13.5" customHeight="1" x14ac:dyDescent="0.2">
      <c r="A130" s="33" t="s">
        <v>141</v>
      </c>
      <c r="B130" s="171"/>
      <c r="C130" s="24"/>
      <c r="D130" s="188">
        <f t="shared" si="229"/>
        <v>56519</v>
      </c>
      <c r="E130" s="188">
        <f t="shared" si="230"/>
        <v>58874</v>
      </c>
      <c r="F130" s="188">
        <f t="shared" si="230"/>
        <v>61229</v>
      </c>
      <c r="G130" s="188">
        <f t="shared" si="230"/>
        <v>63678</v>
      </c>
      <c r="H130" s="188">
        <f t="shared" si="230"/>
        <v>66225</v>
      </c>
      <c r="I130" s="188">
        <f t="shared" si="230"/>
        <v>68874</v>
      </c>
      <c r="J130" s="188">
        <f>V130</f>
        <v>71629</v>
      </c>
      <c r="K130" s="130">
        <f>(E129/E125)-1</f>
        <v>2.4990999999999999E-2</v>
      </c>
      <c r="L130" s="130">
        <f>(F129/F125)-1</f>
        <v>2.5069999999999999E-2</v>
      </c>
      <c r="M130" s="130">
        <f t="shared" ref="M130:P130" si="233">(G129/G125)-1</f>
        <v>2.4774000000000001E-2</v>
      </c>
      <c r="N130" s="130">
        <f t="shared" si="233"/>
        <v>2.5113E-2</v>
      </c>
      <c r="O130" s="130">
        <f t="shared" si="233"/>
        <v>2.5076999999999999E-2</v>
      </c>
      <c r="P130" s="130">
        <f t="shared" si="233"/>
        <v>2.5000000000000001E-2</v>
      </c>
      <c r="Q130" s="131">
        <f t="shared" ref="Q130:U130" si="234">ROUND((Q129*2080),5)</f>
        <v>58873.859199999999</v>
      </c>
      <c r="R130" s="132">
        <f t="shared" si="234"/>
        <v>61228.814400000003</v>
      </c>
      <c r="S130" s="132">
        <f t="shared" si="234"/>
        <v>63677.951999999997</v>
      </c>
      <c r="T130" s="132">
        <f t="shared" si="234"/>
        <v>66225.099199999997</v>
      </c>
      <c r="U130" s="132">
        <f t="shared" si="234"/>
        <v>68874.083199999994</v>
      </c>
      <c r="V130" s="132">
        <f>ROUND((V129*2080),5)</f>
        <v>71629.0432</v>
      </c>
      <c r="W130" s="130">
        <f>(Q129/Q125)-1</f>
        <v>2.5000000000000001E-2</v>
      </c>
      <c r="X130" s="130">
        <f>(R129/R125)-1</f>
        <v>2.5000000000000001E-2</v>
      </c>
      <c r="Y130" s="130">
        <f t="shared" ref="Y130:AB130" si="235">(S129/S125)-1</f>
        <v>2.5000000000000001E-2</v>
      </c>
      <c r="Z130" s="130">
        <f t="shared" si="235"/>
        <v>2.5000000000000001E-2</v>
      </c>
      <c r="AA130" s="130">
        <f t="shared" si="235"/>
        <v>2.5000000000000001E-2</v>
      </c>
      <c r="AB130" s="130">
        <f t="shared" si="235"/>
        <v>2.4999E-2</v>
      </c>
    </row>
    <row r="131" spans="1:28" s="4" customFormat="1" ht="13.5" customHeight="1" thickBot="1" x14ac:dyDescent="0.25">
      <c r="A131" s="81"/>
      <c r="B131" s="172"/>
      <c r="C131" s="85"/>
      <c r="D131" s="251"/>
      <c r="E131" s="189"/>
      <c r="F131" s="190"/>
      <c r="G131" s="190"/>
      <c r="H131" s="190"/>
      <c r="I131" s="190"/>
      <c r="J131" s="190"/>
      <c r="K131" s="133"/>
      <c r="L131" s="133"/>
      <c r="M131" s="133"/>
      <c r="N131" s="133"/>
      <c r="O131" s="133"/>
      <c r="P131" s="133"/>
      <c r="Q131" s="134"/>
      <c r="R131" s="135"/>
      <c r="S131" s="135"/>
      <c r="T131" s="135"/>
      <c r="U131" s="135"/>
      <c r="V131" s="135"/>
      <c r="W131" s="133"/>
      <c r="X131" s="133"/>
      <c r="Y131" s="133"/>
      <c r="Z131" s="133"/>
      <c r="AA131" s="133"/>
      <c r="AB131" s="133"/>
    </row>
    <row r="132" spans="1:28" s="4" customFormat="1" ht="13.5" customHeight="1" x14ac:dyDescent="0.2">
      <c r="A132" s="79">
        <v>40</v>
      </c>
      <c r="B132" s="166" t="s">
        <v>28</v>
      </c>
      <c r="C132" s="45" t="s">
        <v>105</v>
      </c>
      <c r="D132" s="187">
        <f t="shared" ref="D132:D133" si="236">+Q132*96%</f>
        <v>27.85</v>
      </c>
      <c r="E132" s="187">
        <f t="shared" ref="E132:I133" si="237">Q132</f>
        <v>29.01</v>
      </c>
      <c r="F132" s="187">
        <f t="shared" si="237"/>
        <v>30.17</v>
      </c>
      <c r="G132" s="187">
        <f t="shared" si="237"/>
        <v>31.38</v>
      </c>
      <c r="H132" s="187">
        <f t="shared" si="237"/>
        <v>32.630000000000003</v>
      </c>
      <c r="I132" s="187">
        <f t="shared" si="237"/>
        <v>33.94</v>
      </c>
      <c r="J132" s="187">
        <f>V132</f>
        <v>35.299999999999997</v>
      </c>
      <c r="K132" s="130"/>
      <c r="L132" s="130">
        <f>(F132/E132)-1</f>
        <v>3.9986000000000001E-2</v>
      </c>
      <c r="M132" s="130">
        <f t="shared" ref="M132:P132" si="238">(G132/F132)-1</f>
        <v>4.0106000000000003E-2</v>
      </c>
      <c r="N132" s="130">
        <f t="shared" si="238"/>
        <v>3.9834000000000001E-2</v>
      </c>
      <c r="O132" s="130">
        <f t="shared" si="238"/>
        <v>4.0147000000000002E-2</v>
      </c>
      <c r="P132" s="130">
        <f t="shared" si="238"/>
        <v>4.0071000000000002E-2</v>
      </c>
      <c r="Q132" s="204">
        <f>ROUND(VLOOKUP($A132,'2021 REG'!$A$9:$V$483,17,FALSE)*(1+$I$2),5)</f>
        <v>29.012360000000001</v>
      </c>
      <c r="R132" s="204">
        <f>ROUND(VLOOKUP($A132,'2021 REG'!$A$9:$V$483,18,FALSE)*(1+$I$2),5)</f>
        <v>30.172840000000001</v>
      </c>
      <c r="S132" s="204">
        <f>ROUND(VLOOKUP($A132,'2021 REG'!$A$9:$V$483,19,FALSE)*(1+$I$2),5)</f>
        <v>31.379770000000001</v>
      </c>
      <c r="T132" s="204">
        <f>ROUND(VLOOKUP($A132,'2021 REG'!$A$9:$V$483,20,FALSE)*(1+$I$2),5)</f>
        <v>32.63496</v>
      </c>
      <c r="U132" s="204">
        <f>ROUND(VLOOKUP($A132,'2021 REG'!$A$9:$V$483,21,FALSE)*(1+$I$2),5)</f>
        <v>33.940359999999998</v>
      </c>
      <c r="V132" s="204">
        <f>ROUND(VLOOKUP($A132,'2021 REG'!$A$9:$V$483,22,FALSE)*(1+$I$2),5)</f>
        <v>35.297980000000003</v>
      </c>
      <c r="W132" s="130"/>
      <c r="X132" s="130">
        <f>(R132/Q132)-1</f>
        <v>0.04</v>
      </c>
      <c r="Y132" s="130">
        <f t="shared" ref="Y132:AB132" si="239">(S132/R132)-1</f>
        <v>4.0001000000000002E-2</v>
      </c>
      <c r="Z132" s="130">
        <f t="shared" si="239"/>
        <v>0.04</v>
      </c>
      <c r="AA132" s="130">
        <f t="shared" si="239"/>
        <v>0.04</v>
      </c>
      <c r="AB132" s="130">
        <f t="shared" si="239"/>
        <v>0.04</v>
      </c>
    </row>
    <row r="133" spans="1:28" s="4" customFormat="1" ht="13.5" customHeight="1" x14ac:dyDescent="0.2">
      <c r="A133" s="76"/>
      <c r="B133" s="171" t="s">
        <v>112</v>
      </c>
      <c r="C133" s="24" t="s">
        <v>105</v>
      </c>
      <c r="D133" s="188">
        <f t="shared" si="236"/>
        <v>57932</v>
      </c>
      <c r="E133" s="188">
        <f t="shared" si="237"/>
        <v>60346</v>
      </c>
      <c r="F133" s="188">
        <f t="shared" si="237"/>
        <v>62760</v>
      </c>
      <c r="G133" s="188">
        <f t="shared" si="237"/>
        <v>65270</v>
      </c>
      <c r="H133" s="188">
        <f t="shared" si="237"/>
        <v>67881</v>
      </c>
      <c r="I133" s="188">
        <f t="shared" si="237"/>
        <v>70596</v>
      </c>
      <c r="J133" s="188">
        <f>V133</f>
        <v>73420</v>
      </c>
      <c r="K133" s="130">
        <f t="shared" ref="K133:P133" si="240">(E132/E129)-1</f>
        <v>2.5087999999999999E-2</v>
      </c>
      <c r="L133" s="130">
        <f t="shared" si="240"/>
        <v>2.4795999999999999E-2</v>
      </c>
      <c r="M133" s="130">
        <f t="shared" si="240"/>
        <v>2.5155E-2</v>
      </c>
      <c r="N133" s="130">
        <f t="shared" si="240"/>
        <v>2.4812000000000001E-2</v>
      </c>
      <c r="O133" s="130">
        <f t="shared" si="240"/>
        <v>2.5068E-2</v>
      </c>
      <c r="P133" s="130">
        <f t="shared" si="240"/>
        <v>2.4971E-2</v>
      </c>
      <c r="Q133" s="131">
        <f t="shared" ref="Q133:U133" si="241">ROUND((Q132*2080),5)</f>
        <v>60345.7088</v>
      </c>
      <c r="R133" s="132">
        <f t="shared" si="241"/>
        <v>62759.5072</v>
      </c>
      <c r="S133" s="132">
        <f t="shared" si="241"/>
        <v>65269.921600000001</v>
      </c>
      <c r="T133" s="132">
        <f t="shared" si="241"/>
        <v>67880.716799999995</v>
      </c>
      <c r="U133" s="132">
        <f t="shared" si="241"/>
        <v>70595.948799999998</v>
      </c>
      <c r="V133" s="132">
        <f>ROUND((V132*2080),5)</f>
        <v>73419.7984</v>
      </c>
      <c r="W133" s="130">
        <f t="shared" ref="W133:AB133" si="242">(Q132/Q129)-1</f>
        <v>2.5000000000000001E-2</v>
      </c>
      <c r="X133" s="130">
        <f t="shared" si="242"/>
        <v>2.5000000000000001E-2</v>
      </c>
      <c r="Y133" s="130">
        <f t="shared" si="242"/>
        <v>2.5000000000000001E-2</v>
      </c>
      <c r="Z133" s="130">
        <f t="shared" si="242"/>
        <v>2.5000000000000001E-2</v>
      </c>
      <c r="AA133" s="130">
        <f t="shared" si="242"/>
        <v>2.5000000000000001E-2</v>
      </c>
      <c r="AB133" s="130">
        <f t="shared" si="242"/>
        <v>2.5000000000000001E-2</v>
      </c>
    </row>
    <row r="134" spans="1:28" s="4" customFormat="1" ht="13.5" customHeight="1" x14ac:dyDescent="0.2">
      <c r="A134" s="76"/>
      <c r="B134" s="368" t="s">
        <v>195</v>
      </c>
      <c r="C134" s="369" t="s">
        <v>105</v>
      </c>
      <c r="D134" s="196"/>
      <c r="E134" s="196"/>
      <c r="F134" s="188"/>
      <c r="G134" s="188"/>
      <c r="H134" s="188"/>
      <c r="I134" s="188"/>
      <c r="J134" s="188"/>
      <c r="K134" s="130"/>
      <c r="L134" s="130"/>
      <c r="M134" s="130"/>
      <c r="N134" s="130"/>
      <c r="O134" s="130"/>
      <c r="P134" s="130"/>
      <c r="Q134" s="131"/>
      <c r="R134" s="132"/>
      <c r="S134" s="132"/>
      <c r="T134" s="132"/>
      <c r="U134" s="132"/>
      <c r="V134" s="132"/>
      <c r="W134" s="130"/>
      <c r="X134" s="130"/>
      <c r="Y134" s="130"/>
      <c r="Z134" s="130"/>
      <c r="AA134" s="130"/>
      <c r="AB134" s="130"/>
    </row>
    <row r="135" spans="1:28" s="4" customFormat="1" ht="13.5" customHeight="1" x14ac:dyDescent="0.2">
      <c r="A135" s="76"/>
      <c r="B135" s="171" t="s">
        <v>156</v>
      </c>
      <c r="C135" s="24" t="s">
        <v>105</v>
      </c>
      <c r="D135" s="248"/>
      <c r="E135" s="196"/>
      <c r="F135" s="188"/>
      <c r="G135" s="188"/>
      <c r="H135" s="188"/>
      <c r="I135" s="188"/>
      <c r="J135" s="188"/>
      <c r="K135" s="130"/>
      <c r="L135" s="130"/>
      <c r="M135" s="130"/>
      <c r="N135" s="130"/>
      <c r="O135" s="130"/>
      <c r="P135" s="130"/>
      <c r="Q135" s="131"/>
      <c r="R135" s="132"/>
      <c r="S135" s="132"/>
      <c r="T135" s="132"/>
      <c r="U135" s="132"/>
      <c r="V135" s="132"/>
      <c r="W135" s="130"/>
      <c r="X135" s="130"/>
      <c r="Y135" s="130"/>
      <c r="Z135" s="130"/>
      <c r="AA135" s="130"/>
      <c r="AB135" s="130"/>
    </row>
    <row r="136" spans="1:28" s="4" customFormat="1" ht="13.5" customHeight="1" x14ac:dyDescent="0.2">
      <c r="A136" s="76"/>
      <c r="B136" s="224" t="s">
        <v>314</v>
      </c>
      <c r="C136" s="24" t="s">
        <v>105</v>
      </c>
      <c r="D136" s="248"/>
      <c r="E136" s="194"/>
      <c r="F136" s="195"/>
      <c r="G136" s="195"/>
      <c r="H136" s="195"/>
      <c r="I136" s="195"/>
      <c r="J136" s="195"/>
      <c r="K136" s="136"/>
      <c r="L136" s="136"/>
      <c r="M136" s="136"/>
      <c r="N136" s="136"/>
      <c r="O136" s="136"/>
      <c r="P136" s="136"/>
      <c r="Q136" s="131"/>
      <c r="R136" s="132"/>
      <c r="S136" s="132"/>
      <c r="T136" s="132"/>
      <c r="U136" s="132"/>
      <c r="V136" s="132"/>
      <c r="W136" s="136"/>
      <c r="X136" s="136"/>
      <c r="Y136" s="136"/>
      <c r="Z136" s="136"/>
      <c r="AA136" s="136"/>
      <c r="AB136" s="136"/>
    </row>
    <row r="137" spans="1:28" s="4" customFormat="1" ht="13.5" customHeight="1" thickBot="1" x14ac:dyDescent="0.25">
      <c r="A137" s="80"/>
      <c r="B137" s="168"/>
      <c r="C137" s="39"/>
      <c r="D137" s="247"/>
      <c r="E137" s="189"/>
      <c r="F137" s="190"/>
      <c r="G137" s="190"/>
      <c r="H137" s="190"/>
      <c r="I137" s="190"/>
      <c r="J137" s="190"/>
      <c r="K137" s="133"/>
      <c r="L137" s="133"/>
      <c r="M137" s="133"/>
      <c r="N137" s="133"/>
      <c r="O137" s="133"/>
      <c r="P137" s="133"/>
      <c r="Q137" s="134"/>
      <c r="R137" s="135"/>
      <c r="S137" s="135"/>
      <c r="T137" s="135"/>
      <c r="U137" s="135"/>
      <c r="V137" s="135"/>
      <c r="W137" s="133"/>
      <c r="X137" s="133"/>
      <c r="Y137" s="133"/>
      <c r="Z137" s="133"/>
      <c r="AA137" s="133"/>
      <c r="AB137" s="133"/>
    </row>
    <row r="138" spans="1:28" s="4" customFormat="1" ht="13.5" customHeight="1" x14ac:dyDescent="0.2">
      <c r="A138" s="79">
        <v>41</v>
      </c>
      <c r="B138" s="167" t="s">
        <v>199</v>
      </c>
      <c r="C138" s="45" t="s">
        <v>105</v>
      </c>
      <c r="D138" s="187">
        <f t="shared" ref="D138:D139" si="243">+Q138*96%</f>
        <v>28.55</v>
      </c>
      <c r="E138" s="187">
        <f t="shared" ref="E138:I139" si="244">Q138</f>
        <v>29.74</v>
      </c>
      <c r="F138" s="187">
        <f t="shared" si="244"/>
        <v>30.93</v>
      </c>
      <c r="G138" s="187">
        <f t="shared" si="244"/>
        <v>32.159999999999997</v>
      </c>
      <c r="H138" s="187">
        <f t="shared" si="244"/>
        <v>33.450000000000003</v>
      </c>
      <c r="I138" s="187">
        <f t="shared" si="244"/>
        <v>34.79</v>
      </c>
      <c r="J138" s="187">
        <f>V138</f>
        <v>36.18</v>
      </c>
      <c r="K138" s="130"/>
      <c r="L138" s="130">
        <f>(F138/E138)-1</f>
        <v>4.0013E-2</v>
      </c>
      <c r="M138" s="130">
        <f t="shared" ref="M138:P138" si="245">(G138/F138)-1</f>
        <v>3.9766999999999997E-2</v>
      </c>
      <c r="N138" s="130">
        <f t="shared" si="245"/>
        <v>4.0112000000000002E-2</v>
      </c>
      <c r="O138" s="130">
        <f t="shared" si="245"/>
        <v>4.0059999999999998E-2</v>
      </c>
      <c r="P138" s="130">
        <f t="shared" si="245"/>
        <v>3.9954000000000003E-2</v>
      </c>
      <c r="Q138" s="204">
        <f>ROUND(VLOOKUP($A138,'2021 REG'!$A$9:$V$483,17,FALSE)*(1+$I$2),5)</f>
        <v>29.737649999999999</v>
      </c>
      <c r="R138" s="204">
        <f>ROUND(VLOOKUP($A138,'2021 REG'!$A$9:$V$483,18,FALSE)*(1+$I$2),5)</f>
        <v>30.92718</v>
      </c>
      <c r="S138" s="204">
        <f>ROUND(VLOOKUP($A138,'2021 REG'!$A$9:$V$483,19,FALSE)*(1+$I$2),5)</f>
        <v>32.164279999999998</v>
      </c>
      <c r="T138" s="204">
        <f>ROUND(VLOOKUP($A138,'2021 REG'!$A$9:$V$483,20,FALSE)*(1+$I$2),5)</f>
        <v>33.450850000000003</v>
      </c>
      <c r="U138" s="204">
        <f>ROUND(VLOOKUP($A138,'2021 REG'!$A$9:$V$483,21,FALSE)*(1+$I$2),5)</f>
        <v>34.788870000000003</v>
      </c>
      <c r="V138" s="204">
        <f>ROUND(VLOOKUP($A138,'2021 REG'!$A$9:$V$483,22,FALSE)*(1+$I$2),5)</f>
        <v>36.180439999999997</v>
      </c>
      <c r="W138" s="130"/>
      <c r="X138" s="130">
        <f>(R138/Q138)-1</f>
        <v>4.0001000000000002E-2</v>
      </c>
      <c r="Y138" s="130">
        <f t="shared" ref="Y138:AB138" si="246">(S138/R138)-1</f>
        <v>0.04</v>
      </c>
      <c r="Z138" s="130">
        <f t="shared" si="246"/>
        <v>0.04</v>
      </c>
      <c r="AA138" s="130">
        <f t="shared" si="246"/>
        <v>0.04</v>
      </c>
      <c r="AB138" s="130">
        <f t="shared" si="246"/>
        <v>0.04</v>
      </c>
    </row>
    <row r="139" spans="1:28" s="4" customFormat="1" ht="13.5" customHeight="1" x14ac:dyDescent="0.2">
      <c r="A139" s="76" t="s">
        <v>141</v>
      </c>
      <c r="B139" s="171" t="s">
        <v>155</v>
      </c>
      <c r="C139" s="29" t="s">
        <v>105</v>
      </c>
      <c r="D139" s="188">
        <f t="shared" si="243"/>
        <v>59380</v>
      </c>
      <c r="E139" s="188">
        <f t="shared" si="244"/>
        <v>61854</v>
      </c>
      <c r="F139" s="188">
        <f t="shared" si="244"/>
        <v>64329</v>
      </c>
      <c r="G139" s="188">
        <f t="shared" si="244"/>
        <v>66902</v>
      </c>
      <c r="H139" s="188">
        <f t="shared" si="244"/>
        <v>69578</v>
      </c>
      <c r="I139" s="188">
        <f t="shared" si="244"/>
        <v>72361</v>
      </c>
      <c r="J139" s="188">
        <f>V139</f>
        <v>75255</v>
      </c>
      <c r="K139" s="130">
        <f t="shared" ref="K139:P139" si="247">(E138/E132)-1</f>
        <v>2.5163999999999999E-2</v>
      </c>
      <c r="L139" s="130">
        <f t="shared" si="247"/>
        <v>2.5191000000000002E-2</v>
      </c>
      <c r="M139" s="130">
        <f t="shared" si="247"/>
        <v>2.4857000000000001E-2</v>
      </c>
      <c r="N139" s="130">
        <f t="shared" si="247"/>
        <v>2.513E-2</v>
      </c>
      <c r="O139" s="130">
        <f t="shared" si="247"/>
        <v>2.5044E-2</v>
      </c>
      <c r="P139" s="130">
        <f t="shared" si="247"/>
        <v>2.4929E-2</v>
      </c>
      <c r="Q139" s="131">
        <f t="shared" ref="Q139:U139" si="248">ROUND((Q138*2080),5)</f>
        <v>61854.311999999998</v>
      </c>
      <c r="R139" s="132">
        <f t="shared" si="248"/>
        <v>64328.534399999997</v>
      </c>
      <c r="S139" s="132">
        <f t="shared" si="248"/>
        <v>66901.702399999995</v>
      </c>
      <c r="T139" s="132">
        <f t="shared" si="248"/>
        <v>69577.767999999996</v>
      </c>
      <c r="U139" s="132">
        <f t="shared" si="248"/>
        <v>72360.849600000001</v>
      </c>
      <c r="V139" s="132">
        <f>ROUND((V138*2080),5)</f>
        <v>75255.315199999997</v>
      </c>
      <c r="W139" s="130">
        <f t="shared" ref="W139:AB139" si="249">(Q138/Q132)-1</f>
        <v>2.4999E-2</v>
      </c>
      <c r="X139" s="130">
        <f t="shared" si="249"/>
        <v>2.5000999999999999E-2</v>
      </c>
      <c r="Y139" s="130">
        <f t="shared" si="249"/>
        <v>2.5000999999999999E-2</v>
      </c>
      <c r="Z139" s="130">
        <f t="shared" si="249"/>
        <v>2.5000000000000001E-2</v>
      </c>
      <c r="AA139" s="130">
        <f t="shared" si="249"/>
        <v>2.5000000000000001E-2</v>
      </c>
      <c r="AB139" s="130">
        <f t="shared" si="249"/>
        <v>2.5000000000000001E-2</v>
      </c>
    </row>
    <row r="140" spans="1:28" s="4" customFormat="1" ht="13.5" customHeight="1" x14ac:dyDescent="0.2">
      <c r="A140" s="76" t="s">
        <v>141</v>
      </c>
      <c r="B140" s="167" t="s">
        <v>113</v>
      </c>
      <c r="C140" s="29" t="s">
        <v>105</v>
      </c>
      <c r="D140" s="250"/>
      <c r="E140" s="194"/>
      <c r="F140" s="195"/>
      <c r="G140" s="195"/>
      <c r="H140" s="195"/>
      <c r="I140" s="195"/>
      <c r="J140" s="195"/>
      <c r="K140" s="136"/>
      <c r="L140" s="136"/>
      <c r="M140" s="136"/>
      <c r="N140" s="136"/>
      <c r="O140" s="136"/>
      <c r="P140" s="136"/>
      <c r="Q140" s="131"/>
      <c r="R140" s="132"/>
      <c r="S140" s="132"/>
      <c r="T140" s="132"/>
      <c r="U140" s="132"/>
      <c r="V140" s="132"/>
      <c r="W140" s="136"/>
      <c r="X140" s="136"/>
      <c r="Y140" s="136"/>
      <c r="Z140" s="136"/>
      <c r="AA140" s="136"/>
      <c r="AB140" s="136"/>
    </row>
    <row r="141" spans="1:28" s="4" customFormat="1" ht="13.5" customHeight="1" x14ac:dyDescent="0.2">
      <c r="A141" s="76"/>
      <c r="B141" s="167" t="s">
        <v>114</v>
      </c>
      <c r="C141" s="29" t="s">
        <v>105</v>
      </c>
      <c r="D141" s="250"/>
      <c r="E141" s="194"/>
      <c r="F141" s="195"/>
      <c r="G141" s="195"/>
      <c r="H141" s="195"/>
      <c r="I141" s="195"/>
      <c r="J141" s="195"/>
      <c r="K141" s="136"/>
      <c r="L141" s="136"/>
      <c r="M141" s="136"/>
      <c r="N141" s="136"/>
      <c r="O141" s="136"/>
      <c r="P141" s="136"/>
      <c r="Q141" s="131"/>
      <c r="R141" s="132"/>
      <c r="S141" s="132"/>
      <c r="T141" s="132"/>
      <c r="U141" s="132"/>
      <c r="V141" s="132"/>
      <c r="W141" s="136"/>
      <c r="X141" s="136"/>
      <c r="Y141" s="136"/>
      <c r="Z141" s="136"/>
      <c r="AA141" s="136"/>
      <c r="AB141" s="136"/>
    </row>
    <row r="142" spans="1:28" s="4" customFormat="1" ht="13.5" customHeight="1" thickBot="1" x14ac:dyDescent="0.25">
      <c r="A142" s="80"/>
      <c r="B142" s="167"/>
      <c r="C142" s="39"/>
      <c r="D142" s="247"/>
      <c r="E142" s="197"/>
      <c r="F142" s="198"/>
      <c r="G142" s="198"/>
      <c r="H142" s="198"/>
      <c r="I142" s="198"/>
      <c r="J142" s="198"/>
      <c r="K142" s="140"/>
      <c r="L142" s="140"/>
      <c r="M142" s="140"/>
      <c r="N142" s="140"/>
      <c r="O142" s="140"/>
      <c r="P142" s="140"/>
      <c r="Q142" s="141"/>
      <c r="R142" s="142"/>
      <c r="S142" s="142"/>
      <c r="T142" s="142"/>
      <c r="U142" s="142"/>
      <c r="V142" s="142"/>
      <c r="W142" s="140"/>
      <c r="X142" s="140"/>
      <c r="Y142" s="140"/>
      <c r="Z142" s="140"/>
      <c r="AA142" s="140"/>
      <c r="AB142" s="140"/>
    </row>
    <row r="143" spans="1:28" s="4" customFormat="1" ht="13.5" customHeight="1" x14ac:dyDescent="0.2">
      <c r="A143" s="79">
        <v>42</v>
      </c>
      <c r="B143" s="169" t="s">
        <v>38</v>
      </c>
      <c r="C143" s="45" t="s">
        <v>105</v>
      </c>
      <c r="D143" s="187">
        <f t="shared" ref="D143:D144" si="250">+Q143*96%</f>
        <v>29.26</v>
      </c>
      <c r="E143" s="187">
        <f t="shared" ref="E143:I144" si="251">Q143</f>
        <v>30.48</v>
      </c>
      <c r="F143" s="187">
        <f t="shared" si="251"/>
        <v>31.7</v>
      </c>
      <c r="G143" s="187">
        <f t="shared" si="251"/>
        <v>32.97</v>
      </c>
      <c r="H143" s="187">
        <f t="shared" si="251"/>
        <v>34.29</v>
      </c>
      <c r="I143" s="187">
        <f t="shared" si="251"/>
        <v>35.659999999999997</v>
      </c>
      <c r="J143" s="187">
        <f>V143</f>
        <v>37.08</v>
      </c>
      <c r="K143" s="130"/>
      <c r="L143" s="130">
        <f>(F143/E143)-1</f>
        <v>4.0025999999999999E-2</v>
      </c>
      <c r="M143" s="130">
        <f t="shared" ref="M143:P143" si="252">(G143/F143)-1</f>
        <v>4.0063000000000001E-2</v>
      </c>
      <c r="N143" s="130">
        <f t="shared" si="252"/>
        <v>4.0036000000000002E-2</v>
      </c>
      <c r="O143" s="130">
        <f t="shared" si="252"/>
        <v>3.9953000000000002E-2</v>
      </c>
      <c r="P143" s="130">
        <f t="shared" si="252"/>
        <v>3.9821000000000002E-2</v>
      </c>
      <c r="Q143" s="204">
        <f>ROUND(VLOOKUP($A143,'2021 REG'!$A$9:$V$483,17,FALSE)*(1+$I$2),5)</f>
        <v>30.481120000000001</v>
      </c>
      <c r="R143" s="204">
        <f>ROUND(VLOOKUP($A143,'2021 REG'!$A$9:$V$483,18,FALSE)*(1+$I$2),5)</f>
        <v>31.700340000000001</v>
      </c>
      <c r="S143" s="204">
        <f>ROUND(VLOOKUP($A143,'2021 REG'!$A$9:$V$483,19,FALSE)*(1+$I$2),5)</f>
        <v>32.968380000000003</v>
      </c>
      <c r="T143" s="204">
        <f>ROUND(VLOOKUP($A143,'2021 REG'!$A$9:$V$483,20,FALSE)*(1+$I$2),5)</f>
        <v>34.287109999999998</v>
      </c>
      <c r="U143" s="204">
        <f>ROUND(VLOOKUP($A143,'2021 REG'!$A$9:$V$483,21,FALSE)*(1+$I$2),5)</f>
        <v>35.658580000000001</v>
      </c>
      <c r="V143" s="204">
        <f>ROUND(VLOOKUP($A143,'2021 REG'!$A$9:$V$483,22,FALSE)*(1+$I$2),5)</f>
        <v>37.08493</v>
      </c>
      <c r="W143" s="130"/>
      <c r="X143" s="130">
        <f>(R143/Q143)-1</f>
        <v>3.9999E-2</v>
      </c>
      <c r="Y143" s="130">
        <f t="shared" ref="Y143:AB143" si="253">(S143/R143)-1</f>
        <v>4.0001000000000002E-2</v>
      </c>
      <c r="Z143" s="130">
        <f t="shared" si="253"/>
        <v>0.04</v>
      </c>
      <c r="AA143" s="130">
        <f t="shared" si="253"/>
        <v>0.04</v>
      </c>
      <c r="AB143" s="130">
        <f t="shared" si="253"/>
        <v>0.04</v>
      </c>
    </row>
    <row r="144" spans="1:28" s="4" customFormat="1" ht="13.5" customHeight="1" x14ac:dyDescent="0.2">
      <c r="A144" s="76"/>
      <c r="B144" s="167" t="s">
        <v>115</v>
      </c>
      <c r="C144" s="29" t="s">
        <v>105</v>
      </c>
      <c r="D144" s="188">
        <f t="shared" si="250"/>
        <v>60865</v>
      </c>
      <c r="E144" s="188">
        <f t="shared" si="251"/>
        <v>63401</v>
      </c>
      <c r="F144" s="188">
        <f t="shared" si="251"/>
        <v>65937</v>
      </c>
      <c r="G144" s="188">
        <f t="shared" si="251"/>
        <v>68574</v>
      </c>
      <c r="H144" s="188">
        <f t="shared" si="251"/>
        <v>71317</v>
      </c>
      <c r="I144" s="188">
        <f t="shared" si="251"/>
        <v>74170</v>
      </c>
      <c r="J144" s="188">
        <f>V144</f>
        <v>77137</v>
      </c>
      <c r="K144" s="130">
        <f t="shared" ref="K144:P144" si="254">(E143/E138)-1</f>
        <v>2.4882000000000001E-2</v>
      </c>
      <c r="L144" s="130">
        <f t="shared" si="254"/>
        <v>2.4895E-2</v>
      </c>
      <c r="M144" s="130">
        <f t="shared" si="254"/>
        <v>2.5187000000000001E-2</v>
      </c>
      <c r="N144" s="130">
        <f t="shared" si="254"/>
        <v>2.5111999999999999E-2</v>
      </c>
      <c r="O144" s="130">
        <f t="shared" si="254"/>
        <v>2.5007000000000001E-2</v>
      </c>
      <c r="P144" s="130">
        <f t="shared" si="254"/>
        <v>2.4875999999999999E-2</v>
      </c>
      <c r="Q144" s="131">
        <f t="shared" ref="Q144:U144" si="255">ROUND((Q143*2080),5)</f>
        <v>63400.729599999999</v>
      </c>
      <c r="R144" s="132">
        <f t="shared" si="255"/>
        <v>65936.707200000004</v>
      </c>
      <c r="S144" s="132">
        <f t="shared" si="255"/>
        <v>68574.2304</v>
      </c>
      <c r="T144" s="132">
        <f t="shared" si="255"/>
        <v>71317.188800000004</v>
      </c>
      <c r="U144" s="132">
        <f t="shared" si="255"/>
        <v>74169.846399999995</v>
      </c>
      <c r="V144" s="132">
        <f>ROUND((V143*2080),5)</f>
        <v>77136.654399999999</v>
      </c>
      <c r="W144" s="130">
        <f t="shared" ref="W144:AB144" si="256">(Q143/Q138)-1</f>
        <v>2.5000999999999999E-2</v>
      </c>
      <c r="X144" s="130">
        <f t="shared" si="256"/>
        <v>2.4999E-2</v>
      </c>
      <c r="Y144" s="130">
        <f t="shared" si="256"/>
        <v>2.5000000000000001E-2</v>
      </c>
      <c r="Z144" s="130">
        <f t="shared" si="256"/>
        <v>2.5000000000000001E-2</v>
      </c>
      <c r="AA144" s="130">
        <f t="shared" si="256"/>
        <v>2.5000000000000001E-2</v>
      </c>
      <c r="AB144" s="130">
        <f t="shared" si="256"/>
        <v>2.4999E-2</v>
      </c>
    </row>
    <row r="145" spans="1:28" s="4" customFormat="1" ht="13.5" customHeight="1" x14ac:dyDescent="0.2">
      <c r="A145" s="76"/>
      <c r="B145" s="167" t="s">
        <v>36</v>
      </c>
      <c r="C145" s="29" t="s">
        <v>105</v>
      </c>
      <c r="D145" s="250"/>
      <c r="E145" s="194"/>
      <c r="F145" s="195"/>
      <c r="G145" s="195"/>
      <c r="H145" s="195"/>
      <c r="I145" s="195"/>
      <c r="J145" s="195"/>
      <c r="K145" s="136"/>
      <c r="L145" s="136"/>
      <c r="M145" s="136"/>
      <c r="N145" s="136"/>
      <c r="O145" s="136"/>
      <c r="P145" s="136"/>
      <c r="Q145" s="131"/>
      <c r="R145" s="132"/>
      <c r="S145" s="132"/>
      <c r="T145" s="132"/>
      <c r="U145" s="132"/>
      <c r="V145" s="132"/>
      <c r="W145" s="136"/>
      <c r="X145" s="136"/>
      <c r="Y145" s="136"/>
      <c r="Z145" s="136"/>
      <c r="AA145" s="136"/>
      <c r="AB145" s="136"/>
    </row>
    <row r="146" spans="1:28" s="4" customFormat="1" ht="13.5" customHeight="1" x14ac:dyDescent="0.2">
      <c r="A146" s="76"/>
      <c r="B146" s="167" t="s">
        <v>117</v>
      </c>
      <c r="C146" s="29" t="s">
        <v>105</v>
      </c>
      <c r="D146" s="250"/>
      <c r="E146" s="194"/>
      <c r="F146" s="195"/>
      <c r="G146" s="195"/>
      <c r="H146" s="195"/>
      <c r="I146" s="195"/>
      <c r="J146" s="195"/>
      <c r="K146" s="136"/>
      <c r="L146" s="136"/>
      <c r="M146" s="136"/>
      <c r="N146" s="136"/>
      <c r="O146" s="136"/>
      <c r="P146" s="136"/>
      <c r="Q146" s="131"/>
      <c r="R146" s="132"/>
      <c r="S146" s="132"/>
      <c r="T146" s="132"/>
      <c r="U146" s="132"/>
      <c r="V146" s="132"/>
      <c r="W146" s="136"/>
      <c r="X146" s="136"/>
      <c r="Y146" s="136"/>
      <c r="Z146" s="136"/>
      <c r="AA146" s="136"/>
      <c r="AB146" s="136"/>
    </row>
    <row r="147" spans="1:28" s="4" customFormat="1" ht="13.5" customHeight="1" x14ac:dyDescent="0.2">
      <c r="A147" s="76"/>
      <c r="B147" s="167" t="s">
        <v>32</v>
      </c>
      <c r="C147" s="29" t="s">
        <v>105</v>
      </c>
      <c r="D147" s="250"/>
      <c r="E147" s="194"/>
      <c r="F147" s="195"/>
      <c r="G147" s="195"/>
      <c r="H147" s="195"/>
      <c r="I147" s="195"/>
      <c r="J147" s="195"/>
      <c r="K147" s="136"/>
      <c r="L147" s="136"/>
      <c r="M147" s="136"/>
      <c r="N147" s="136"/>
      <c r="O147" s="136"/>
      <c r="P147" s="136"/>
      <c r="Q147" s="131"/>
      <c r="R147" s="132"/>
      <c r="S147" s="132"/>
      <c r="T147" s="132"/>
      <c r="U147" s="132"/>
      <c r="V147" s="132"/>
      <c r="W147" s="136"/>
      <c r="X147" s="136"/>
      <c r="Y147" s="136"/>
      <c r="Z147" s="136"/>
      <c r="AA147" s="136"/>
      <c r="AB147" s="136"/>
    </row>
    <row r="148" spans="1:28" s="4" customFormat="1" ht="13.5" customHeight="1" x14ac:dyDescent="0.2">
      <c r="A148" s="76"/>
      <c r="B148" s="167" t="s">
        <v>40</v>
      </c>
      <c r="C148" s="29" t="s">
        <v>105</v>
      </c>
      <c r="D148" s="250"/>
      <c r="E148" s="194"/>
      <c r="F148" s="195"/>
      <c r="G148" s="195"/>
      <c r="H148" s="195"/>
      <c r="I148" s="195"/>
      <c r="J148" s="195"/>
      <c r="K148" s="136"/>
      <c r="L148" s="136"/>
      <c r="M148" s="136"/>
      <c r="N148" s="136"/>
      <c r="O148" s="136"/>
      <c r="P148" s="136"/>
      <c r="Q148" s="131"/>
      <c r="R148" s="132"/>
      <c r="S148" s="132"/>
      <c r="T148" s="132"/>
      <c r="U148" s="132"/>
      <c r="V148" s="132"/>
      <c r="W148" s="136"/>
      <c r="X148" s="136"/>
      <c r="Y148" s="136"/>
      <c r="Z148" s="136"/>
      <c r="AA148" s="136"/>
      <c r="AB148" s="136"/>
    </row>
    <row r="149" spans="1:28" s="4" customFormat="1" ht="13.5" customHeight="1" x14ac:dyDescent="0.2">
      <c r="A149" s="76"/>
      <c r="B149" s="167" t="s">
        <v>118</v>
      </c>
      <c r="C149" s="29" t="s">
        <v>105</v>
      </c>
      <c r="D149" s="250"/>
      <c r="E149" s="194"/>
      <c r="F149" s="195"/>
      <c r="G149" s="195"/>
      <c r="H149" s="195"/>
      <c r="I149" s="195"/>
      <c r="J149" s="195"/>
      <c r="K149" s="136"/>
      <c r="L149" s="136"/>
      <c r="M149" s="136"/>
      <c r="N149" s="136"/>
      <c r="O149" s="136"/>
      <c r="P149" s="136"/>
      <c r="Q149" s="131"/>
      <c r="R149" s="132"/>
      <c r="S149" s="132"/>
      <c r="T149" s="132"/>
      <c r="U149" s="132"/>
      <c r="V149" s="132"/>
      <c r="W149" s="136"/>
      <c r="X149" s="136"/>
      <c r="Y149" s="136"/>
      <c r="Z149" s="136"/>
      <c r="AA149" s="136"/>
      <c r="AB149" s="136"/>
    </row>
    <row r="150" spans="1:28" s="4" customFormat="1" ht="13.5" customHeight="1" x14ac:dyDescent="0.2">
      <c r="A150" s="76"/>
      <c r="B150" s="167" t="s">
        <v>309</v>
      </c>
      <c r="C150" s="29" t="s">
        <v>105</v>
      </c>
      <c r="D150" s="250"/>
      <c r="E150" s="194"/>
      <c r="F150" s="195"/>
      <c r="G150" s="195"/>
      <c r="H150" s="195"/>
      <c r="I150" s="195"/>
      <c r="J150" s="195"/>
      <c r="K150" s="136"/>
      <c r="L150" s="136"/>
      <c r="M150" s="136"/>
      <c r="N150" s="136"/>
      <c r="O150" s="136"/>
      <c r="P150" s="136"/>
      <c r="Q150" s="131"/>
      <c r="R150" s="132"/>
      <c r="S150" s="132"/>
      <c r="T150" s="132"/>
      <c r="U150" s="132"/>
      <c r="V150" s="132"/>
      <c r="W150" s="136"/>
      <c r="X150" s="136"/>
      <c r="Y150" s="136"/>
      <c r="Z150" s="136"/>
      <c r="AA150" s="136"/>
      <c r="AB150" s="136"/>
    </row>
    <row r="151" spans="1:28" s="4" customFormat="1" ht="13.5" customHeight="1" thickBot="1" x14ac:dyDescent="0.25">
      <c r="A151" s="80"/>
      <c r="B151" s="167"/>
      <c r="C151" s="39"/>
      <c r="D151" s="247"/>
      <c r="E151" s="197"/>
      <c r="F151" s="198"/>
      <c r="G151" s="198"/>
      <c r="H151" s="198"/>
      <c r="I151" s="198"/>
      <c r="J151" s="198"/>
      <c r="K151" s="140"/>
      <c r="L151" s="140"/>
      <c r="M151" s="140"/>
      <c r="N151" s="140"/>
      <c r="O151" s="140"/>
      <c r="P151" s="140"/>
      <c r="Q151" s="141"/>
      <c r="R151" s="142"/>
      <c r="S151" s="142"/>
      <c r="T151" s="142"/>
      <c r="U151" s="142"/>
      <c r="V151" s="142"/>
      <c r="W151" s="140"/>
      <c r="X151" s="140"/>
      <c r="Y151" s="140"/>
      <c r="Z151" s="140"/>
      <c r="AA151" s="140"/>
      <c r="AB151" s="140"/>
    </row>
    <row r="152" spans="1:28" s="4" customFormat="1" ht="13.5" customHeight="1" x14ac:dyDescent="0.2">
      <c r="A152" s="79">
        <v>43</v>
      </c>
      <c r="B152" s="169" t="s">
        <v>116</v>
      </c>
      <c r="C152" s="45" t="s">
        <v>105</v>
      </c>
      <c r="D152" s="187">
        <f t="shared" ref="D152:D153" si="257">+Q152*96%</f>
        <v>29.99</v>
      </c>
      <c r="E152" s="187">
        <f t="shared" ref="E152:I153" si="258">Q152</f>
        <v>31.24</v>
      </c>
      <c r="F152" s="187">
        <f t="shared" si="258"/>
        <v>32.49</v>
      </c>
      <c r="G152" s="187">
        <f t="shared" si="258"/>
        <v>33.79</v>
      </c>
      <c r="H152" s="187">
        <f t="shared" si="258"/>
        <v>35.14</v>
      </c>
      <c r="I152" s="187">
        <f t="shared" si="258"/>
        <v>36.549999999999997</v>
      </c>
      <c r="J152" s="187">
        <f>V152</f>
        <v>38.01</v>
      </c>
      <c r="K152" s="130"/>
      <c r="L152" s="130">
        <f>(F152/E152)-1</f>
        <v>4.0013E-2</v>
      </c>
      <c r="M152" s="130">
        <f t="shared" ref="M152:P152" si="259">(G152/F152)-1</f>
        <v>4.0011999999999999E-2</v>
      </c>
      <c r="N152" s="130">
        <f t="shared" si="259"/>
        <v>3.9953000000000002E-2</v>
      </c>
      <c r="O152" s="130">
        <f t="shared" si="259"/>
        <v>4.0125000000000001E-2</v>
      </c>
      <c r="P152" s="130">
        <f t="shared" si="259"/>
        <v>3.9945000000000001E-2</v>
      </c>
      <c r="Q152" s="204">
        <f>ROUND(VLOOKUP($A152,'2021 REG'!$A$9:$V$483,17,FALSE)*(1+$I$2),5)</f>
        <v>31.243120000000001</v>
      </c>
      <c r="R152" s="204">
        <f>ROUND(VLOOKUP($A152,'2021 REG'!$A$9:$V$483,18,FALSE)*(1+$I$2),5)</f>
        <v>32.492840000000001</v>
      </c>
      <c r="S152" s="204">
        <f>ROUND(VLOOKUP($A152,'2021 REG'!$A$9:$V$483,19,FALSE)*(1+$I$2),5)</f>
        <v>33.792569999999998</v>
      </c>
      <c r="T152" s="204">
        <f>ROUND(VLOOKUP($A152,'2021 REG'!$A$9:$V$483,20,FALSE)*(1+$I$2),5)</f>
        <v>35.144269999999999</v>
      </c>
      <c r="U152" s="204">
        <f>ROUND(VLOOKUP($A152,'2021 REG'!$A$9:$V$483,21,FALSE)*(1+$I$2),5)</f>
        <v>36.550049999999999</v>
      </c>
      <c r="V152" s="204">
        <f>ROUND(VLOOKUP($A152,'2021 REG'!$A$9:$V$483,22,FALSE)*(1+$I$2),5)</f>
        <v>38.012070000000001</v>
      </c>
      <c r="W152" s="130"/>
      <c r="X152" s="130">
        <f>(R152/Q152)-1</f>
        <v>0.04</v>
      </c>
      <c r="Y152" s="130">
        <f t="shared" ref="Y152:AB152" si="260">(S152/R152)-1</f>
        <v>4.0001000000000002E-2</v>
      </c>
      <c r="Z152" s="130">
        <f t="shared" si="260"/>
        <v>0.04</v>
      </c>
      <c r="AA152" s="130">
        <f t="shared" si="260"/>
        <v>0.04</v>
      </c>
      <c r="AB152" s="130">
        <f t="shared" si="260"/>
        <v>0.04</v>
      </c>
    </row>
    <row r="153" spans="1:28" s="4" customFormat="1" ht="13.5" customHeight="1" x14ac:dyDescent="0.2">
      <c r="A153" s="33"/>
      <c r="B153" s="167" t="s">
        <v>37</v>
      </c>
      <c r="C153" s="29" t="s">
        <v>105</v>
      </c>
      <c r="D153" s="188">
        <f t="shared" si="257"/>
        <v>62386</v>
      </c>
      <c r="E153" s="188">
        <f t="shared" si="258"/>
        <v>64986</v>
      </c>
      <c r="F153" s="188">
        <f t="shared" si="258"/>
        <v>67585</v>
      </c>
      <c r="G153" s="188">
        <f t="shared" si="258"/>
        <v>70289</v>
      </c>
      <c r="H153" s="188">
        <f t="shared" si="258"/>
        <v>73100</v>
      </c>
      <c r="I153" s="188">
        <f t="shared" si="258"/>
        <v>76024</v>
      </c>
      <c r="J153" s="188">
        <f>V153</f>
        <v>79065</v>
      </c>
      <c r="K153" s="130">
        <f t="shared" ref="K153:P153" si="261">(E152/E143)-1</f>
        <v>2.4934000000000001E-2</v>
      </c>
      <c r="L153" s="130">
        <f t="shared" si="261"/>
        <v>2.4920999999999999E-2</v>
      </c>
      <c r="M153" s="130">
        <f t="shared" si="261"/>
        <v>2.4871000000000001E-2</v>
      </c>
      <c r="N153" s="130">
        <f t="shared" si="261"/>
        <v>2.4788999999999999E-2</v>
      </c>
      <c r="O153" s="130">
        <f t="shared" si="261"/>
        <v>2.4958000000000001E-2</v>
      </c>
      <c r="P153" s="130">
        <f t="shared" si="261"/>
        <v>2.5080999999999999E-2</v>
      </c>
      <c r="Q153" s="131">
        <f t="shared" ref="Q153:U153" si="262">ROUND((Q152*2080),5)</f>
        <v>64985.689599999998</v>
      </c>
      <c r="R153" s="132">
        <f t="shared" si="262"/>
        <v>67585.107199999999</v>
      </c>
      <c r="S153" s="132">
        <f t="shared" si="262"/>
        <v>70288.545599999998</v>
      </c>
      <c r="T153" s="132">
        <f t="shared" si="262"/>
        <v>73100.081600000005</v>
      </c>
      <c r="U153" s="132">
        <f t="shared" si="262"/>
        <v>76024.104000000007</v>
      </c>
      <c r="V153" s="132">
        <f>ROUND((V152*2080),5)</f>
        <v>79065.105599999995</v>
      </c>
      <c r="W153" s="130">
        <f t="shared" ref="W153:AB153" si="263">(Q152/Q143)-1</f>
        <v>2.4999E-2</v>
      </c>
      <c r="X153" s="130">
        <f t="shared" si="263"/>
        <v>2.5000000000000001E-2</v>
      </c>
      <c r="Y153" s="130">
        <f t="shared" si="263"/>
        <v>2.4999E-2</v>
      </c>
      <c r="Z153" s="130">
        <f t="shared" si="263"/>
        <v>2.4999E-2</v>
      </c>
      <c r="AA153" s="130">
        <f t="shared" si="263"/>
        <v>2.5000000000000001E-2</v>
      </c>
      <c r="AB153" s="130">
        <f t="shared" si="263"/>
        <v>2.5000000000000001E-2</v>
      </c>
    </row>
    <row r="154" spans="1:28" s="4" customFormat="1" ht="13.5" customHeight="1" x14ac:dyDescent="0.2">
      <c r="A154" s="76"/>
      <c r="B154" s="167" t="s">
        <v>119</v>
      </c>
      <c r="C154" s="29" t="s">
        <v>105</v>
      </c>
      <c r="D154" s="250"/>
      <c r="E154" s="194"/>
      <c r="F154" s="195"/>
      <c r="G154" s="195"/>
      <c r="H154" s="195"/>
      <c r="I154" s="195"/>
      <c r="J154" s="195"/>
      <c r="K154" s="136"/>
      <c r="L154" s="136"/>
      <c r="M154" s="136"/>
      <c r="N154" s="136"/>
      <c r="O154" s="136"/>
      <c r="P154" s="136"/>
      <c r="Q154" s="131"/>
      <c r="R154" s="132"/>
      <c r="S154" s="132"/>
      <c r="T154" s="132"/>
      <c r="U154" s="132"/>
      <c r="V154" s="132"/>
      <c r="W154" s="136"/>
      <c r="X154" s="136"/>
      <c r="Y154" s="136"/>
      <c r="Z154" s="136"/>
      <c r="AA154" s="136"/>
      <c r="AB154" s="136"/>
    </row>
    <row r="155" spans="1:28" s="4" customFormat="1" ht="13.5" customHeight="1" thickBot="1" x14ac:dyDescent="0.25">
      <c r="A155" s="80"/>
      <c r="B155" s="167"/>
      <c r="C155" s="39"/>
      <c r="D155" s="247"/>
      <c r="E155" s="197"/>
      <c r="F155" s="198"/>
      <c r="G155" s="198"/>
      <c r="H155" s="198"/>
      <c r="I155" s="198"/>
      <c r="J155" s="198"/>
      <c r="K155" s="140"/>
      <c r="L155" s="140"/>
      <c r="M155" s="140"/>
      <c r="N155" s="140"/>
      <c r="O155" s="140"/>
      <c r="P155" s="140"/>
      <c r="Q155" s="141"/>
      <c r="R155" s="142"/>
      <c r="S155" s="142"/>
      <c r="T155" s="142"/>
      <c r="U155" s="142"/>
      <c r="V155" s="142"/>
      <c r="W155" s="140"/>
      <c r="X155" s="140"/>
      <c r="Y155" s="140"/>
      <c r="Z155" s="140"/>
      <c r="AA155" s="140"/>
      <c r="AB155" s="140"/>
    </row>
    <row r="156" spans="1:28" s="4" customFormat="1" ht="13.5" customHeight="1" x14ac:dyDescent="0.2">
      <c r="A156" s="79">
        <v>44</v>
      </c>
      <c r="B156" s="169" t="s">
        <v>42</v>
      </c>
      <c r="C156" s="45" t="s">
        <v>105</v>
      </c>
      <c r="D156" s="187">
        <f t="shared" ref="D156:D157" si="264">+Q156*96%</f>
        <v>30.74</v>
      </c>
      <c r="E156" s="187">
        <f t="shared" ref="E156:I157" si="265">Q156</f>
        <v>32.020000000000003</v>
      </c>
      <c r="F156" s="187">
        <f t="shared" si="265"/>
        <v>33.31</v>
      </c>
      <c r="G156" s="187">
        <f t="shared" si="265"/>
        <v>34.64</v>
      </c>
      <c r="H156" s="187">
        <f t="shared" si="265"/>
        <v>36.020000000000003</v>
      </c>
      <c r="I156" s="187">
        <f t="shared" si="265"/>
        <v>37.46</v>
      </c>
      <c r="J156" s="187">
        <f>V156</f>
        <v>38.96</v>
      </c>
      <c r="K156" s="130"/>
      <c r="L156" s="130">
        <f>(F156/E156)-1</f>
        <v>4.0287000000000003E-2</v>
      </c>
      <c r="M156" s="130">
        <f t="shared" ref="M156:P156" si="266">(G156/F156)-1</f>
        <v>3.9927999999999998E-2</v>
      </c>
      <c r="N156" s="130">
        <f t="shared" si="266"/>
        <v>3.9837999999999998E-2</v>
      </c>
      <c r="O156" s="130">
        <f t="shared" si="266"/>
        <v>3.9978E-2</v>
      </c>
      <c r="P156" s="130">
        <f t="shared" si="266"/>
        <v>4.0043000000000002E-2</v>
      </c>
      <c r="Q156" s="204">
        <f>ROUND(VLOOKUP($A156,'2021 REG'!$A$9:$V$483,17,FALSE)*(1+$I$2),5)</f>
        <v>32.02422</v>
      </c>
      <c r="R156" s="204">
        <f>ROUND(VLOOKUP($A156,'2021 REG'!$A$9:$V$483,18,FALSE)*(1+$I$2),5)</f>
        <v>33.30518</v>
      </c>
      <c r="S156" s="204">
        <f>ROUND(VLOOKUP($A156,'2021 REG'!$A$9:$V$483,19,FALSE)*(1+$I$2),5)</f>
        <v>34.6374</v>
      </c>
      <c r="T156" s="204">
        <f>ROUND(VLOOKUP($A156,'2021 REG'!$A$9:$V$483,20,FALSE)*(1+$I$2),5)</f>
        <v>36.022889999999997</v>
      </c>
      <c r="U156" s="204">
        <f>ROUND(VLOOKUP($A156,'2021 REG'!$A$9:$V$483,21,FALSE)*(1+$I$2),5)</f>
        <v>37.463810000000002</v>
      </c>
      <c r="V156" s="204">
        <f>ROUND(VLOOKUP($A156,'2021 REG'!$A$9:$V$483,22,FALSE)*(1+$I$2),5)</f>
        <v>38.96237</v>
      </c>
      <c r="W156" s="130"/>
      <c r="X156" s="130">
        <f>(R156/Q156)-1</f>
        <v>0.04</v>
      </c>
      <c r="Y156" s="130">
        <f t="shared" ref="Y156:AB156" si="267">(S156/R156)-1</f>
        <v>0.04</v>
      </c>
      <c r="Z156" s="130">
        <f t="shared" si="267"/>
        <v>0.04</v>
      </c>
      <c r="AA156" s="130">
        <f t="shared" si="267"/>
        <v>0.04</v>
      </c>
      <c r="AB156" s="130">
        <f t="shared" si="267"/>
        <v>0.04</v>
      </c>
    </row>
    <row r="157" spans="1:28" s="4" customFormat="1" ht="13.5" customHeight="1" x14ac:dyDescent="0.2">
      <c r="A157" s="76"/>
      <c r="B157" s="167" t="s">
        <v>283</v>
      </c>
      <c r="C157" s="24" t="s">
        <v>105</v>
      </c>
      <c r="D157" s="188">
        <f t="shared" si="264"/>
        <v>63946</v>
      </c>
      <c r="E157" s="188">
        <f t="shared" si="265"/>
        <v>66610</v>
      </c>
      <c r="F157" s="188">
        <f t="shared" si="265"/>
        <v>69275</v>
      </c>
      <c r="G157" s="188">
        <f t="shared" si="265"/>
        <v>72046</v>
      </c>
      <c r="H157" s="188">
        <f t="shared" si="265"/>
        <v>74928</v>
      </c>
      <c r="I157" s="188">
        <f t="shared" si="265"/>
        <v>77925</v>
      </c>
      <c r="J157" s="188">
        <f>V157</f>
        <v>81042</v>
      </c>
      <c r="K157" s="130">
        <f>(E156/E152)-1</f>
        <v>2.4968000000000001E-2</v>
      </c>
      <c r="L157" s="130">
        <f>(F156/F152)-1</f>
        <v>2.5239000000000001E-2</v>
      </c>
      <c r="M157" s="130">
        <f t="shared" ref="M157:P157" si="268">(G156/G152)-1</f>
        <v>2.5155E-2</v>
      </c>
      <c r="N157" s="130">
        <f t="shared" si="268"/>
        <v>2.5042999999999999E-2</v>
      </c>
      <c r="O157" s="130">
        <f t="shared" si="268"/>
        <v>2.4896999999999999E-2</v>
      </c>
      <c r="P157" s="130">
        <f t="shared" si="268"/>
        <v>2.4993000000000001E-2</v>
      </c>
      <c r="Q157" s="131">
        <f t="shared" ref="Q157:U157" si="269">ROUND((Q156*2080),5)</f>
        <v>66610.377600000007</v>
      </c>
      <c r="R157" s="132">
        <f t="shared" si="269"/>
        <v>69274.774399999995</v>
      </c>
      <c r="S157" s="132">
        <f t="shared" si="269"/>
        <v>72045.792000000001</v>
      </c>
      <c r="T157" s="132">
        <f t="shared" si="269"/>
        <v>74927.611199999999</v>
      </c>
      <c r="U157" s="132">
        <f t="shared" si="269"/>
        <v>77924.724799999996</v>
      </c>
      <c r="V157" s="132">
        <f>ROUND((V156*2080),5)</f>
        <v>81041.729600000006</v>
      </c>
      <c r="W157" s="130">
        <f>(Q156/Q152)-1</f>
        <v>2.5000999999999999E-2</v>
      </c>
      <c r="X157" s="130">
        <f>(R156/R152)-1</f>
        <v>2.5000999999999999E-2</v>
      </c>
      <c r="Y157" s="130">
        <f t="shared" ref="Y157:AB157" si="270">(S156/S152)-1</f>
        <v>2.5000000000000001E-2</v>
      </c>
      <c r="Z157" s="130">
        <f t="shared" si="270"/>
        <v>2.5000000000000001E-2</v>
      </c>
      <c r="AA157" s="130">
        <f t="shared" si="270"/>
        <v>2.5000000000000001E-2</v>
      </c>
      <c r="AB157" s="130">
        <f t="shared" si="270"/>
        <v>2.5000000000000001E-2</v>
      </c>
    </row>
    <row r="158" spans="1:28" s="4" customFormat="1" ht="13.5" customHeight="1" x14ac:dyDescent="0.2">
      <c r="A158" s="76"/>
      <c r="B158" s="222"/>
      <c r="C158" s="24"/>
      <c r="D158" s="248"/>
      <c r="E158" s="192"/>
      <c r="F158" s="193"/>
      <c r="G158" s="193"/>
      <c r="H158" s="193"/>
      <c r="I158" s="193"/>
      <c r="J158" s="193"/>
      <c r="K158" s="137"/>
      <c r="L158" s="137"/>
      <c r="M158" s="137"/>
      <c r="N158" s="137"/>
      <c r="O158" s="137"/>
      <c r="P158" s="137"/>
      <c r="Q158" s="138"/>
      <c r="R158" s="139"/>
      <c r="S158" s="139"/>
      <c r="T158" s="139"/>
      <c r="U158" s="139"/>
      <c r="V158" s="139"/>
      <c r="W158" s="137"/>
      <c r="X158" s="137"/>
      <c r="Y158" s="137"/>
      <c r="Z158" s="137"/>
      <c r="AA158" s="137"/>
      <c r="AB158" s="137"/>
    </row>
    <row r="159" spans="1:28" s="4" customFormat="1" ht="13.5" customHeight="1" thickBot="1" x14ac:dyDescent="0.25">
      <c r="A159" s="80"/>
      <c r="B159" s="173"/>
      <c r="C159" s="88"/>
      <c r="D159" s="253"/>
      <c r="E159" s="189"/>
      <c r="F159" s="190"/>
      <c r="G159" s="190"/>
      <c r="H159" s="190"/>
      <c r="I159" s="190"/>
      <c r="J159" s="190"/>
      <c r="K159" s="133"/>
      <c r="L159" s="133"/>
      <c r="M159" s="133"/>
      <c r="N159" s="133"/>
      <c r="O159" s="133"/>
      <c r="P159" s="133"/>
      <c r="Q159" s="134"/>
      <c r="R159" s="135"/>
      <c r="S159" s="135"/>
      <c r="T159" s="135"/>
      <c r="U159" s="135"/>
      <c r="V159" s="135"/>
      <c r="W159" s="133"/>
      <c r="X159" s="133"/>
      <c r="Y159" s="133"/>
      <c r="Z159" s="133"/>
      <c r="AA159" s="133"/>
      <c r="AB159" s="133"/>
    </row>
    <row r="160" spans="1:28" s="4" customFormat="1" ht="13.5" customHeight="1" x14ac:dyDescent="0.2">
      <c r="A160" s="79">
        <v>45</v>
      </c>
      <c r="B160" s="372" t="s">
        <v>73</v>
      </c>
      <c r="C160" s="45" t="s">
        <v>77</v>
      </c>
      <c r="D160" s="187">
        <f t="shared" ref="D160:D161" si="271">+Q160*96%</f>
        <v>31.51</v>
      </c>
      <c r="E160" s="187">
        <f t="shared" ref="E160:I161" si="272">Q160</f>
        <v>32.82</v>
      </c>
      <c r="F160" s="187">
        <f t="shared" si="272"/>
        <v>34.14</v>
      </c>
      <c r="G160" s="187">
        <f t="shared" si="272"/>
        <v>35.5</v>
      </c>
      <c r="H160" s="187">
        <f t="shared" si="272"/>
        <v>36.92</v>
      </c>
      <c r="I160" s="187">
        <f t="shared" si="272"/>
        <v>38.4</v>
      </c>
      <c r="J160" s="187">
        <f>V160</f>
        <v>39.94</v>
      </c>
      <c r="K160" s="130"/>
      <c r="L160" s="130">
        <f>(F160/E160)-1</f>
        <v>4.0218999999999998E-2</v>
      </c>
      <c r="M160" s="130">
        <f t="shared" ref="M160:P160" si="273">(G160/F160)-1</f>
        <v>3.9836000000000003E-2</v>
      </c>
      <c r="N160" s="130">
        <f t="shared" si="273"/>
        <v>0.04</v>
      </c>
      <c r="O160" s="130">
        <f t="shared" si="273"/>
        <v>4.0086999999999998E-2</v>
      </c>
      <c r="P160" s="130">
        <f t="shared" si="273"/>
        <v>4.0104000000000001E-2</v>
      </c>
      <c r="Q160" s="204">
        <f>ROUND(VLOOKUP($A160,'2021 REG'!$A$9:$V$483,17,FALSE)*(1+$I$2),5)</f>
        <v>32.824809999999999</v>
      </c>
      <c r="R160" s="204">
        <f>ROUND(VLOOKUP($A160,'2021 REG'!$A$9:$V$483,18,FALSE)*(1+$I$2),5)</f>
        <v>34.137819999999998</v>
      </c>
      <c r="S160" s="204">
        <f>ROUND(VLOOKUP($A160,'2021 REG'!$A$9:$V$483,19,FALSE)*(1+$I$2),5)</f>
        <v>35.503329999999998</v>
      </c>
      <c r="T160" s="204">
        <f>ROUND(VLOOKUP($A160,'2021 REG'!$A$9:$V$483,20,FALSE)*(1+$I$2),5)</f>
        <v>36.923459999999999</v>
      </c>
      <c r="U160" s="204">
        <f>ROUND(VLOOKUP($A160,'2021 REG'!$A$9:$V$483,21,FALSE)*(1+$I$2),5)</f>
        <v>38.400410000000001</v>
      </c>
      <c r="V160" s="204">
        <f>ROUND(VLOOKUP($A160,'2021 REG'!$A$9:$V$483,22,FALSE)*(1+$I$2),5)</f>
        <v>39.936430000000001</v>
      </c>
      <c r="W160" s="130"/>
      <c r="X160" s="130">
        <f>(R160/Q160)-1</f>
        <v>4.0001000000000002E-2</v>
      </c>
      <c r="Y160" s="130">
        <f t="shared" ref="Y160:AB160" si="274">(S160/R160)-1</f>
        <v>0.04</v>
      </c>
      <c r="Z160" s="130">
        <f t="shared" si="274"/>
        <v>0.04</v>
      </c>
      <c r="AA160" s="130">
        <f t="shared" si="274"/>
        <v>0.04</v>
      </c>
      <c r="AB160" s="130">
        <f t="shared" si="274"/>
        <v>0.04</v>
      </c>
    </row>
    <row r="161" spans="1:28" s="4" customFormat="1" ht="13.5" customHeight="1" x14ac:dyDescent="0.2">
      <c r="A161" s="76" t="s">
        <v>141</v>
      </c>
      <c r="B161" s="171" t="s">
        <v>49</v>
      </c>
      <c r="C161" s="24" t="s">
        <v>105</v>
      </c>
      <c r="D161" s="188">
        <f t="shared" si="271"/>
        <v>65545</v>
      </c>
      <c r="E161" s="188">
        <f t="shared" si="272"/>
        <v>68276</v>
      </c>
      <c r="F161" s="188">
        <f t="shared" si="272"/>
        <v>71007</v>
      </c>
      <c r="G161" s="188">
        <f t="shared" si="272"/>
        <v>73847</v>
      </c>
      <c r="H161" s="188">
        <f t="shared" si="272"/>
        <v>76801</v>
      </c>
      <c r="I161" s="188">
        <f t="shared" si="272"/>
        <v>79873</v>
      </c>
      <c r="J161" s="188">
        <f>V161</f>
        <v>83068</v>
      </c>
      <c r="K161" s="130">
        <f t="shared" ref="K161:P161" si="275">(E160/E156)-1</f>
        <v>2.4983999999999999E-2</v>
      </c>
      <c r="L161" s="130">
        <f t="shared" si="275"/>
        <v>2.4917000000000002E-2</v>
      </c>
      <c r="M161" s="130">
        <f t="shared" si="275"/>
        <v>2.4826999999999998E-2</v>
      </c>
      <c r="N161" s="130">
        <f t="shared" si="275"/>
        <v>2.4986000000000001E-2</v>
      </c>
      <c r="O161" s="130">
        <f t="shared" si="275"/>
        <v>2.5093000000000001E-2</v>
      </c>
      <c r="P161" s="130">
        <f t="shared" si="275"/>
        <v>2.5153999999999999E-2</v>
      </c>
      <c r="Q161" s="131">
        <f t="shared" ref="Q161:U161" si="276">ROUND((Q160*2080),5)</f>
        <v>68275.604800000001</v>
      </c>
      <c r="R161" s="132">
        <f t="shared" si="276"/>
        <v>71006.665599999993</v>
      </c>
      <c r="S161" s="132">
        <f t="shared" si="276"/>
        <v>73846.926399999997</v>
      </c>
      <c r="T161" s="132">
        <f t="shared" si="276"/>
        <v>76800.796799999996</v>
      </c>
      <c r="U161" s="132">
        <f t="shared" si="276"/>
        <v>79872.852799999993</v>
      </c>
      <c r="V161" s="132">
        <f>ROUND((V160*2080),5)</f>
        <v>83067.774399999995</v>
      </c>
      <c r="W161" s="130">
        <f t="shared" ref="W161:AB161" si="277">(Q160/Q156)-1</f>
        <v>2.5000000000000001E-2</v>
      </c>
      <c r="X161" s="130">
        <f t="shared" si="277"/>
        <v>2.5000000000000001E-2</v>
      </c>
      <c r="Y161" s="130">
        <f t="shared" si="277"/>
        <v>2.5000000000000001E-2</v>
      </c>
      <c r="Z161" s="130">
        <f t="shared" si="277"/>
        <v>2.5000000000000001E-2</v>
      </c>
      <c r="AA161" s="130">
        <f t="shared" si="277"/>
        <v>2.5000000000000001E-2</v>
      </c>
      <c r="AB161" s="130">
        <f t="shared" si="277"/>
        <v>2.5000000000000001E-2</v>
      </c>
    </row>
    <row r="162" spans="1:28" s="4" customFormat="1" ht="13.5" customHeight="1" x14ac:dyDescent="0.2">
      <c r="A162" s="76"/>
      <c r="B162" s="171" t="s">
        <v>120</v>
      </c>
      <c r="C162" s="24" t="s">
        <v>105</v>
      </c>
      <c r="D162" s="248"/>
      <c r="E162" s="194"/>
      <c r="F162" s="195"/>
      <c r="G162" s="195"/>
      <c r="H162" s="195"/>
      <c r="I162" s="195"/>
      <c r="J162" s="195"/>
      <c r="K162" s="136"/>
      <c r="L162" s="136"/>
      <c r="M162" s="136"/>
      <c r="N162" s="136"/>
      <c r="O162" s="136"/>
      <c r="P162" s="136"/>
      <c r="Q162" s="131"/>
      <c r="R162" s="132"/>
      <c r="S162" s="132"/>
      <c r="T162" s="132"/>
      <c r="U162" s="132"/>
      <c r="V162" s="132"/>
      <c r="W162" s="136"/>
      <c r="X162" s="136"/>
      <c r="Y162" s="136"/>
      <c r="Z162" s="136"/>
      <c r="AA162" s="136"/>
      <c r="AB162" s="136"/>
    </row>
    <row r="163" spans="1:28" s="4" customFormat="1" ht="13.5" customHeight="1" thickBot="1" x14ac:dyDescent="0.25">
      <c r="A163" s="80"/>
      <c r="B163" s="170"/>
      <c r="C163" s="49"/>
      <c r="D163" s="249"/>
      <c r="E163" s="189"/>
      <c r="F163" s="190"/>
      <c r="G163" s="190"/>
      <c r="H163" s="190"/>
      <c r="I163" s="190"/>
      <c r="J163" s="190"/>
      <c r="K163" s="133"/>
      <c r="L163" s="133"/>
      <c r="M163" s="133"/>
      <c r="N163" s="133"/>
      <c r="O163" s="133"/>
      <c r="P163" s="133"/>
      <c r="Q163" s="134"/>
      <c r="R163" s="135"/>
      <c r="S163" s="135"/>
      <c r="T163" s="135"/>
      <c r="U163" s="135"/>
      <c r="V163" s="135"/>
      <c r="W163" s="133"/>
      <c r="X163" s="133"/>
      <c r="Y163" s="133"/>
      <c r="Z163" s="133"/>
      <c r="AA163" s="133"/>
      <c r="AB163" s="133"/>
    </row>
    <row r="164" spans="1:28" s="4" customFormat="1" ht="13.5" customHeight="1" x14ac:dyDescent="0.2">
      <c r="A164" s="79">
        <v>46</v>
      </c>
      <c r="B164" s="166" t="s">
        <v>44</v>
      </c>
      <c r="C164" s="45" t="s">
        <v>105</v>
      </c>
      <c r="D164" s="187">
        <f t="shared" ref="D164:D165" si="278">+Q164*96%</f>
        <v>32.299999999999997</v>
      </c>
      <c r="E164" s="187">
        <f t="shared" ref="E164:I165" si="279">Q164</f>
        <v>33.65</v>
      </c>
      <c r="F164" s="187">
        <f t="shared" si="279"/>
        <v>34.99</v>
      </c>
      <c r="G164" s="187">
        <f t="shared" si="279"/>
        <v>36.39</v>
      </c>
      <c r="H164" s="187">
        <f t="shared" si="279"/>
        <v>37.85</v>
      </c>
      <c r="I164" s="187">
        <f t="shared" si="279"/>
        <v>39.36</v>
      </c>
      <c r="J164" s="187">
        <f>V164</f>
        <v>40.93</v>
      </c>
      <c r="K164" s="130"/>
      <c r="L164" s="130">
        <f>(F164/E164)-1</f>
        <v>3.9822000000000003E-2</v>
      </c>
      <c r="M164" s="130">
        <f t="shared" ref="M164:P164" si="280">(G164/F164)-1</f>
        <v>4.0010999999999998E-2</v>
      </c>
      <c r="N164" s="130">
        <f t="shared" si="280"/>
        <v>4.0120999999999997E-2</v>
      </c>
      <c r="O164" s="130">
        <f t="shared" si="280"/>
        <v>3.9893999999999999E-2</v>
      </c>
      <c r="P164" s="130">
        <f t="shared" si="280"/>
        <v>3.9888E-2</v>
      </c>
      <c r="Q164" s="204">
        <f>ROUND(VLOOKUP($A164,'2021 REG'!$A$9:$V$483,17,FALSE)*(1+$I$2),5)</f>
        <v>33.645449999999997</v>
      </c>
      <c r="R164" s="204">
        <f>ROUND(VLOOKUP($A164,'2021 REG'!$A$9:$V$483,18,FALSE)*(1+$I$2),5)</f>
        <v>34.991259999999997</v>
      </c>
      <c r="S164" s="204">
        <f>ROUND(VLOOKUP($A164,'2021 REG'!$A$9:$V$483,19,FALSE)*(1+$I$2),5)</f>
        <v>36.390909999999998</v>
      </c>
      <c r="T164" s="204">
        <f>ROUND(VLOOKUP($A164,'2021 REG'!$A$9:$V$483,20,FALSE)*(1+$I$2),5)</f>
        <v>37.846550000000001</v>
      </c>
      <c r="U164" s="204">
        <f>ROUND(VLOOKUP($A164,'2021 REG'!$A$9:$V$483,21,FALSE)*(1+$I$2),5)</f>
        <v>39.360430000000001</v>
      </c>
      <c r="V164" s="204">
        <f>ROUND(VLOOKUP($A164,'2021 REG'!$A$9:$V$483,22,FALSE)*(1+$I$2),5)</f>
        <v>40.934840000000001</v>
      </c>
      <c r="W164" s="130"/>
      <c r="X164" s="130">
        <f>(R164/Q164)-1</f>
        <v>0.04</v>
      </c>
      <c r="Y164" s="130">
        <f t="shared" ref="Y164:AB164" si="281">(S164/R164)-1</f>
        <v>0.04</v>
      </c>
      <c r="Z164" s="130">
        <f t="shared" si="281"/>
        <v>0.04</v>
      </c>
      <c r="AA164" s="130">
        <f t="shared" si="281"/>
        <v>0.04</v>
      </c>
      <c r="AB164" s="130">
        <f t="shared" si="281"/>
        <v>0.04</v>
      </c>
    </row>
    <row r="165" spans="1:28" s="4" customFormat="1" ht="13.5" customHeight="1" x14ac:dyDescent="0.2">
      <c r="A165" s="76"/>
      <c r="B165" s="171" t="s">
        <v>269</v>
      </c>
      <c r="C165" s="24" t="s">
        <v>105</v>
      </c>
      <c r="D165" s="188">
        <f t="shared" si="278"/>
        <v>67183</v>
      </c>
      <c r="E165" s="188">
        <f t="shared" si="279"/>
        <v>69983</v>
      </c>
      <c r="F165" s="188">
        <f t="shared" si="279"/>
        <v>72782</v>
      </c>
      <c r="G165" s="188">
        <f t="shared" si="279"/>
        <v>75693</v>
      </c>
      <c r="H165" s="188">
        <f t="shared" si="279"/>
        <v>78721</v>
      </c>
      <c r="I165" s="188">
        <f t="shared" si="279"/>
        <v>81870</v>
      </c>
      <c r="J165" s="188">
        <f>V165</f>
        <v>85144</v>
      </c>
      <c r="K165" s="130">
        <f t="shared" ref="K165:P165" si="282">(E164/E160)-1</f>
        <v>2.5288999999999999E-2</v>
      </c>
      <c r="L165" s="130">
        <f t="shared" si="282"/>
        <v>2.4896999999999999E-2</v>
      </c>
      <c r="M165" s="130">
        <f t="shared" si="282"/>
        <v>2.5069999999999999E-2</v>
      </c>
      <c r="N165" s="130">
        <f t="shared" si="282"/>
        <v>2.5190000000000001E-2</v>
      </c>
      <c r="O165" s="130">
        <f t="shared" si="282"/>
        <v>2.5000000000000001E-2</v>
      </c>
      <c r="P165" s="130">
        <f t="shared" si="282"/>
        <v>2.4787E-2</v>
      </c>
      <c r="Q165" s="131">
        <f t="shared" ref="Q165:U165" si="283">ROUND((Q164*2080),5)</f>
        <v>69982.535999999993</v>
      </c>
      <c r="R165" s="132">
        <f t="shared" si="283"/>
        <v>72781.820800000001</v>
      </c>
      <c r="S165" s="132">
        <f t="shared" si="283"/>
        <v>75693.092799999999</v>
      </c>
      <c r="T165" s="132">
        <f t="shared" si="283"/>
        <v>78720.823999999993</v>
      </c>
      <c r="U165" s="132">
        <f t="shared" si="283"/>
        <v>81869.694399999993</v>
      </c>
      <c r="V165" s="132">
        <f>ROUND((V164*2080),5)</f>
        <v>85144.467199999999</v>
      </c>
      <c r="W165" s="130">
        <f t="shared" ref="W165:AB165" si="284">(Q164/Q160)-1</f>
        <v>2.5000999999999999E-2</v>
      </c>
      <c r="X165" s="130">
        <f t="shared" si="284"/>
        <v>2.5000000000000001E-2</v>
      </c>
      <c r="Y165" s="130">
        <f t="shared" si="284"/>
        <v>2.5000000000000001E-2</v>
      </c>
      <c r="Z165" s="130">
        <f t="shared" si="284"/>
        <v>2.5000000000000001E-2</v>
      </c>
      <c r="AA165" s="130">
        <f t="shared" si="284"/>
        <v>2.5000000000000001E-2</v>
      </c>
      <c r="AB165" s="130">
        <f t="shared" si="284"/>
        <v>2.5000000000000001E-2</v>
      </c>
    </row>
    <row r="166" spans="1:28" s="4" customFormat="1" ht="13.5" customHeight="1" x14ac:dyDescent="0.2">
      <c r="A166" s="76"/>
      <c r="B166" s="171" t="s">
        <v>122</v>
      </c>
      <c r="C166" s="24" t="s">
        <v>105</v>
      </c>
      <c r="D166" s="248"/>
      <c r="E166" s="192"/>
      <c r="F166" s="193"/>
      <c r="G166" s="193"/>
      <c r="H166" s="193"/>
      <c r="I166" s="193"/>
      <c r="J166" s="193"/>
      <c r="K166" s="137"/>
      <c r="L166" s="137"/>
      <c r="M166" s="137"/>
      <c r="N166" s="137"/>
      <c r="O166" s="137"/>
      <c r="P166" s="137"/>
      <c r="Q166" s="138"/>
      <c r="R166" s="139"/>
      <c r="S166" s="139"/>
      <c r="T166" s="139"/>
      <c r="U166" s="139"/>
      <c r="V166" s="139"/>
      <c r="W166" s="137"/>
      <c r="X166" s="137"/>
      <c r="Y166" s="137"/>
      <c r="Z166" s="137"/>
      <c r="AA166" s="137"/>
      <c r="AB166" s="137"/>
    </row>
    <row r="167" spans="1:28" s="4" customFormat="1" ht="13.5" customHeight="1" x14ac:dyDescent="0.2">
      <c r="A167" s="76"/>
      <c r="B167" s="175" t="s">
        <v>64</v>
      </c>
      <c r="C167" s="24" t="s">
        <v>105</v>
      </c>
      <c r="D167" s="248"/>
      <c r="E167" s="192"/>
      <c r="F167" s="193"/>
      <c r="G167" s="193"/>
      <c r="H167" s="193"/>
      <c r="I167" s="193"/>
      <c r="J167" s="193"/>
      <c r="K167" s="137"/>
      <c r="L167" s="137"/>
      <c r="M167" s="137"/>
      <c r="N167" s="137"/>
      <c r="O167" s="137"/>
      <c r="P167" s="137"/>
      <c r="Q167" s="138"/>
      <c r="R167" s="139"/>
      <c r="S167" s="139"/>
      <c r="T167" s="139"/>
      <c r="U167" s="139"/>
      <c r="V167" s="139"/>
      <c r="W167" s="137"/>
      <c r="X167" s="137"/>
      <c r="Y167" s="137"/>
      <c r="Z167" s="137"/>
      <c r="AA167" s="137"/>
      <c r="AB167" s="137"/>
    </row>
    <row r="168" spans="1:28" s="4" customFormat="1" ht="13.5" customHeight="1" x14ac:dyDescent="0.2">
      <c r="A168" s="76"/>
      <c r="B168" s="171" t="s">
        <v>121</v>
      </c>
      <c r="C168" s="24" t="s">
        <v>105</v>
      </c>
      <c r="D168" s="248"/>
      <c r="E168" s="192"/>
      <c r="F168" s="193"/>
      <c r="G168" s="193"/>
      <c r="H168" s="193"/>
      <c r="I168" s="193"/>
      <c r="J168" s="193"/>
      <c r="K168" s="137"/>
      <c r="L168" s="137"/>
      <c r="M168" s="137"/>
      <c r="N168" s="137"/>
      <c r="O168" s="137"/>
      <c r="P168" s="137"/>
      <c r="Q168" s="138"/>
      <c r="R168" s="139"/>
      <c r="S168" s="139"/>
      <c r="T168" s="139"/>
      <c r="U168" s="139"/>
      <c r="V168" s="139"/>
      <c r="W168" s="137"/>
      <c r="X168" s="137"/>
      <c r="Y168" s="137"/>
      <c r="Z168" s="137"/>
      <c r="AA168" s="137"/>
      <c r="AB168" s="137"/>
    </row>
    <row r="169" spans="1:28" s="4" customFormat="1" ht="12.6" customHeight="1" x14ac:dyDescent="0.2">
      <c r="A169" s="76"/>
      <c r="B169" s="380" t="s">
        <v>296</v>
      </c>
      <c r="C169" s="338" t="s">
        <v>105</v>
      </c>
      <c r="D169" s="248"/>
      <c r="E169" s="192"/>
      <c r="F169" s="193"/>
      <c r="G169" s="193"/>
      <c r="H169" s="193"/>
      <c r="I169" s="193"/>
      <c r="J169" s="193"/>
      <c r="K169" s="137"/>
      <c r="L169" s="137"/>
      <c r="M169" s="137"/>
      <c r="N169" s="137"/>
      <c r="O169" s="137"/>
      <c r="P169" s="137"/>
      <c r="Q169" s="138"/>
      <c r="R169" s="139"/>
      <c r="S169" s="139"/>
      <c r="T169" s="139"/>
      <c r="U169" s="139"/>
      <c r="V169" s="139"/>
      <c r="W169" s="137"/>
      <c r="X169" s="137"/>
      <c r="Y169" s="137"/>
      <c r="Z169" s="137"/>
      <c r="AA169" s="137"/>
      <c r="AB169" s="137"/>
    </row>
    <row r="170" spans="1:28" s="4" customFormat="1" ht="11.25" x14ac:dyDescent="0.2">
      <c r="A170" s="76"/>
      <c r="B170" s="339" t="s">
        <v>297</v>
      </c>
      <c r="C170" s="24" t="s">
        <v>105</v>
      </c>
      <c r="D170" s="248"/>
      <c r="E170" s="192"/>
      <c r="F170" s="193"/>
      <c r="G170" s="193"/>
      <c r="H170" s="193"/>
      <c r="I170" s="193"/>
      <c r="J170" s="193"/>
      <c r="K170" s="137"/>
      <c r="L170" s="137"/>
      <c r="M170" s="137"/>
      <c r="N170" s="137"/>
      <c r="O170" s="137"/>
      <c r="P170" s="137"/>
      <c r="Q170" s="138"/>
      <c r="R170" s="139"/>
      <c r="S170" s="139"/>
      <c r="T170" s="139"/>
      <c r="U170" s="139"/>
      <c r="V170" s="139"/>
      <c r="W170" s="137"/>
      <c r="X170" s="137"/>
      <c r="Y170" s="137"/>
      <c r="Z170" s="137"/>
      <c r="AA170" s="137"/>
      <c r="AB170" s="137"/>
    </row>
    <row r="171" spans="1:28" s="4" customFormat="1" ht="11.25" x14ac:dyDescent="0.2">
      <c r="A171" s="76"/>
      <c r="B171" s="339" t="s">
        <v>308</v>
      </c>
      <c r="C171" s="89" t="s">
        <v>105</v>
      </c>
      <c r="D171" s="254"/>
      <c r="E171" s="192"/>
      <c r="F171" s="193"/>
      <c r="G171" s="193"/>
      <c r="H171" s="193"/>
      <c r="I171" s="193"/>
      <c r="J171" s="193"/>
      <c r="K171" s="137"/>
      <c r="L171" s="137"/>
      <c r="M171" s="137"/>
      <c r="N171" s="137"/>
      <c r="O171" s="137"/>
      <c r="P171" s="137"/>
      <c r="Q171" s="138"/>
      <c r="R171" s="139"/>
      <c r="S171" s="139"/>
      <c r="T171" s="139"/>
      <c r="U171" s="139"/>
      <c r="V171" s="139"/>
      <c r="W171" s="137"/>
      <c r="X171" s="137"/>
      <c r="Y171" s="137"/>
      <c r="Z171" s="137"/>
      <c r="AA171" s="137"/>
      <c r="AB171" s="137"/>
    </row>
    <row r="172" spans="1:28" s="4" customFormat="1" ht="13.5" customHeight="1" x14ac:dyDescent="0.2">
      <c r="A172" s="76"/>
      <c r="B172" s="339" t="s">
        <v>224</v>
      </c>
      <c r="C172" s="4" t="s">
        <v>105</v>
      </c>
      <c r="D172" s="254"/>
      <c r="E172" s="192"/>
      <c r="F172" s="193"/>
      <c r="G172" s="193"/>
      <c r="H172" s="193"/>
      <c r="I172" s="193"/>
      <c r="J172" s="193"/>
      <c r="K172" s="137"/>
      <c r="L172" s="137"/>
      <c r="M172" s="137"/>
      <c r="N172" s="137"/>
      <c r="O172" s="137"/>
      <c r="P172" s="137"/>
      <c r="Q172" s="138"/>
      <c r="R172" s="139"/>
      <c r="S172" s="139"/>
      <c r="T172" s="139"/>
      <c r="U172" s="139"/>
      <c r="V172" s="139"/>
      <c r="W172" s="137"/>
      <c r="X172" s="137"/>
      <c r="Y172" s="137"/>
      <c r="Z172" s="137"/>
      <c r="AA172" s="137"/>
      <c r="AB172" s="137"/>
    </row>
    <row r="173" spans="1:28" s="4" customFormat="1" ht="13.5" customHeight="1" x14ac:dyDescent="0.2">
      <c r="A173" s="76"/>
      <c r="B173" s="175" t="s">
        <v>74</v>
      </c>
      <c r="C173" s="89" t="s">
        <v>77</v>
      </c>
      <c r="D173" s="254"/>
      <c r="E173" s="192"/>
      <c r="F173" s="193"/>
      <c r="G173" s="193"/>
      <c r="H173" s="193"/>
      <c r="I173" s="193"/>
      <c r="J173" s="193"/>
      <c r="K173" s="137"/>
      <c r="L173" s="137"/>
      <c r="M173" s="137"/>
      <c r="N173" s="137"/>
      <c r="O173" s="137"/>
      <c r="P173" s="137"/>
      <c r="Q173" s="138"/>
      <c r="R173" s="139"/>
      <c r="S173" s="139"/>
      <c r="T173" s="139"/>
      <c r="U173" s="139"/>
      <c r="V173" s="139"/>
      <c r="W173" s="137"/>
      <c r="X173" s="137"/>
      <c r="Y173" s="137"/>
      <c r="Z173" s="137"/>
      <c r="AA173" s="137"/>
      <c r="AB173" s="137"/>
    </row>
    <row r="174" spans="1:28" s="4" customFormat="1" ht="13.5" customHeight="1" thickBot="1" x14ac:dyDescent="0.25">
      <c r="A174" s="80"/>
      <c r="B174" s="176"/>
      <c r="C174" s="84"/>
      <c r="D174" s="252"/>
      <c r="E174" s="189"/>
      <c r="F174" s="190"/>
      <c r="G174" s="190"/>
      <c r="H174" s="190"/>
      <c r="I174" s="190"/>
      <c r="J174" s="190"/>
      <c r="K174" s="133"/>
      <c r="L174" s="133"/>
      <c r="M174" s="133"/>
      <c r="N174" s="133"/>
      <c r="O174" s="133"/>
      <c r="P174" s="133"/>
      <c r="Q174" s="134"/>
      <c r="R174" s="135"/>
      <c r="S174" s="135"/>
      <c r="T174" s="135"/>
      <c r="U174" s="135"/>
      <c r="V174" s="135"/>
      <c r="W174" s="133"/>
      <c r="X174" s="133"/>
      <c r="Y174" s="133"/>
      <c r="Z174" s="133"/>
      <c r="AA174" s="133"/>
      <c r="AB174" s="133"/>
    </row>
    <row r="175" spans="1:28" s="4" customFormat="1" ht="13.5" customHeight="1" x14ac:dyDescent="0.2">
      <c r="A175" s="79">
        <v>47</v>
      </c>
      <c r="B175" s="174" t="s">
        <v>52</v>
      </c>
      <c r="C175" s="45" t="s">
        <v>105</v>
      </c>
      <c r="D175" s="187">
        <f t="shared" ref="D175:D176" si="285">+Q175*96%</f>
        <v>33.11</v>
      </c>
      <c r="E175" s="187">
        <f t="shared" ref="E175:I176" si="286">Q175</f>
        <v>34.49</v>
      </c>
      <c r="F175" s="187">
        <f t="shared" si="286"/>
        <v>35.869999999999997</v>
      </c>
      <c r="G175" s="187">
        <f t="shared" si="286"/>
        <v>37.299999999999997</v>
      </c>
      <c r="H175" s="187">
        <f t="shared" si="286"/>
        <v>38.79</v>
      </c>
      <c r="I175" s="187">
        <f t="shared" si="286"/>
        <v>40.340000000000003</v>
      </c>
      <c r="J175" s="187">
        <f>V175</f>
        <v>41.96</v>
      </c>
      <c r="K175" s="130"/>
      <c r="L175" s="130">
        <f>(F175/E175)-1</f>
        <v>4.0011999999999999E-2</v>
      </c>
      <c r="M175" s="130">
        <f t="shared" ref="M175:P175" si="287">(G175/F175)-1</f>
        <v>3.9865999999999999E-2</v>
      </c>
      <c r="N175" s="130">
        <f t="shared" si="287"/>
        <v>3.9946000000000002E-2</v>
      </c>
      <c r="O175" s="130">
        <f t="shared" si="287"/>
        <v>3.9959000000000001E-2</v>
      </c>
      <c r="P175" s="130">
        <f t="shared" si="287"/>
        <v>4.0159E-2</v>
      </c>
      <c r="Q175" s="204">
        <f>ROUND(VLOOKUP($A175,'2021 REG'!$A$9:$V$483,17,FALSE)*(1+$I$2),5)</f>
        <v>34.486579999999996</v>
      </c>
      <c r="R175" s="204">
        <f>ROUND(VLOOKUP($A175,'2021 REG'!$A$9:$V$483,18,FALSE)*(1+$I$2),5)</f>
        <v>35.866039999999998</v>
      </c>
      <c r="S175" s="204">
        <f>ROUND(VLOOKUP($A175,'2021 REG'!$A$9:$V$483,19,FALSE)*(1+$I$2),5)</f>
        <v>37.300699999999999</v>
      </c>
      <c r="T175" s="204">
        <f>ROUND(VLOOKUP($A175,'2021 REG'!$A$9:$V$483,20,FALSE)*(1+$I$2),5)</f>
        <v>38.792740000000002</v>
      </c>
      <c r="U175" s="204">
        <f>ROUND(VLOOKUP($A175,'2021 REG'!$A$9:$V$483,21,FALSE)*(1+$I$2),5)</f>
        <v>40.344430000000003</v>
      </c>
      <c r="V175" s="204">
        <f>ROUND(VLOOKUP($A175,'2021 REG'!$A$9:$V$483,22,FALSE)*(1+$I$2),5)</f>
        <v>41.958210000000001</v>
      </c>
      <c r="W175" s="130"/>
      <c r="X175" s="130">
        <f>(R175/Q175)-1</f>
        <v>0.04</v>
      </c>
      <c r="Y175" s="130">
        <f t="shared" ref="Y175:AB175" si="288">(S175/R175)-1</f>
        <v>4.0001000000000002E-2</v>
      </c>
      <c r="Z175" s="130">
        <f t="shared" si="288"/>
        <v>0.04</v>
      </c>
      <c r="AA175" s="130">
        <f t="shared" si="288"/>
        <v>3.9999E-2</v>
      </c>
      <c r="AB175" s="130">
        <f t="shared" si="288"/>
        <v>0.04</v>
      </c>
    </row>
    <row r="176" spans="1:28" s="4" customFormat="1" ht="13.5" customHeight="1" x14ac:dyDescent="0.2">
      <c r="A176" s="76"/>
      <c r="B176" s="175" t="s">
        <v>69</v>
      </c>
      <c r="C176" s="89" t="s">
        <v>105</v>
      </c>
      <c r="D176" s="188">
        <f t="shared" si="285"/>
        <v>68863</v>
      </c>
      <c r="E176" s="188">
        <f t="shared" si="286"/>
        <v>71732</v>
      </c>
      <c r="F176" s="188">
        <f t="shared" si="286"/>
        <v>74601</v>
      </c>
      <c r="G176" s="188">
        <f t="shared" si="286"/>
        <v>77585</v>
      </c>
      <c r="H176" s="188">
        <f t="shared" si="286"/>
        <v>80689</v>
      </c>
      <c r="I176" s="188">
        <f t="shared" si="286"/>
        <v>83916</v>
      </c>
      <c r="J176" s="188">
        <f>V176</f>
        <v>87273</v>
      </c>
      <c r="K176" s="130">
        <f t="shared" ref="K176:P176" si="289">(E175/E164)-1</f>
        <v>2.4962999999999999E-2</v>
      </c>
      <c r="L176" s="130">
        <f t="shared" si="289"/>
        <v>2.5149999999999999E-2</v>
      </c>
      <c r="M176" s="130">
        <f t="shared" si="289"/>
        <v>2.5007000000000001E-2</v>
      </c>
      <c r="N176" s="130">
        <f t="shared" si="289"/>
        <v>2.4834999999999999E-2</v>
      </c>
      <c r="O176" s="130">
        <f t="shared" si="289"/>
        <v>2.4898E-2</v>
      </c>
      <c r="P176" s="130">
        <f t="shared" si="289"/>
        <v>2.5165E-2</v>
      </c>
      <c r="Q176" s="131">
        <f t="shared" ref="Q176:U176" si="290">ROUND((Q175*2080),5)</f>
        <v>71732.0864</v>
      </c>
      <c r="R176" s="132">
        <f t="shared" si="290"/>
        <v>74601.363200000007</v>
      </c>
      <c r="S176" s="132">
        <f t="shared" si="290"/>
        <v>77585.456000000006</v>
      </c>
      <c r="T176" s="132">
        <f t="shared" si="290"/>
        <v>80688.8992</v>
      </c>
      <c r="U176" s="132">
        <f t="shared" si="290"/>
        <v>83916.414399999994</v>
      </c>
      <c r="V176" s="132">
        <f>ROUND((V175*2080),5)</f>
        <v>87273.076799999995</v>
      </c>
      <c r="W176" s="130">
        <f t="shared" ref="W176:AB176" si="291">(Q175/Q164)-1</f>
        <v>2.5000000000000001E-2</v>
      </c>
      <c r="X176" s="130">
        <f t="shared" si="291"/>
        <v>2.5000000000000001E-2</v>
      </c>
      <c r="Y176" s="130">
        <f t="shared" si="291"/>
        <v>2.5000000000000001E-2</v>
      </c>
      <c r="Z176" s="130">
        <f t="shared" si="291"/>
        <v>2.5000999999999999E-2</v>
      </c>
      <c r="AA176" s="130">
        <f t="shared" si="291"/>
        <v>2.5000000000000001E-2</v>
      </c>
      <c r="AB176" s="130">
        <f t="shared" si="291"/>
        <v>2.5000000000000001E-2</v>
      </c>
    </row>
    <row r="177" spans="1:28" s="4" customFormat="1" ht="13.5" customHeight="1" x14ac:dyDescent="0.2">
      <c r="A177" s="76"/>
      <c r="B177" s="171" t="s">
        <v>123</v>
      </c>
      <c r="C177" s="24" t="s">
        <v>77</v>
      </c>
      <c r="D177" s="248"/>
      <c r="E177" s="192"/>
      <c r="F177" s="193"/>
      <c r="G177" s="193"/>
      <c r="H177" s="193"/>
      <c r="I177" s="193"/>
      <c r="J177" s="193"/>
      <c r="K177" s="137"/>
      <c r="L177" s="137"/>
      <c r="M177" s="137"/>
      <c r="N177" s="137"/>
      <c r="O177" s="137"/>
      <c r="P177" s="137"/>
      <c r="Q177" s="138"/>
      <c r="R177" s="139"/>
      <c r="S177" s="139"/>
      <c r="T177" s="139"/>
      <c r="U177" s="139"/>
      <c r="V177" s="139"/>
      <c r="W177" s="137"/>
      <c r="X177" s="137"/>
      <c r="Y177" s="137"/>
      <c r="Z177" s="137"/>
      <c r="AA177" s="137"/>
      <c r="AB177" s="137"/>
    </row>
    <row r="178" spans="1:28" s="4" customFormat="1" ht="13.5" customHeight="1" x14ac:dyDescent="0.2">
      <c r="A178" s="76"/>
      <c r="B178" s="175" t="s">
        <v>50</v>
      </c>
      <c r="C178" s="89" t="s">
        <v>105</v>
      </c>
      <c r="D178" s="254"/>
      <c r="E178" s="192"/>
      <c r="F178" s="193"/>
      <c r="G178" s="193"/>
      <c r="H178" s="193"/>
      <c r="I178" s="193"/>
      <c r="J178" s="193"/>
      <c r="K178" s="137"/>
      <c r="L178" s="137"/>
      <c r="M178" s="137"/>
      <c r="N178" s="137"/>
      <c r="O178" s="137"/>
      <c r="P178" s="137"/>
      <c r="Q178" s="138"/>
      <c r="R178" s="139"/>
      <c r="S178" s="139"/>
      <c r="T178" s="139"/>
      <c r="U178" s="139"/>
      <c r="V178" s="139"/>
      <c r="W178" s="137"/>
      <c r="X178" s="137"/>
      <c r="Y178" s="137"/>
      <c r="Z178" s="137"/>
      <c r="AA178" s="137"/>
      <c r="AB178" s="137"/>
    </row>
    <row r="179" spans="1:28" s="4" customFormat="1" ht="13.5" customHeight="1" thickBot="1" x14ac:dyDescent="0.25">
      <c r="A179" s="80"/>
      <c r="B179" s="176"/>
      <c r="C179" s="84"/>
      <c r="D179" s="252"/>
      <c r="E179" s="189"/>
      <c r="F179" s="190"/>
      <c r="G179" s="190"/>
      <c r="H179" s="190"/>
      <c r="I179" s="190"/>
      <c r="J179" s="190"/>
      <c r="K179" s="133"/>
      <c r="L179" s="133"/>
      <c r="M179" s="133"/>
      <c r="N179" s="133"/>
      <c r="O179" s="133"/>
      <c r="P179" s="133"/>
      <c r="Q179" s="134"/>
      <c r="R179" s="135"/>
      <c r="S179" s="135"/>
      <c r="T179" s="135"/>
      <c r="U179" s="135"/>
      <c r="V179" s="135"/>
      <c r="W179" s="133"/>
      <c r="X179" s="133"/>
      <c r="Y179" s="133"/>
      <c r="Z179" s="133"/>
      <c r="AA179" s="133"/>
      <c r="AB179" s="133"/>
    </row>
    <row r="180" spans="1:28" s="4" customFormat="1" ht="13.5" customHeight="1" x14ac:dyDescent="0.2">
      <c r="A180" s="79">
        <v>48</v>
      </c>
      <c r="B180" s="174"/>
      <c r="C180" s="45"/>
      <c r="D180" s="187">
        <f t="shared" ref="D180:D181" si="292">+Q180*96%</f>
        <v>33.93</v>
      </c>
      <c r="E180" s="187">
        <f t="shared" ref="E180:I181" si="293">Q180</f>
        <v>35.35</v>
      </c>
      <c r="F180" s="187">
        <f t="shared" si="293"/>
        <v>36.76</v>
      </c>
      <c r="G180" s="187">
        <f t="shared" si="293"/>
        <v>38.229999999999997</v>
      </c>
      <c r="H180" s="187">
        <f t="shared" si="293"/>
        <v>39.76</v>
      </c>
      <c r="I180" s="187">
        <f t="shared" si="293"/>
        <v>41.35</v>
      </c>
      <c r="J180" s="187">
        <f>V180</f>
        <v>43.01</v>
      </c>
      <c r="K180" s="130"/>
      <c r="L180" s="130">
        <f>(F180/E180)-1</f>
        <v>3.9886999999999999E-2</v>
      </c>
      <c r="M180" s="130">
        <f t="shared" ref="M180:P180" si="294">(G180/F180)-1</f>
        <v>3.9988999999999997E-2</v>
      </c>
      <c r="N180" s="130">
        <f t="shared" si="294"/>
        <v>4.0021000000000001E-2</v>
      </c>
      <c r="O180" s="130">
        <f t="shared" si="294"/>
        <v>3.9989999999999998E-2</v>
      </c>
      <c r="P180" s="130">
        <f t="shared" si="294"/>
        <v>4.0145E-2</v>
      </c>
      <c r="Q180" s="204">
        <f>ROUND(VLOOKUP($A180,'2021 REG'!$A$9:$V$483,17,FALSE)*(1+$I$2),5)</f>
        <v>35.348739999999999</v>
      </c>
      <c r="R180" s="204">
        <f>ROUND(VLOOKUP($A180,'2021 REG'!$A$9:$V$483,18,FALSE)*(1+$I$2),5)</f>
        <v>36.762689999999999</v>
      </c>
      <c r="S180" s="204">
        <f>ROUND(VLOOKUP($A180,'2021 REG'!$A$9:$V$483,19,FALSE)*(1+$I$2),5)</f>
        <v>38.23321</v>
      </c>
      <c r="T180" s="204">
        <f>ROUND(VLOOKUP($A180,'2021 REG'!$A$9:$V$483,20,FALSE)*(1+$I$2),5)</f>
        <v>39.762540000000001</v>
      </c>
      <c r="U180" s="204">
        <f>ROUND(VLOOKUP($A180,'2021 REG'!$A$9:$V$483,21,FALSE)*(1+$I$2),5)</f>
        <v>41.35304</v>
      </c>
      <c r="V180" s="204">
        <f>ROUND(VLOOKUP($A180,'2021 REG'!$A$9:$V$483,22,FALSE)*(1+$I$2),5)</f>
        <v>43.007170000000002</v>
      </c>
      <c r="W180" s="130"/>
      <c r="X180" s="130">
        <f>(R180/Q180)-1</f>
        <v>0.04</v>
      </c>
      <c r="Y180" s="130">
        <f t="shared" ref="Y180:AB180" si="295">(S180/R180)-1</f>
        <v>0.04</v>
      </c>
      <c r="Z180" s="130">
        <f t="shared" si="295"/>
        <v>0.04</v>
      </c>
      <c r="AA180" s="130">
        <f t="shared" si="295"/>
        <v>0.04</v>
      </c>
      <c r="AB180" s="130">
        <f t="shared" si="295"/>
        <v>0.04</v>
      </c>
    </row>
    <row r="181" spans="1:28" s="4" customFormat="1" ht="13.5" customHeight="1" x14ac:dyDescent="0.2">
      <c r="A181" s="76"/>
      <c r="B181" s="175"/>
      <c r="C181" s="89"/>
      <c r="D181" s="188">
        <f t="shared" si="292"/>
        <v>70584</v>
      </c>
      <c r="E181" s="188">
        <f t="shared" si="293"/>
        <v>73525</v>
      </c>
      <c r="F181" s="188">
        <f t="shared" si="293"/>
        <v>76466</v>
      </c>
      <c r="G181" s="188">
        <f t="shared" si="293"/>
        <v>79525</v>
      </c>
      <c r="H181" s="188">
        <f t="shared" si="293"/>
        <v>82706</v>
      </c>
      <c r="I181" s="188">
        <f t="shared" si="293"/>
        <v>86014</v>
      </c>
      <c r="J181" s="188">
        <f>V181</f>
        <v>89455</v>
      </c>
      <c r="K181" s="130">
        <f>(E180/E175)-1</f>
        <v>2.4934999999999999E-2</v>
      </c>
      <c r="L181" s="130">
        <f>(F180/F175)-1</f>
        <v>2.4812000000000001E-2</v>
      </c>
      <c r="M181" s="130">
        <f t="shared" ref="M181:P181" si="296">(G180/G175)-1</f>
        <v>2.4933E-2</v>
      </c>
      <c r="N181" s="130">
        <f t="shared" si="296"/>
        <v>2.5006E-2</v>
      </c>
      <c r="O181" s="130">
        <f t="shared" si="296"/>
        <v>2.5037E-2</v>
      </c>
      <c r="P181" s="130">
        <f t="shared" si="296"/>
        <v>2.5024000000000001E-2</v>
      </c>
      <c r="Q181" s="131">
        <f t="shared" ref="Q181:U181" si="297">ROUND((Q180*2080),5)</f>
        <v>73525.379199999996</v>
      </c>
      <c r="R181" s="132">
        <f t="shared" si="297"/>
        <v>76466.395199999999</v>
      </c>
      <c r="S181" s="132">
        <f t="shared" si="297"/>
        <v>79525.076799999995</v>
      </c>
      <c r="T181" s="132">
        <f t="shared" si="297"/>
        <v>82706.083199999994</v>
      </c>
      <c r="U181" s="132">
        <f t="shared" si="297"/>
        <v>86014.323199999999</v>
      </c>
      <c r="V181" s="132">
        <f>ROUND((V180*2080),5)</f>
        <v>89454.9136</v>
      </c>
      <c r="W181" s="130">
        <f>(Q180/Q175)-1</f>
        <v>2.5000000000000001E-2</v>
      </c>
      <c r="X181" s="130">
        <f>(R180/R175)-1</f>
        <v>2.5000000000000001E-2</v>
      </c>
      <c r="Y181" s="130">
        <f t="shared" ref="Y181:AB181" si="298">(S180/S175)-1</f>
        <v>2.5000000000000001E-2</v>
      </c>
      <c r="Z181" s="130">
        <f t="shared" si="298"/>
        <v>2.5000000000000001E-2</v>
      </c>
      <c r="AA181" s="130">
        <f t="shared" si="298"/>
        <v>2.5000000000000001E-2</v>
      </c>
      <c r="AB181" s="130">
        <f t="shared" si="298"/>
        <v>2.5000000000000001E-2</v>
      </c>
    </row>
    <row r="182" spans="1:28" s="4" customFormat="1" ht="13.5" customHeight="1" thickBot="1" x14ac:dyDescent="0.25">
      <c r="A182" s="80"/>
      <c r="B182" s="170"/>
      <c r="C182" s="49"/>
      <c r="D182" s="249"/>
      <c r="E182" s="189"/>
      <c r="F182" s="190"/>
      <c r="G182" s="190"/>
      <c r="H182" s="190"/>
      <c r="I182" s="190"/>
      <c r="J182" s="190"/>
      <c r="K182" s="133"/>
      <c r="L182" s="133"/>
      <c r="M182" s="133"/>
      <c r="N182" s="133"/>
      <c r="O182" s="133"/>
      <c r="P182" s="133"/>
      <c r="Q182" s="134"/>
      <c r="R182" s="135"/>
      <c r="S182" s="135"/>
      <c r="T182" s="135"/>
      <c r="U182" s="135"/>
      <c r="V182" s="135"/>
      <c r="W182" s="133"/>
      <c r="X182" s="133"/>
      <c r="Y182" s="133"/>
      <c r="Z182" s="133"/>
      <c r="AA182" s="133"/>
      <c r="AB182" s="133"/>
    </row>
    <row r="183" spans="1:28" s="4" customFormat="1" ht="13.5" customHeight="1" x14ac:dyDescent="0.2">
      <c r="A183" s="79">
        <v>49</v>
      </c>
      <c r="B183" s="374" t="s">
        <v>54</v>
      </c>
      <c r="C183" s="45" t="s">
        <v>77</v>
      </c>
      <c r="D183" s="187">
        <f t="shared" ref="D183" si="299">+Q183*96%</f>
        <v>34.78</v>
      </c>
      <c r="E183" s="187">
        <f t="shared" ref="E183:I183" si="300">Q183</f>
        <v>36.229999999999997</v>
      </c>
      <c r="F183" s="187">
        <f t="shared" si="300"/>
        <v>37.68</v>
      </c>
      <c r="G183" s="187">
        <f t="shared" si="300"/>
        <v>39.19</v>
      </c>
      <c r="H183" s="187">
        <f t="shared" si="300"/>
        <v>40.76</v>
      </c>
      <c r="I183" s="187">
        <f t="shared" si="300"/>
        <v>42.39</v>
      </c>
      <c r="J183" s="187">
        <f>V183</f>
        <v>44.08</v>
      </c>
      <c r="K183" s="130"/>
      <c r="L183" s="130">
        <f>(F183/E183)-1</f>
        <v>4.0022000000000002E-2</v>
      </c>
      <c r="M183" s="130">
        <f t="shared" ref="M183:P183" si="301">(G183/F183)-1</f>
        <v>4.0073999999999999E-2</v>
      </c>
      <c r="N183" s="130">
        <f t="shared" si="301"/>
        <v>4.0060999999999999E-2</v>
      </c>
      <c r="O183" s="130">
        <f t="shared" si="301"/>
        <v>3.9989999999999998E-2</v>
      </c>
      <c r="P183" s="130">
        <f t="shared" si="301"/>
        <v>3.9868000000000001E-2</v>
      </c>
      <c r="Q183" s="204">
        <f>ROUND(VLOOKUP($A183,'2021 REG'!$A$9:$V$483,17,FALSE)*(1+$I$2),5)</f>
        <v>36.23245</v>
      </c>
      <c r="R183" s="204">
        <f>ROUND(VLOOKUP($A183,'2021 REG'!$A$9:$V$483,18,FALSE)*(1+$I$2),5)</f>
        <v>37.681759999999997</v>
      </c>
      <c r="S183" s="204">
        <f>ROUND(VLOOKUP($A183,'2021 REG'!$A$9:$V$483,19,FALSE)*(1+$I$2),5)</f>
        <v>39.189050000000002</v>
      </c>
      <c r="T183" s="204">
        <f>ROUND(VLOOKUP($A183,'2021 REG'!$A$9:$V$483,20,FALSE)*(1+$I$2),5)</f>
        <v>40.756619999999998</v>
      </c>
      <c r="U183" s="204">
        <f>ROUND(VLOOKUP($A183,'2021 REG'!$A$9:$V$483,21,FALSE)*(1+$I$2),5)</f>
        <v>42.386859999999999</v>
      </c>
      <c r="V183" s="204">
        <f>ROUND(VLOOKUP($A183,'2021 REG'!$A$9:$V$483,22,FALSE)*(1+$I$2),5)</f>
        <v>44.082349999999998</v>
      </c>
      <c r="W183" s="130"/>
      <c r="X183" s="130">
        <f>(R183/Q183)-1</f>
        <v>0.04</v>
      </c>
      <c r="Y183" s="130">
        <f t="shared" ref="Y183:AB183" si="302">(S183/R183)-1</f>
        <v>4.0001000000000002E-2</v>
      </c>
      <c r="Z183" s="130">
        <f t="shared" si="302"/>
        <v>0.04</v>
      </c>
      <c r="AA183" s="130">
        <f t="shared" si="302"/>
        <v>3.9999E-2</v>
      </c>
      <c r="AB183" s="130">
        <f t="shared" si="302"/>
        <v>0.04</v>
      </c>
    </row>
    <row r="184" spans="1:28" s="4" customFormat="1" ht="13.5" customHeight="1" x14ac:dyDescent="0.2">
      <c r="A184" s="76"/>
      <c r="B184" s="167" t="s">
        <v>284</v>
      </c>
      <c r="C184" s="24" t="s">
        <v>77</v>
      </c>
      <c r="D184" s="188">
        <f>+Q184*96%</f>
        <v>72349</v>
      </c>
      <c r="E184" s="188">
        <f>Q184</f>
        <v>75363</v>
      </c>
      <c r="F184" s="188">
        <f>R184</f>
        <v>78378</v>
      </c>
      <c r="G184" s="188">
        <f>S184</f>
        <v>81513</v>
      </c>
      <c r="H184" s="188">
        <f>T184</f>
        <v>84774</v>
      </c>
      <c r="I184" s="188">
        <f>U184</f>
        <v>88165</v>
      </c>
      <c r="J184" s="188">
        <f>V184</f>
        <v>91691</v>
      </c>
      <c r="K184" s="130">
        <f t="shared" ref="K184:P184" si="303">(E183/E180)-1</f>
        <v>2.4893999999999999E-2</v>
      </c>
      <c r="L184" s="130">
        <f t="shared" si="303"/>
        <v>2.5027000000000001E-2</v>
      </c>
      <c r="M184" s="130">
        <f t="shared" si="303"/>
        <v>2.5111000000000001E-2</v>
      </c>
      <c r="N184" s="130">
        <f t="shared" si="303"/>
        <v>2.5151E-2</v>
      </c>
      <c r="O184" s="130">
        <f t="shared" si="303"/>
        <v>2.5151E-2</v>
      </c>
      <c r="P184" s="130">
        <f t="shared" si="303"/>
        <v>2.4878000000000001E-2</v>
      </c>
      <c r="Q184" s="131">
        <f t="shared" ref="Q184:V184" si="304">ROUND((Q183*2080),5)</f>
        <v>75363.495999999999</v>
      </c>
      <c r="R184" s="132">
        <f t="shared" si="304"/>
        <v>78378.060800000007</v>
      </c>
      <c r="S184" s="132">
        <f t="shared" si="304"/>
        <v>81513.224000000002</v>
      </c>
      <c r="T184" s="132">
        <f t="shared" si="304"/>
        <v>84773.7696</v>
      </c>
      <c r="U184" s="132">
        <f t="shared" si="304"/>
        <v>88164.668799999999</v>
      </c>
      <c r="V184" s="132">
        <f t="shared" si="304"/>
        <v>91691.288</v>
      </c>
      <c r="W184" s="130">
        <f t="shared" ref="W184:AB184" si="305">(Q183/Q180)-1</f>
        <v>2.5000000000000001E-2</v>
      </c>
      <c r="X184" s="130">
        <f t="shared" si="305"/>
        <v>2.5000000000000001E-2</v>
      </c>
      <c r="Y184" s="130">
        <f t="shared" si="305"/>
        <v>2.5000000000000001E-2</v>
      </c>
      <c r="Z184" s="130">
        <f t="shared" si="305"/>
        <v>2.5000000000000001E-2</v>
      </c>
      <c r="AA184" s="130">
        <f t="shared" si="305"/>
        <v>2.5000000000000001E-2</v>
      </c>
      <c r="AB184" s="130">
        <f t="shared" si="305"/>
        <v>2.5000000000000001E-2</v>
      </c>
    </row>
    <row r="185" spans="1:28" s="4" customFormat="1" ht="13.5" customHeight="1" x14ac:dyDescent="0.2">
      <c r="A185" s="76"/>
      <c r="B185" s="167" t="s">
        <v>298</v>
      </c>
      <c r="C185" s="24" t="s">
        <v>77</v>
      </c>
      <c r="D185" s="232"/>
      <c r="E185" s="232"/>
      <c r="F185" s="232"/>
      <c r="G185" s="232"/>
      <c r="H185" s="232"/>
      <c r="I185" s="232"/>
      <c r="J185" s="232"/>
      <c r="K185" s="130"/>
      <c r="L185" s="130"/>
      <c r="M185" s="130"/>
      <c r="N185" s="130"/>
      <c r="O185" s="130"/>
      <c r="P185" s="130"/>
      <c r="Q185" s="298"/>
      <c r="R185" s="299"/>
      <c r="S185" s="299"/>
      <c r="T185" s="299"/>
      <c r="U185" s="299"/>
      <c r="V185" s="299"/>
      <c r="W185" s="130"/>
      <c r="X185" s="130"/>
      <c r="Y185" s="130"/>
      <c r="Z185" s="130"/>
      <c r="AA185" s="130"/>
      <c r="AB185" s="130"/>
    </row>
    <row r="186" spans="1:28" s="4" customFormat="1" ht="13.5" customHeight="1" x14ac:dyDescent="0.2">
      <c r="A186" s="76"/>
      <c r="B186" s="167" t="s">
        <v>154</v>
      </c>
      <c r="C186" s="89" t="s">
        <v>77</v>
      </c>
      <c r="D186" s="232"/>
      <c r="E186" s="232"/>
      <c r="F186" s="232"/>
      <c r="G186" s="232"/>
      <c r="H186" s="232"/>
      <c r="I186" s="232"/>
      <c r="J186" s="232"/>
      <c r="K186" s="130"/>
      <c r="L186" s="130"/>
      <c r="M186" s="130"/>
      <c r="N186" s="130"/>
      <c r="O186" s="130"/>
      <c r="P186" s="130"/>
      <c r="Q186" s="130"/>
      <c r="R186" s="130"/>
      <c r="S186" s="130"/>
      <c r="T186" s="130"/>
      <c r="U186" s="130"/>
      <c r="V186" s="130"/>
      <c r="W186" s="130"/>
      <c r="X186" s="130"/>
      <c r="Y186" s="130"/>
      <c r="Z186" s="130"/>
      <c r="AA186" s="130"/>
      <c r="AB186" s="130"/>
    </row>
    <row r="187" spans="1:28" s="4" customFormat="1" ht="12" thickBot="1" x14ac:dyDescent="0.25">
      <c r="A187" s="80"/>
      <c r="B187" s="170"/>
      <c r="C187" s="49"/>
      <c r="D187" s="249"/>
      <c r="E187" s="189"/>
      <c r="F187" s="190"/>
      <c r="G187" s="190"/>
      <c r="H187" s="190"/>
      <c r="I187" s="190"/>
      <c r="J187" s="190"/>
      <c r="K187" s="133"/>
      <c r="L187" s="133"/>
      <c r="M187" s="133"/>
      <c r="N187" s="133"/>
      <c r="O187" s="133"/>
      <c r="P187" s="133"/>
      <c r="Q187" s="134"/>
      <c r="R187" s="135"/>
      <c r="S187" s="135"/>
      <c r="T187" s="135"/>
      <c r="U187" s="135"/>
      <c r="V187" s="135"/>
      <c r="W187" s="133"/>
      <c r="X187" s="133"/>
      <c r="Y187" s="133"/>
      <c r="Z187" s="133"/>
      <c r="AA187" s="133"/>
      <c r="AB187" s="133"/>
    </row>
    <row r="188" spans="1:28" s="4" customFormat="1" ht="13.5" customHeight="1" x14ac:dyDescent="0.2">
      <c r="A188" s="79">
        <v>50</v>
      </c>
      <c r="B188" s="374" t="s">
        <v>56</v>
      </c>
      <c r="C188" s="45" t="s">
        <v>105</v>
      </c>
      <c r="D188" s="187">
        <f t="shared" ref="D188:D189" si="306">+Q188*96%</f>
        <v>35.65</v>
      </c>
      <c r="E188" s="187">
        <f t="shared" ref="E188:I189" si="307">Q188</f>
        <v>37.14</v>
      </c>
      <c r="F188" s="187">
        <f t="shared" si="307"/>
        <v>38.619999999999997</v>
      </c>
      <c r="G188" s="187">
        <f t="shared" si="307"/>
        <v>40.17</v>
      </c>
      <c r="H188" s="187">
        <f t="shared" si="307"/>
        <v>41.78</v>
      </c>
      <c r="I188" s="187">
        <f t="shared" si="307"/>
        <v>43.45</v>
      </c>
      <c r="J188" s="187">
        <f>V188</f>
        <v>45.18</v>
      </c>
      <c r="K188" s="130"/>
      <c r="L188" s="130">
        <f>(F188/E188)-1</f>
        <v>3.9849000000000002E-2</v>
      </c>
      <c r="M188" s="130">
        <f t="shared" ref="M188:P188" si="308">(G188/F188)-1</f>
        <v>4.0134999999999997E-2</v>
      </c>
      <c r="N188" s="130">
        <f t="shared" si="308"/>
        <v>4.0079999999999998E-2</v>
      </c>
      <c r="O188" s="130">
        <f t="shared" si="308"/>
        <v>3.9971E-2</v>
      </c>
      <c r="P188" s="130">
        <f t="shared" si="308"/>
        <v>3.9815999999999997E-2</v>
      </c>
      <c r="Q188" s="204">
        <f>ROUND(VLOOKUP($A188,'2021 REG'!$A$9:$V$483,17,FALSE)*(1+$I$2),5)</f>
        <v>37.138289999999998</v>
      </c>
      <c r="R188" s="204">
        <f>ROUND(VLOOKUP($A188,'2021 REG'!$A$9:$V$483,18,FALSE)*(1+$I$2),5)</f>
        <v>38.623809999999999</v>
      </c>
      <c r="S188" s="204">
        <f>ROUND(VLOOKUP($A188,'2021 REG'!$A$9:$V$483,19,FALSE)*(1+$I$2),5)</f>
        <v>40.168759999999999</v>
      </c>
      <c r="T188" s="204">
        <f>ROUND(VLOOKUP($A188,'2021 REG'!$A$9:$V$483,20,FALSE)*(1+$I$2),5)</f>
        <v>41.775539999999999</v>
      </c>
      <c r="U188" s="204">
        <f>ROUND(VLOOKUP($A188,'2021 REG'!$A$9:$V$483,21,FALSE)*(1+$I$2),5)</f>
        <v>43.446530000000003</v>
      </c>
      <c r="V188" s="204">
        <f>ROUND(VLOOKUP($A188,'2021 REG'!$A$9:$V$483,22,FALSE)*(1+$I$2),5)</f>
        <v>45.184429999999999</v>
      </c>
      <c r="W188" s="130"/>
      <c r="X188" s="130">
        <f>(R188/Q188)-1</f>
        <v>0.04</v>
      </c>
      <c r="Y188" s="130">
        <f t="shared" ref="Y188:AB188" si="309">(S188/R188)-1</f>
        <v>0.04</v>
      </c>
      <c r="Z188" s="130">
        <f t="shared" si="309"/>
        <v>4.0001000000000002E-2</v>
      </c>
      <c r="AA188" s="130">
        <f t="shared" si="309"/>
        <v>3.9999E-2</v>
      </c>
      <c r="AB188" s="130">
        <f t="shared" si="309"/>
        <v>4.0001000000000002E-2</v>
      </c>
    </row>
    <row r="189" spans="1:28" s="52" customFormat="1" ht="13.5" customHeight="1" x14ac:dyDescent="0.2">
      <c r="A189" s="76"/>
      <c r="B189" s="222" t="s">
        <v>307</v>
      </c>
      <c r="C189" s="24" t="s">
        <v>77</v>
      </c>
      <c r="D189" s="188">
        <f t="shared" si="306"/>
        <v>74158</v>
      </c>
      <c r="E189" s="188">
        <f t="shared" si="307"/>
        <v>77248</v>
      </c>
      <c r="F189" s="188">
        <f t="shared" si="307"/>
        <v>80338</v>
      </c>
      <c r="G189" s="188">
        <f t="shared" si="307"/>
        <v>83551</v>
      </c>
      <c r="H189" s="188">
        <f t="shared" si="307"/>
        <v>86893</v>
      </c>
      <c r="I189" s="188">
        <f t="shared" si="307"/>
        <v>90369</v>
      </c>
      <c r="J189" s="188">
        <f>V189</f>
        <v>93984</v>
      </c>
      <c r="K189" s="130">
        <f t="shared" ref="K189:P189" si="310">(E188/E183)-1</f>
        <v>2.5117E-2</v>
      </c>
      <c r="L189" s="130">
        <f t="shared" si="310"/>
        <v>2.4947E-2</v>
      </c>
      <c r="M189" s="130">
        <f t="shared" si="310"/>
        <v>2.5006E-2</v>
      </c>
      <c r="N189" s="130">
        <f t="shared" si="310"/>
        <v>2.5024999999999999E-2</v>
      </c>
      <c r="O189" s="130">
        <f t="shared" si="310"/>
        <v>2.5006E-2</v>
      </c>
      <c r="P189" s="130">
        <f t="shared" si="310"/>
        <v>2.4955000000000001E-2</v>
      </c>
      <c r="Q189" s="131">
        <f t="shared" ref="Q189:U189" si="311">ROUND((Q188*2080),5)</f>
        <v>77247.643200000006</v>
      </c>
      <c r="R189" s="132">
        <f t="shared" si="311"/>
        <v>80337.524799999999</v>
      </c>
      <c r="S189" s="132">
        <f t="shared" si="311"/>
        <v>83551.020799999998</v>
      </c>
      <c r="T189" s="132">
        <f t="shared" si="311"/>
        <v>86893.123200000002</v>
      </c>
      <c r="U189" s="132">
        <f t="shared" si="311"/>
        <v>90368.782399999996</v>
      </c>
      <c r="V189" s="132">
        <f>ROUND((V188*2080),5)</f>
        <v>93983.614400000006</v>
      </c>
      <c r="W189" s="130">
        <f t="shared" ref="W189:AB189" si="312">(Q188/Q183)-1</f>
        <v>2.5000999999999999E-2</v>
      </c>
      <c r="X189" s="130">
        <f t="shared" si="312"/>
        <v>2.5000000000000001E-2</v>
      </c>
      <c r="Y189" s="130">
        <f t="shared" si="312"/>
        <v>2.5000000000000001E-2</v>
      </c>
      <c r="Z189" s="130">
        <f t="shared" si="312"/>
        <v>2.5000000000000001E-2</v>
      </c>
      <c r="AA189" s="130">
        <f t="shared" si="312"/>
        <v>2.5000000000000001E-2</v>
      </c>
      <c r="AB189" s="130">
        <f t="shared" si="312"/>
        <v>2.5000000000000001E-2</v>
      </c>
    </row>
    <row r="190" spans="1:28" s="52" customFormat="1" ht="13.5" customHeight="1" x14ac:dyDescent="0.2">
      <c r="A190" s="76"/>
      <c r="B190" s="167" t="s">
        <v>323</v>
      </c>
      <c r="C190" s="24" t="s">
        <v>77</v>
      </c>
      <c r="D190" s="248"/>
      <c r="E190" s="194"/>
      <c r="F190" s="195"/>
      <c r="G190" s="195"/>
      <c r="H190" s="195"/>
      <c r="I190" s="195"/>
      <c r="J190" s="195"/>
      <c r="K190" s="136"/>
      <c r="L190" s="136"/>
      <c r="M190" s="136"/>
      <c r="N190" s="136"/>
      <c r="O190" s="136"/>
      <c r="P190" s="136"/>
      <c r="Q190" s="131"/>
      <c r="R190" s="132"/>
      <c r="S190" s="132"/>
      <c r="T190" s="132"/>
      <c r="U190" s="132"/>
      <c r="V190" s="132"/>
      <c r="W190" s="136"/>
      <c r="X190" s="136"/>
      <c r="Y190" s="136"/>
      <c r="Z190" s="136"/>
      <c r="AA190" s="136"/>
      <c r="AB190" s="136"/>
    </row>
    <row r="191" spans="1:28" s="52" customFormat="1" ht="13.5" customHeight="1" x14ac:dyDescent="0.2">
      <c r="A191" s="76"/>
      <c r="B191" s="167" t="s">
        <v>311</v>
      </c>
      <c r="C191" s="24" t="s">
        <v>77</v>
      </c>
      <c r="D191" s="248"/>
      <c r="E191" s="194"/>
      <c r="F191" s="195"/>
      <c r="G191" s="195"/>
      <c r="H191" s="195"/>
      <c r="I191" s="195"/>
      <c r="J191" s="195"/>
      <c r="K191" s="136"/>
      <c r="L191" s="136"/>
      <c r="M191" s="136"/>
      <c r="N191" s="136"/>
      <c r="O191" s="136"/>
      <c r="P191" s="136"/>
      <c r="Q191" s="131"/>
      <c r="R191" s="132"/>
      <c r="S191" s="132"/>
      <c r="T191" s="132"/>
      <c r="U191" s="132"/>
      <c r="V191" s="132"/>
      <c r="W191" s="136"/>
      <c r="X191" s="136"/>
      <c r="Y191" s="136"/>
      <c r="Z191" s="136"/>
      <c r="AA191" s="136"/>
      <c r="AB191" s="136"/>
    </row>
    <row r="192" spans="1:28" s="52" customFormat="1" ht="13.5" customHeight="1" x14ac:dyDescent="0.2">
      <c r="A192" s="76"/>
      <c r="B192" s="171" t="s">
        <v>61</v>
      </c>
      <c r="C192" s="24" t="s">
        <v>77</v>
      </c>
      <c r="D192" s="248"/>
      <c r="E192" s="286"/>
      <c r="F192" s="195"/>
      <c r="G192" s="195"/>
      <c r="H192" s="195"/>
      <c r="I192" s="195"/>
      <c r="J192" s="195"/>
      <c r="K192" s="136"/>
      <c r="L192" s="136"/>
      <c r="M192" s="136"/>
      <c r="N192" s="136"/>
      <c r="O192" s="136"/>
      <c r="P192" s="136"/>
      <c r="Q192" s="131"/>
      <c r="R192" s="132"/>
      <c r="S192" s="132"/>
      <c r="T192" s="132"/>
      <c r="U192" s="132"/>
      <c r="V192" s="132"/>
      <c r="W192" s="136"/>
      <c r="X192" s="136"/>
      <c r="Y192" s="136"/>
      <c r="Z192" s="136"/>
      <c r="AA192" s="136"/>
      <c r="AB192" s="136"/>
    </row>
    <row r="193" spans="1:28" s="52" customFormat="1" ht="13.5" customHeight="1" x14ac:dyDescent="0.2">
      <c r="A193" s="76"/>
      <c r="B193" s="167" t="s">
        <v>126</v>
      </c>
      <c r="C193" s="29" t="s">
        <v>105</v>
      </c>
      <c r="D193" s="250"/>
      <c r="E193" s="194"/>
      <c r="F193" s="195"/>
      <c r="G193" s="195"/>
      <c r="H193" s="195"/>
      <c r="I193" s="195"/>
      <c r="J193" s="195"/>
      <c r="K193" s="136"/>
      <c r="L193" s="136"/>
      <c r="M193" s="136"/>
      <c r="N193" s="136"/>
      <c r="O193" s="136"/>
      <c r="P193" s="136"/>
      <c r="Q193" s="131"/>
      <c r="R193" s="132"/>
      <c r="S193" s="132"/>
      <c r="T193" s="132"/>
      <c r="U193" s="132"/>
      <c r="V193" s="132"/>
      <c r="W193" s="136"/>
      <c r="X193" s="136"/>
      <c r="Y193" s="136"/>
      <c r="Z193" s="136"/>
      <c r="AA193" s="136"/>
      <c r="AB193" s="136"/>
    </row>
    <row r="194" spans="1:28" s="52" customFormat="1" ht="13.5" customHeight="1" x14ac:dyDescent="0.2">
      <c r="A194" s="76"/>
      <c r="B194" s="167" t="s">
        <v>225</v>
      </c>
      <c r="C194" s="29" t="s">
        <v>105</v>
      </c>
      <c r="D194" s="250"/>
      <c r="E194" s="194"/>
      <c r="F194" s="195"/>
      <c r="G194" s="195"/>
      <c r="H194" s="195"/>
      <c r="I194" s="195"/>
      <c r="J194" s="195"/>
      <c r="K194" s="136"/>
      <c r="L194" s="136"/>
      <c r="M194" s="136"/>
      <c r="N194" s="136"/>
      <c r="O194" s="136"/>
      <c r="P194" s="136"/>
      <c r="Q194" s="131"/>
      <c r="R194" s="132"/>
      <c r="S194" s="132"/>
      <c r="T194" s="132"/>
      <c r="U194" s="132"/>
      <c r="V194" s="132"/>
      <c r="W194" s="136"/>
      <c r="X194" s="136"/>
      <c r="Y194" s="136"/>
      <c r="Z194" s="136"/>
      <c r="AA194" s="136"/>
      <c r="AB194" s="136"/>
    </row>
    <row r="195" spans="1:28" s="4" customFormat="1" ht="13.5" customHeight="1" thickBot="1" x14ac:dyDescent="0.25">
      <c r="A195" s="81"/>
      <c r="B195" s="370"/>
      <c r="C195" s="369"/>
      <c r="D195" s="250"/>
      <c r="E195" s="189"/>
      <c r="F195" s="190"/>
      <c r="G195" s="190"/>
      <c r="H195" s="190"/>
      <c r="I195" s="190"/>
      <c r="J195" s="190"/>
      <c r="K195" s="133"/>
      <c r="L195" s="133"/>
      <c r="M195" s="133"/>
      <c r="N195" s="133"/>
      <c r="O195" s="133"/>
      <c r="P195" s="133"/>
      <c r="Q195" s="134"/>
      <c r="R195" s="135"/>
      <c r="S195" s="135"/>
      <c r="T195" s="135"/>
      <c r="U195" s="135"/>
      <c r="V195" s="135"/>
      <c r="W195" s="133"/>
      <c r="X195" s="133"/>
      <c r="Y195" s="133"/>
      <c r="Z195" s="133"/>
      <c r="AA195" s="133"/>
      <c r="AB195" s="133"/>
    </row>
    <row r="196" spans="1:28" s="4" customFormat="1" ht="13.5" customHeight="1" x14ac:dyDescent="0.2">
      <c r="A196" s="79">
        <v>51</v>
      </c>
      <c r="B196" s="374" t="s">
        <v>272</v>
      </c>
      <c r="C196" s="45" t="s">
        <v>77</v>
      </c>
      <c r="D196" s="187">
        <f t="shared" ref="D196:D197" si="313">+Q196*96%</f>
        <v>36.54</v>
      </c>
      <c r="E196" s="187">
        <f t="shared" ref="E196:I197" si="314">Q196</f>
        <v>38.07</v>
      </c>
      <c r="F196" s="187">
        <f t="shared" si="314"/>
        <v>39.590000000000003</v>
      </c>
      <c r="G196" s="187">
        <f t="shared" si="314"/>
        <v>41.17</v>
      </c>
      <c r="H196" s="187">
        <f t="shared" si="314"/>
        <v>42.82</v>
      </c>
      <c r="I196" s="187">
        <f t="shared" si="314"/>
        <v>44.53</v>
      </c>
      <c r="J196" s="187">
        <f>V196</f>
        <v>46.31</v>
      </c>
      <c r="K196" s="130"/>
      <c r="L196" s="130">
        <f>(F196/E196)-1</f>
        <v>3.9926000000000003E-2</v>
      </c>
      <c r="M196" s="130">
        <f t="shared" ref="M196:P196" si="315">(G196/F196)-1</f>
        <v>3.9909E-2</v>
      </c>
      <c r="N196" s="130">
        <f t="shared" si="315"/>
        <v>4.0078000000000003E-2</v>
      </c>
      <c r="O196" s="130">
        <f t="shared" si="315"/>
        <v>3.9934999999999998E-2</v>
      </c>
      <c r="P196" s="130">
        <f t="shared" si="315"/>
        <v>3.9973000000000002E-2</v>
      </c>
      <c r="Q196" s="204">
        <f>ROUND(VLOOKUP($A196,'2021 REG'!$A$9:$V$483,17,FALSE)*(1+$I$2),5)</f>
        <v>38.066749999999999</v>
      </c>
      <c r="R196" s="204">
        <f>ROUND(VLOOKUP($A196,'2021 REG'!$A$9:$V$483,18,FALSE)*(1+$I$2),5)</f>
        <v>39.589410000000001</v>
      </c>
      <c r="S196" s="204">
        <f>ROUND(VLOOKUP($A196,'2021 REG'!$A$9:$V$483,19,FALSE)*(1+$I$2),5)</f>
        <v>41.172989999999999</v>
      </c>
      <c r="T196" s="204">
        <f>ROUND(VLOOKUP($A196,'2021 REG'!$A$9:$V$483,20,FALSE)*(1+$I$2),5)</f>
        <v>42.81991</v>
      </c>
      <c r="U196" s="204">
        <f>ROUND(VLOOKUP($A196,'2021 REG'!$A$9:$V$483,21,FALSE)*(1+$I$2),5)</f>
        <v>44.532710000000002</v>
      </c>
      <c r="V196" s="204">
        <f>ROUND(VLOOKUP($A196,'2021 REG'!$A$9:$V$483,22,FALSE)*(1+$I$2),5)</f>
        <v>46.314019999999999</v>
      </c>
      <c r="W196" s="130"/>
      <c r="X196" s="130">
        <f>(R196/Q196)-1</f>
        <v>0.04</v>
      </c>
      <c r="Y196" s="130">
        <f t="shared" ref="Y196:AB196" si="316">(S196/R196)-1</f>
        <v>0.04</v>
      </c>
      <c r="Z196" s="130">
        <f t="shared" si="316"/>
        <v>0.04</v>
      </c>
      <c r="AA196" s="130">
        <f t="shared" si="316"/>
        <v>0.04</v>
      </c>
      <c r="AB196" s="130">
        <f t="shared" si="316"/>
        <v>0.04</v>
      </c>
    </row>
    <row r="197" spans="1:28" s="4" customFormat="1" ht="13.5" customHeight="1" x14ac:dyDescent="0.2">
      <c r="A197" s="76"/>
      <c r="B197" s="368" t="s">
        <v>75</v>
      </c>
      <c r="C197" s="369" t="s">
        <v>77</v>
      </c>
      <c r="D197" s="188">
        <f t="shared" si="313"/>
        <v>76012</v>
      </c>
      <c r="E197" s="188">
        <f t="shared" si="314"/>
        <v>79179</v>
      </c>
      <c r="F197" s="188">
        <f t="shared" si="314"/>
        <v>82346</v>
      </c>
      <c r="G197" s="188">
        <f t="shared" si="314"/>
        <v>85640</v>
      </c>
      <c r="H197" s="188">
        <f t="shared" si="314"/>
        <v>89065</v>
      </c>
      <c r="I197" s="188">
        <f t="shared" si="314"/>
        <v>92628</v>
      </c>
      <c r="J197" s="188">
        <f>V197</f>
        <v>96333</v>
      </c>
      <c r="K197" s="130">
        <f t="shared" ref="K197:P197" si="317">(E196/E188)-1</f>
        <v>2.504E-2</v>
      </c>
      <c r="L197" s="130">
        <f t="shared" si="317"/>
        <v>2.5117E-2</v>
      </c>
      <c r="M197" s="130">
        <f t="shared" si="317"/>
        <v>2.4893999999999999E-2</v>
      </c>
      <c r="N197" s="130">
        <f t="shared" si="317"/>
        <v>2.4892000000000001E-2</v>
      </c>
      <c r="O197" s="130">
        <f t="shared" si="317"/>
        <v>2.4856E-2</v>
      </c>
      <c r="P197" s="130">
        <f t="shared" si="317"/>
        <v>2.5010999999999999E-2</v>
      </c>
      <c r="Q197" s="131">
        <f t="shared" ref="Q197:V197" si="318">ROUND((Q196*2080),5)</f>
        <v>79178.84</v>
      </c>
      <c r="R197" s="132">
        <f t="shared" si="318"/>
        <v>82345.972800000003</v>
      </c>
      <c r="S197" s="132">
        <f t="shared" si="318"/>
        <v>85639.819199999998</v>
      </c>
      <c r="T197" s="132">
        <f t="shared" si="318"/>
        <v>89065.412800000006</v>
      </c>
      <c r="U197" s="132">
        <f t="shared" si="318"/>
        <v>92628.036800000002</v>
      </c>
      <c r="V197" s="132">
        <f t="shared" si="318"/>
        <v>96333.161600000007</v>
      </c>
      <c r="W197" s="130">
        <f t="shared" ref="W197:AB197" si="319">(Q196/Q188)-1</f>
        <v>2.5000000000000001E-2</v>
      </c>
      <c r="X197" s="130">
        <f t="shared" si="319"/>
        <v>2.5000000000000001E-2</v>
      </c>
      <c r="Y197" s="130">
        <f t="shared" si="319"/>
        <v>2.5000000000000001E-2</v>
      </c>
      <c r="Z197" s="130">
        <f t="shared" si="319"/>
        <v>2.5000000000000001E-2</v>
      </c>
      <c r="AA197" s="130">
        <f t="shared" si="319"/>
        <v>2.5000000000000001E-2</v>
      </c>
      <c r="AB197" s="130">
        <f t="shared" si="319"/>
        <v>2.5000000000000001E-2</v>
      </c>
    </row>
    <row r="198" spans="1:28" s="4" customFormat="1" ht="13.5" customHeight="1" x14ac:dyDescent="0.2">
      <c r="A198" s="76"/>
      <c r="B198" s="368" t="s">
        <v>78</v>
      </c>
      <c r="C198" s="369" t="s">
        <v>77</v>
      </c>
      <c r="D198" s="196"/>
      <c r="E198" s="196"/>
      <c r="F198" s="188"/>
      <c r="G198" s="188"/>
      <c r="H198" s="188"/>
      <c r="I198" s="188"/>
      <c r="J198" s="188"/>
      <c r="K198" s="130"/>
      <c r="L198" s="130"/>
      <c r="M198" s="130"/>
      <c r="N198" s="130"/>
      <c r="O198" s="130"/>
      <c r="P198" s="130"/>
      <c r="Q198" s="131"/>
      <c r="R198" s="132"/>
      <c r="S198" s="132"/>
      <c r="T198" s="132"/>
      <c r="U198" s="132"/>
      <c r="V198" s="132"/>
      <c r="W198" s="130"/>
      <c r="X198" s="130"/>
      <c r="Y198" s="130"/>
      <c r="Z198" s="130"/>
      <c r="AA198" s="130"/>
      <c r="AB198" s="130"/>
    </row>
    <row r="199" spans="1:28" s="4" customFormat="1" ht="13.5" customHeight="1" x14ac:dyDescent="0.2">
      <c r="A199" s="76"/>
      <c r="B199" s="377" t="s">
        <v>306</v>
      </c>
      <c r="C199" s="369" t="s">
        <v>77</v>
      </c>
      <c r="D199" s="196"/>
      <c r="E199" s="196"/>
      <c r="F199" s="188"/>
      <c r="G199" s="188"/>
      <c r="H199" s="188"/>
      <c r="I199" s="188"/>
      <c r="J199" s="188"/>
      <c r="K199" s="130"/>
      <c r="L199" s="130"/>
      <c r="M199" s="130"/>
      <c r="N199" s="130"/>
      <c r="O199" s="130"/>
      <c r="P199" s="130"/>
      <c r="Q199" s="131"/>
      <c r="R199" s="132"/>
      <c r="S199" s="132"/>
      <c r="T199" s="132"/>
      <c r="U199" s="132"/>
      <c r="V199" s="132"/>
      <c r="W199" s="130"/>
      <c r="X199" s="130"/>
      <c r="Y199" s="130"/>
      <c r="Z199" s="130"/>
      <c r="AA199" s="130"/>
      <c r="AB199" s="130"/>
    </row>
    <row r="200" spans="1:28" s="4" customFormat="1" ht="13.5" customHeight="1" x14ac:dyDescent="0.2">
      <c r="A200" s="76"/>
      <c r="B200" s="368" t="s">
        <v>76</v>
      </c>
      <c r="C200" s="369" t="s">
        <v>77</v>
      </c>
      <c r="D200" s="196"/>
      <c r="E200" s="196"/>
      <c r="F200" s="188"/>
      <c r="G200" s="188"/>
      <c r="H200" s="188"/>
      <c r="I200" s="188"/>
      <c r="J200" s="188"/>
      <c r="K200" s="130"/>
      <c r="L200" s="130"/>
      <c r="M200" s="130"/>
      <c r="N200" s="130"/>
      <c r="O200" s="130"/>
      <c r="P200" s="130"/>
      <c r="Q200" s="131"/>
      <c r="R200" s="132"/>
      <c r="S200" s="132"/>
      <c r="T200" s="132"/>
      <c r="U200" s="132"/>
      <c r="V200" s="132"/>
      <c r="W200" s="130"/>
      <c r="X200" s="130"/>
      <c r="Y200" s="130"/>
      <c r="Z200" s="130"/>
      <c r="AA200" s="130"/>
      <c r="AB200" s="130"/>
    </row>
    <row r="201" spans="1:28" s="4" customFormat="1" ht="13.5" customHeight="1" x14ac:dyDescent="0.2">
      <c r="A201" s="76"/>
      <c r="B201" s="368" t="s">
        <v>55</v>
      </c>
      <c r="C201" s="369" t="s">
        <v>105</v>
      </c>
      <c r="D201" s="196"/>
      <c r="E201" s="196"/>
      <c r="F201" s="188"/>
      <c r="G201" s="188"/>
      <c r="H201" s="188"/>
      <c r="I201" s="188"/>
      <c r="J201" s="188"/>
      <c r="K201" s="130"/>
      <c r="L201" s="130"/>
      <c r="M201" s="130"/>
      <c r="N201" s="130"/>
      <c r="O201" s="130"/>
      <c r="P201" s="130"/>
      <c r="Q201" s="131"/>
      <c r="R201" s="132"/>
      <c r="S201" s="132"/>
      <c r="T201" s="132"/>
      <c r="U201" s="132"/>
      <c r="V201" s="132"/>
      <c r="W201" s="130"/>
      <c r="X201" s="130"/>
      <c r="Y201" s="130"/>
      <c r="Z201" s="130"/>
      <c r="AA201" s="130"/>
      <c r="AB201" s="130"/>
    </row>
    <row r="202" spans="1:28" s="52" customFormat="1" ht="13.5" customHeight="1" x14ac:dyDescent="0.2">
      <c r="A202" s="76"/>
      <c r="B202" s="167" t="s">
        <v>300</v>
      </c>
      <c r="C202" s="29" t="s">
        <v>77</v>
      </c>
      <c r="D202" s="250"/>
      <c r="E202" s="194"/>
      <c r="F202" s="195"/>
      <c r="G202" s="195"/>
      <c r="H202" s="195"/>
      <c r="I202" s="195"/>
      <c r="J202" s="195"/>
      <c r="K202" s="136"/>
      <c r="L202" s="136"/>
      <c r="M202" s="136"/>
      <c r="N202" s="136"/>
      <c r="O202" s="136"/>
      <c r="P202" s="136"/>
      <c r="Q202" s="131"/>
      <c r="R202" s="132"/>
      <c r="S202" s="132"/>
      <c r="T202" s="132"/>
      <c r="U202" s="132"/>
      <c r="V202" s="132"/>
      <c r="W202" s="136"/>
      <c r="X202" s="136"/>
      <c r="Y202" s="136"/>
      <c r="Z202" s="136"/>
      <c r="AA202" s="136"/>
      <c r="AB202" s="136"/>
    </row>
    <row r="203" spans="1:28" s="4" customFormat="1" ht="13.5" customHeight="1" thickBot="1" x14ac:dyDescent="0.25">
      <c r="A203" s="81"/>
      <c r="B203" s="370"/>
      <c r="C203" s="369"/>
      <c r="D203" s="250"/>
      <c r="E203" s="189"/>
      <c r="F203" s="190"/>
      <c r="G203" s="190"/>
      <c r="H203" s="190"/>
      <c r="I203" s="190"/>
      <c r="J203" s="190"/>
      <c r="K203" s="133"/>
      <c r="L203" s="133"/>
      <c r="M203" s="133"/>
      <c r="N203" s="133"/>
      <c r="O203" s="133"/>
      <c r="P203" s="133"/>
      <c r="Q203" s="134"/>
      <c r="R203" s="135"/>
      <c r="S203" s="135"/>
      <c r="T203" s="135"/>
      <c r="U203" s="135"/>
      <c r="V203" s="135"/>
      <c r="W203" s="133"/>
      <c r="X203" s="133"/>
      <c r="Y203" s="133"/>
      <c r="Z203" s="133"/>
      <c r="AA203" s="133"/>
      <c r="AB203" s="133"/>
    </row>
    <row r="204" spans="1:28" s="4" customFormat="1" ht="13.5" customHeight="1" x14ac:dyDescent="0.2">
      <c r="A204" s="79">
        <v>52</v>
      </c>
      <c r="B204" s="375"/>
      <c r="C204" s="376"/>
      <c r="D204" s="187">
        <f t="shared" ref="D204:D205" si="320">+Q204*96%</f>
        <v>37.46</v>
      </c>
      <c r="E204" s="187">
        <f t="shared" ref="E204:I205" si="321">Q204</f>
        <v>39.020000000000003</v>
      </c>
      <c r="F204" s="187">
        <f t="shared" si="321"/>
        <v>40.58</v>
      </c>
      <c r="G204" s="187">
        <f t="shared" si="321"/>
        <v>42.2</v>
      </c>
      <c r="H204" s="187">
        <f t="shared" si="321"/>
        <v>43.89</v>
      </c>
      <c r="I204" s="187">
        <f t="shared" si="321"/>
        <v>45.65</v>
      </c>
      <c r="J204" s="187">
        <f>V204</f>
        <v>47.47</v>
      </c>
      <c r="K204" s="130"/>
      <c r="L204" s="130">
        <f>(F204/E204)-1</f>
        <v>3.9979000000000001E-2</v>
      </c>
      <c r="M204" s="130">
        <f t="shared" ref="M204:P204" si="322">(G204/F204)-1</f>
        <v>3.9920999999999998E-2</v>
      </c>
      <c r="N204" s="130">
        <f t="shared" si="322"/>
        <v>4.0046999999999999E-2</v>
      </c>
      <c r="O204" s="130">
        <f t="shared" si="322"/>
        <v>4.0099999999999997E-2</v>
      </c>
      <c r="P204" s="130">
        <f t="shared" si="322"/>
        <v>3.9869000000000002E-2</v>
      </c>
      <c r="Q204" s="204">
        <f>ROUND(VLOOKUP($A204,'2021 REG'!$A$9:$V$483,17,FALSE)*(1+$I$2),5)</f>
        <v>39.0184</v>
      </c>
      <c r="R204" s="204">
        <f>ROUND(VLOOKUP($A204,'2021 REG'!$A$9:$V$483,18,FALSE)*(1+$I$2),5)</f>
        <v>40.579149999999998</v>
      </c>
      <c r="S204" s="204">
        <f>ROUND(VLOOKUP($A204,'2021 REG'!$A$9:$V$483,19,FALSE)*(1+$I$2),5)</f>
        <v>42.202300000000001</v>
      </c>
      <c r="T204" s="204">
        <f>ROUND(VLOOKUP($A204,'2021 REG'!$A$9:$V$483,20,FALSE)*(1+$I$2),5)</f>
        <v>43.890419999999999</v>
      </c>
      <c r="U204" s="204">
        <f>ROUND(VLOOKUP($A204,'2021 REG'!$A$9:$V$483,21,FALSE)*(1+$I$2),5)</f>
        <v>45.646039999999999</v>
      </c>
      <c r="V204" s="204">
        <f>ROUND(VLOOKUP($A204,'2021 REG'!$A$9:$V$483,22,FALSE)*(1+$I$2),5)</f>
        <v>47.471879999999999</v>
      </c>
      <c r="W204" s="130"/>
      <c r="X204" s="130">
        <f>(R204/Q204)-1</f>
        <v>0.04</v>
      </c>
      <c r="Y204" s="130">
        <f t="shared" ref="Y204:AB204" si="323">(S204/R204)-1</f>
        <v>0.04</v>
      </c>
      <c r="Z204" s="130">
        <f t="shared" si="323"/>
        <v>4.0001000000000002E-2</v>
      </c>
      <c r="AA204" s="130">
        <f t="shared" si="323"/>
        <v>0.04</v>
      </c>
      <c r="AB204" s="130">
        <f t="shared" si="323"/>
        <v>0.04</v>
      </c>
    </row>
    <row r="205" spans="1:28" s="4" customFormat="1" ht="13.5" customHeight="1" x14ac:dyDescent="0.2">
      <c r="A205" s="76" t="s">
        <v>141</v>
      </c>
      <c r="B205" s="368"/>
      <c r="C205" s="369"/>
      <c r="D205" s="188">
        <f t="shared" si="320"/>
        <v>77912</v>
      </c>
      <c r="E205" s="188">
        <f t="shared" si="321"/>
        <v>81158</v>
      </c>
      <c r="F205" s="188">
        <f t="shared" si="321"/>
        <v>84405</v>
      </c>
      <c r="G205" s="188">
        <f t="shared" si="321"/>
        <v>87781</v>
      </c>
      <c r="H205" s="188">
        <f t="shared" si="321"/>
        <v>91292</v>
      </c>
      <c r="I205" s="188">
        <f t="shared" si="321"/>
        <v>94944</v>
      </c>
      <c r="J205" s="188">
        <f>V205</f>
        <v>98742</v>
      </c>
      <c r="K205" s="130">
        <f t="shared" ref="K205:P205" si="324">(E204/E196)-1</f>
        <v>2.4954E-2</v>
      </c>
      <c r="L205" s="130">
        <f t="shared" si="324"/>
        <v>2.5006E-2</v>
      </c>
      <c r="M205" s="130">
        <f t="shared" si="324"/>
        <v>2.5017999999999999E-2</v>
      </c>
      <c r="N205" s="130">
        <f t="shared" si="324"/>
        <v>2.4988E-2</v>
      </c>
      <c r="O205" s="130">
        <f t="shared" si="324"/>
        <v>2.5152000000000001E-2</v>
      </c>
      <c r="P205" s="130">
        <f t="shared" si="324"/>
        <v>2.5048999999999998E-2</v>
      </c>
      <c r="Q205" s="131">
        <f t="shared" ref="Q205:U205" si="325">ROUND((Q204*2080),5)</f>
        <v>81158.271999999997</v>
      </c>
      <c r="R205" s="132">
        <f t="shared" si="325"/>
        <v>84404.631999999998</v>
      </c>
      <c r="S205" s="132">
        <f t="shared" si="325"/>
        <v>87780.784</v>
      </c>
      <c r="T205" s="132">
        <f t="shared" si="325"/>
        <v>91292.073600000003</v>
      </c>
      <c r="U205" s="132">
        <f t="shared" si="325"/>
        <v>94943.763200000001</v>
      </c>
      <c r="V205" s="132">
        <f>ROUND((V204*2080),5)</f>
        <v>98741.510399999999</v>
      </c>
      <c r="W205" s="130">
        <f t="shared" ref="W205:AB205" si="326">(Q204/Q196)-1</f>
        <v>2.5000000000000001E-2</v>
      </c>
      <c r="X205" s="130">
        <f t="shared" si="326"/>
        <v>2.5000000000000001E-2</v>
      </c>
      <c r="Y205" s="130">
        <f t="shared" si="326"/>
        <v>2.5000000000000001E-2</v>
      </c>
      <c r="Z205" s="130">
        <f t="shared" si="326"/>
        <v>2.5000000000000001E-2</v>
      </c>
      <c r="AA205" s="130">
        <f t="shared" si="326"/>
        <v>2.5000000000000001E-2</v>
      </c>
      <c r="AB205" s="130">
        <f t="shared" si="326"/>
        <v>2.5000000000000001E-2</v>
      </c>
    </row>
    <row r="206" spans="1:28" s="4" customFormat="1" ht="13.5" customHeight="1" thickBot="1" x14ac:dyDescent="0.25">
      <c r="A206" s="80"/>
      <c r="B206" s="331"/>
      <c r="C206" s="332"/>
      <c r="D206" s="247"/>
      <c r="E206" s="197"/>
      <c r="F206" s="198"/>
      <c r="G206" s="198"/>
      <c r="H206" s="198"/>
      <c r="I206" s="198"/>
      <c r="J206" s="198"/>
      <c r="K206" s="140"/>
      <c r="L206" s="140"/>
      <c r="M206" s="140"/>
      <c r="N206" s="140"/>
      <c r="O206" s="140"/>
      <c r="P206" s="140"/>
      <c r="Q206" s="141"/>
      <c r="R206" s="142"/>
      <c r="S206" s="142"/>
      <c r="T206" s="142"/>
      <c r="U206" s="142"/>
      <c r="V206" s="142"/>
      <c r="W206" s="140"/>
      <c r="X206" s="140"/>
      <c r="Y206" s="140"/>
      <c r="Z206" s="140"/>
      <c r="AA206" s="140"/>
      <c r="AB206" s="140"/>
    </row>
    <row r="207" spans="1:28" s="4" customFormat="1" ht="13.5" customHeight="1" x14ac:dyDescent="0.2">
      <c r="A207" s="79">
        <v>53</v>
      </c>
      <c r="B207" s="166" t="s">
        <v>127</v>
      </c>
      <c r="C207" s="45" t="s">
        <v>77</v>
      </c>
      <c r="D207" s="187">
        <f t="shared" ref="D207:D208" si="327">+Q207*96%</f>
        <v>38.39</v>
      </c>
      <c r="E207" s="187">
        <f t="shared" ref="E207:I208" si="328">Q207</f>
        <v>39.99</v>
      </c>
      <c r="F207" s="187">
        <f t="shared" si="328"/>
        <v>41.59</v>
      </c>
      <c r="G207" s="187">
        <f t="shared" si="328"/>
        <v>43.26</v>
      </c>
      <c r="H207" s="187">
        <f t="shared" si="328"/>
        <v>44.99</v>
      </c>
      <c r="I207" s="187">
        <f t="shared" si="328"/>
        <v>46.79</v>
      </c>
      <c r="J207" s="187">
        <f>V207</f>
        <v>48.66</v>
      </c>
      <c r="K207" s="130"/>
      <c r="L207" s="130">
        <f>(F207/E207)-1</f>
        <v>4.0009999999999997E-2</v>
      </c>
      <c r="M207" s="130">
        <f t="shared" ref="M207:P207" si="329">(G207/F207)-1</f>
        <v>4.0154000000000002E-2</v>
      </c>
      <c r="N207" s="130">
        <f t="shared" si="329"/>
        <v>3.9990999999999999E-2</v>
      </c>
      <c r="O207" s="130">
        <f t="shared" si="329"/>
        <v>4.0009000000000003E-2</v>
      </c>
      <c r="P207" s="130">
        <f t="shared" si="329"/>
        <v>3.9966000000000002E-2</v>
      </c>
      <c r="Q207" s="204">
        <f>ROUND(VLOOKUP($A207,'2021 REG'!$A$9:$V$483,17,FALSE)*(1+$I$2),5)</f>
        <v>39.993859999999998</v>
      </c>
      <c r="R207" s="204">
        <f>ROUND(VLOOKUP($A207,'2021 REG'!$A$9:$V$483,18,FALSE)*(1+$I$2),5)</f>
        <v>41.593609999999998</v>
      </c>
      <c r="S207" s="204">
        <f>ROUND(VLOOKUP($A207,'2021 REG'!$A$9:$V$483,19,FALSE)*(1+$I$2),5)</f>
        <v>43.257379999999998</v>
      </c>
      <c r="T207" s="204">
        <f>ROUND(VLOOKUP($A207,'2021 REG'!$A$9:$V$483,20,FALSE)*(1+$I$2),5)</f>
        <v>44.987650000000002</v>
      </c>
      <c r="U207" s="204">
        <f>ROUND(VLOOKUP($A207,'2021 REG'!$A$9:$V$483,21,FALSE)*(1+$I$2),5)</f>
        <v>46.787170000000003</v>
      </c>
      <c r="V207" s="204">
        <f>ROUND(VLOOKUP($A207,'2021 REG'!$A$9:$V$483,22,FALSE)*(1+$I$2),5)</f>
        <v>48.658670000000001</v>
      </c>
      <c r="W207" s="130"/>
      <c r="X207" s="130">
        <f>(R207/Q207)-1</f>
        <v>0.04</v>
      </c>
      <c r="Y207" s="130">
        <f t="shared" ref="Y207:AB207" si="330">(S207/R207)-1</f>
        <v>4.0001000000000002E-2</v>
      </c>
      <c r="Z207" s="130">
        <f t="shared" si="330"/>
        <v>3.9999E-2</v>
      </c>
      <c r="AA207" s="130">
        <f t="shared" si="330"/>
        <v>0.04</v>
      </c>
      <c r="AB207" s="130">
        <f t="shared" si="330"/>
        <v>0.04</v>
      </c>
    </row>
    <row r="208" spans="1:28" s="4" customFormat="1" ht="13.5" customHeight="1" x14ac:dyDescent="0.2">
      <c r="A208" s="76"/>
      <c r="B208" s="167" t="s">
        <v>145</v>
      </c>
      <c r="C208" s="24" t="s">
        <v>77</v>
      </c>
      <c r="D208" s="188">
        <f t="shared" si="327"/>
        <v>79860</v>
      </c>
      <c r="E208" s="188">
        <f t="shared" si="328"/>
        <v>83187</v>
      </c>
      <c r="F208" s="188">
        <f t="shared" si="328"/>
        <v>86515</v>
      </c>
      <c r="G208" s="188">
        <f t="shared" si="328"/>
        <v>89975</v>
      </c>
      <c r="H208" s="188">
        <f t="shared" si="328"/>
        <v>93574</v>
      </c>
      <c r="I208" s="188">
        <f t="shared" si="328"/>
        <v>97317</v>
      </c>
      <c r="J208" s="188">
        <f>V208</f>
        <v>101210</v>
      </c>
      <c r="K208" s="130">
        <f>(E207/E204)-1</f>
        <v>2.4858999999999999E-2</v>
      </c>
      <c r="L208" s="130">
        <f>(F207/F204)-1</f>
        <v>2.4889000000000001E-2</v>
      </c>
      <c r="M208" s="130">
        <f t="shared" ref="M208:P208" si="331">(G207/G204)-1</f>
        <v>2.5118000000000001E-2</v>
      </c>
      <c r="N208" s="130">
        <f t="shared" si="331"/>
        <v>2.5062999999999998E-2</v>
      </c>
      <c r="O208" s="130">
        <f t="shared" si="331"/>
        <v>2.4972999999999999E-2</v>
      </c>
      <c r="P208" s="130">
        <f t="shared" si="331"/>
        <v>2.5068E-2</v>
      </c>
      <c r="Q208" s="131">
        <f t="shared" ref="Q208:U208" si="332">ROUND((Q207*2080),5)</f>
        <v>83187.228799999997</v>
      </c>
      <c r="R208" s="132">
        <f t="shared" si="332"/>
        <v>86514.708799999993</v>
      </c>
      <c r="S208" s="132">
        <f t="shared" si="332"/>
        <v>89975.350399999996</v>
      </c>
      <c r="T208" s="132">
        <f t="shared" si="332"/>
        <v>93574.312000000005</v>
      </c>
      <c r="U208" s="132">
        <f t="shared" si="332"/>
        <v>97317.313599999994</v>
      </c>
      <c r="V208" s="132">
        <f>ROUND((V207*2080),5)</f>
        <v>101210.0336</v>
      </c>
      <c r="W208" s="130">
        <f>(Q207/Q204)-1</f>
        <v>2.5000000000000001E-2</v>
      </c>
      <c r="X208" s="130">
        <f>(R207/R204)-1</f>
        <v>2.5000000000000001E-2</v>
      </c>
      <c r="Y208" s="130">
        <f t="shared" ref="Y208:AB208" si="333">(S207/S204)-1</f>
        <v>2.5000999999999999E-2</v>
      </c>
      <c r="Z208" s="130">
        <f t="shared" si="333"/>
        <v>2.4999E-2</v>
      </c>
      <c r="AA208" s="130">
        <f t="shared" si="333"/>
        <v>2.5000000000000001E-2</v>
      </c>
      <c r="AB208" s="130">
        <f t="shared" si="333"/>
        <v>2.5000000000000001E-2</v>
      </c>
    </row>
    <row r="209" spans="1:28" s="4" customFormat="1" ht="13.5" customHeight="1" x14ac:dyDescent="0.2">
      <c r="A209" s="76"/>
      <c r="B209" s="370" t="s">
        <v>82</v>
      </c>
      <c r="C209" s="369" t="s">
        <v>77</v>
      </c>
      <c r="D209" s="196"/>
      <c r="E209" s="196"/>
      <c r="F209" s="188"/>
      <c r="G209" s="188"/>
      <c r="H209" s="188"/>
      <c r="I209" s="188"/>
      <c r="J209" s="188"/>
      <c r="K209" s="130"/>
      <c r="L209" s="130"/>
      <c r="M209" s="130"/>
      <c r="N209" s="130"/>
      <c r="O209" s="130"/>
      <c r="P209" s="130"/>
      <c r="Q209" s="131"/>
      <c r="R209" s="132"/>
      <c r="S209" s="132"/>
      <c r="T209" s="132"/>
      <c r="U209" s="132"/>
      <c r="V209" s="132"/>
      <c r="W209" s="130"/>
      <c r="X209" s="130"/>
      <c r="Y209" s="130"/>
      <c r="Z209" s="130"/>
      <c r="AA209" s="130"/>
      <c r="AB209" s="130"/>
    </row>
    <row r="210" spans="1:28" s="4" customFormat="1" ht="13.5" customHeight="1" x14ac:dyDescent="0.2">
      <c r="A210" s="76"/>
      <c r="B210" s="370" t="s">
        <v>315</v>
      </c>
      <c r="C210" s="369" t="s">
        <v>77</v>
      </c>
      <c r="D210" s="196"/>
      <c r="E210" s="196"/>
      <c r="F210" s="188"/>
      <c r="G210" s="188"/>
      <c r="H210" s="188"/>
      <c r="I210" s="188"/>
      <c r="J210" s="188"/>
      <c r="K210" s="130"/>
      <c r="L210" s="130"/>
      <c r="M210" s="130"/>
      <c r="N210" s="130"/>
      <c r="O210" s="130"/>
      <c r="P210" s="130"/>
      <c r="Q210" s="131"/>
      <c r="R210" s="132"/>
      <c r="S210" s="132"/>
      <c r="T210" s="132"/>
      <c r="U210" s="132"/>
      <c r="V210" s="132"/>
      <c r="W210" s="130"/>
      <c r="X210" s="130"/>
      <c r="Y210" s="130"/>
      <c r="Z210" s="130"/>
      <c r="AA210" s="130"/>
      <c r="AB210" s="130"/>
    </row>
    <row r="211" spans="1:28" s="4" customFormat="1" ht="13.5" customHeight="1" thickBot="1" x14ac:dyDescent="0.25">
      <c r="A211" s="76"/>
      <c r="B211" s="366"/>
      <c r="C211" s="367"/>
      <c r="D211" s="248"/>
      <c r="E211" s="194"/>
      <c r="F211" s="195"/>
      <c r="G211" s="195"/>
      <c r="H211" s="195"/>
      <c r="I211" s="195"/>
      <c r="J211" s="195"/>
      <c r="K211" s="140"/>
      <c r="L211" s="140"/>
      <c r="M211" s="140"/>
      <c r="N211" s="140"/>
      <c r="O211" s="140"/>
      <c r="P211" s="140"/>
      <c r="Q211" s="131"/>
      <c r="R211" s="132"/>
      <c r="S211" s="132"/>
      <c r="T211" s="132"/>
      <c r="U211" s="132"/>
      <c r="V211" s="132"/>
      <c r="W211" s="136"/>
      <c r="X211" s="136"/>
      <c r="Y211" s="136"/>
      <c r="Z211" s="136"/>
      <c r="AA211" s="136"/>
      <c r="AB211" s="136"/>
    </row>
    <row r="212" spans="1:28" s="4" customFormat="1" ht="13.5" customHeight="1" x14ac:dyDescent="0.2">
      <c r="A212" s="79">
        <v>54</v>
      </c>
      <c r="B212" s="166" t="s">
        <v>285</v>
      </c>
      <c r="C212" s="45" t="s">
        <v>77</v>
      </c>
      <c r="D212" s="187">
        <f t="shared" ref="D212:D213" si="334">+Q212*96%</f>
        <v>39.35</v>
      </c>
      <c r="E212" s="187">
        <f t="shared" ref="E212:I213" si="335">Q212</f>
        <v>40.99</v>
      </c>
      <c r="F212" s="187">
        <f t="shared" si="335"/>
        <v>42.63</v>
      </c>
      <c r="G212" s="187">
        <f t="shared" si="335"/>
        <v>44.34</v>
      </c>
      <c r="H212" s="187">
        <f t="shared" si="335"/>
        <v>46.11</v>
      </c>
      <c r="I212" s="187">
        <f t="shared" si="335"/>
        <v>47.96</v>
      </c>
      <c r="J212" s="187">
        <f>V212</f>
        <v>49.88</v>
      </c>
      <c r="K212" s="130"/>
      <c r="L212" s="130">
        <f>(F212/E212)-1</f>
        <v>4.0009999999999997E-2</v>
      </c>
      <c r="M212" s="130">
        <f t="shared" ref="M212:P212" si="336">(G212/F212)-1</f>
        <v>4.0113000000000003E-2</v>
      </c>
      <c r="N212" s="130">
        <f t="shared" si="336"/>
        <v>3.9919000000000003E-2</v>
      </c>
      <c r="O212" s="130">
        <f t="shared" si="336"/>
        <v>4.0120999999999997E-2</v>
      </c>
      <c r="P212" s="130">
        <f t="shared" si="336"/>
        <v>4.0032999999999999E-2</v>
      </c>
      <c r="Q212" s="204">
        <f>ROUND(VLOOKUP($A212,'2021 REG'!$A$9:$V$483,17,FALSE)*(1+$I$2),5)</f>
        <v>40.99371</v>
      </c>
      <c r="R212" s="204">
        <f>ROUND(VLOOKUP($A212,'2021 REG'!$A$9:$V$483,18,FALSE)*(1+$I$2),5)</f>
        <v>42.633470000000003</v>
      </c>
      <c r="S212" s="204">
        <f>ROUND(VLOOKUP($A212,'2021 REG'!$A$9:$V$483,19,FALSE)*(1+$I$2),5)</f>
        <v>44.338799999999999</v>
      </c>
      <c r="T212" s="204">
        <f>ROUND(VLOOKUP($A212,'2021 REG'!$A$9:$V$483,20,FALSE)*(1+$I$2),5)</f>
        <v>46.112349999999999</v>
      </c>
      <c r="U212" s="204">
        <f>ROUND(VLOOKUP($A212,'2021 REG'!$A$9:$V$483,21,FALSE)*(1+$I$2),5)</f>
        <v>47.956850000000003</v>
      </c>
      <c r="V212" s="204">
        <f>ROUND(VLOOKUP($A212,'2021 REG'!$A$9:$V$483,22,FALSE)*(1+$I$2),5)</f>
        <v>49.875149999999998</v>
      </c>
      <c r="W212" s="130"/>
      <c r="X212" s="130">
        <f>(R212/Q212)-1</f>
        <v>0.04</v>
      </c>
      <c r="Y212" s="130">
        <f t="shared" ref="Y212:AB212" si="337">(S212/R212)-1</f>
        <v>0.04</v>
      </c>
      <c r="Z212" s="130">
        <f t="shared" si="337"/>
        <v>0.04</v>
      </c>
      <c r="AA212" s="130">
        <f t="shared" si="337"/>
        <v>0.04</v>
      </c>
      <c r="AB212" s="130">
        <f t="shared" si="337"/>
        <v>4.0001000000000002E-2</v>
      </c>
    </row>
    <row r="213" spans="1:28" s="52" customFormat="1" ht="13.5" customHeight="1" x14ac:dyDescent="0.2">
      <c r="A213" s="76"/>
      <c r="B213" s="175" t="s">
        <v>132</v>
      </c>
      <c r="C213" s="89" t="s">
        <v>77</v>
      </c>
      <c r="D213" s="188">
        <f t="shared" si="334"/>
        <v>81856</v>
      </c>
      <c r="E213" s="188">
        <f t="shared" si="335"/>
        <v>85267</v>
      </c>
      <c r="F213" s="188">
        <f t="shared" si="335"/>
        <v>88678</v>
      </c>
      <c r="G213" s="188">
        <f t="shared" si="335"/>
        <v>92225</v>
      </c>
      <c r="H213" s="188">
        <f t="shared" si="335"/>
        <v>95914</v>
      </c>
      <c r="I213" s="188">
        <f t="shared" si="335"/>
        <v>99750</v>
      </c>
      <c r="J213" s="188">
        <f>V213</f>
        <v>103740</v>
      </c>
      <c r="K213" s="130">
        <f t="shared" ref="K213:P213" si="338">(E212/E207)-1</f>
        <v>2.5006E-2</v>
      </c>
      <c r="L213" s="130">
        <f t="shared" si="338"/>
        <v>2.5006E-2</v>
      </c>
      <c r="M213" s="130">
        <f t="shared" si="338"/>
        <v>2.4965000000000001E-2</v>
      </c>
      <c r="N213" s="130">
        <f t="shared" si="338"/>
        <v>2.4893999999999999E-2</v>
      </c>
      <c r="O213" s="130">
        <f t="shared" si="338"/>
        <v>2.5004999999999999E-2</v>
      </c>
      <c r="P213" s="130">
        <f t="shared" si="338"/>
        <v>2.5072000000000001E-2</v>
      </c>
      <c r="Q213" s="131">
        <f t="shared" ref="Q213:U213" si="339">ROUND((Q212*2080),5)</f>
        <v>85266.916800000006</v>
      </c>
      <c r="R213" s="132">
        <f t="shared" si="339"/>
        <v>88677.617599999998</v>
      </c>
      <c r="S213" s="132">
        <f t="shared" si="339"/>
        <v>92224.703999999998</v>
      </c>
      <c r="T213" s="132">
        <f t="shared" si="339"/>
        <v>95913.687999999995</v>
      </c>
      <c r="U213" s="132">
        <f t="shared" si="339"/>
        <v>99750.248000000007</v>
      </c>
      <c r="V213" s="132">
        <f>ROUND((V212*2080),5)</f>
        <v>103740.31200000001</v>
      </c>
      <c r="W213" s="130">
        <f t="shared" ref="W213:AB213" si="340">(Q212/Q207)-1</f>
        <v>2.5000000000000001E-2</v>
      </c>
      <c r="X213" s="130">
        <f t="shared" si="340"/>
        <v>2.5000000000000001E-2</v>
      </c>
      <c r="Y213" s="130">
        <f t="shared" si="340"/>
        <v>2.5000000000000001E-2</v>
      </c>
      <c r="Z213" s="130">
        <f t="shared" si="340"/>
        <v>2.5000000000000001E-2</v>
      </c>
      <c r="AA213" s="130">
        <f t="shared" si="340"/>
        <v>2.5000000000000001E-2</v>
      </c>
      <c r="AB213" s="130">
        <f t="shared" si="340"/>
        <v>2.5000000000000001E-2</v>
      </c>
    </row>
    <row r="214" spans="1:28" s="52" customFormat="1" ht="13.5" customHeight="1" x14ac:dyDescent="0.2">
      <c r="A214" s="76"/>
      <c r="B214" s="175" t="s">
        <v>80</v>
      </c>
      <c r="C214" s="89" t="s">
        <v>77</v>
      </c>
      <c r="D214" s="254"/>
      <c r="E214" s="194"/>
      <c r="F214" s="195"/>
      <c r="G214" s="195"/>
      <c r="H214" s="195"/>
      <c r="I214" s="195"/>
      <c r="J214" s="195"/>
      <c r="K214" s="136"/>
      <c r="L214" s="136"/>
      <c r="M214" s="136"/>
      <c r="N214" s="136"/>
      <c r="O214" s="136"/>
      <c r="P214" s="136"/>
      <c r="Q214" s="131"/>
      <c r="R214" s="132"/>
      <c r="S214" s="132"/>
      <c r="T214" s="132"/>
      <c r="U214" s="132"/>
      <c r="V214" s="132"/>
      <c r="W214" s="136"/>
      <c r="X214" s="136"/>
      <c r="Y214" s="136"/>
      <c r="Z214" s="136"/>
      <c r="AA214" s="136"/>
      <c r="AB214" s="136"/>
    </row>
    <row r="215" spans="1:28" s="52" customFormat="1" ht="13.5" customHeight="1" thickBot="1" x14ac:dyDescent="0.25">
      <c r="A215" s="81"/>
      <c r="B215" s="168"/>
      <c r="C215" s="39"/>
      <c r="D215" s="247"/>
      <c r="E215" s="189"/>
      <c r="F215" s="190"/>
      <c r="G215" s="190"/>
      <c r="H215" s="190"/>
      <c r="I215" s="190"/>
      <c r="J215" s="190"/>
      <c r="K215" s="133"/>
      <c r="L215" s="133"/>
      <c r="M215" s="133"/>
      <c r="N215" s="133"/>
      <c r="O215" s="133"/>
      <c r="P215" s="133"/>
      <c r="Q215" s="134"/>
      <c r="R215" s="135"/>
      <c r="S215" s="135"/>
      <c r="T215" s="135"/>
      <c r="U215" s="135"/>
      <c r="V215" s="135"/>
      <c r="W215" s="133"/>
      <c r="X215" s="133"/>
      <c r="Y215" s="133"/>
      <c r="Z215" s="133"/>
      <c r="AA215" s="133"/>
      <c r="AB215" s="133"/>
    </row>
    <row r="216" spans="1:28" s="4" customFormat="1" ht="13.5" customHeight="1" x14ac:dyDescent="0.2">
      <c r="A216" s="79">
        <v>55</v>
      </c>
      <c r="B216" s="166" t="s">
        <v>81</v>
      </c>
      <c r="C216" s="45" t="s">
        <v>77</v>
      </c>
      <c r="D216" s="187">
        <f t="shared" ref="D216:D217" si="341">+Q216*96%</f>
        <v>40.340000000000003</v>
      </c>
      <c r="E216" s="187">
        <f t="shared" ref="E216:I217" si="342">Q216</f>
        <v>42.02</v>
      </c>
      <c r="F216" s="187">
        <f t="shared" si="342"/>
        <v>43.7</v>
      </c>
      <c r="G216" s="187">
        <f t="shared" si="342"/>
        <v>45.45</v>
      </c>
      <c r="H216" s="187">
        <f t="shared" si="342"/>
        <v>47.27</v>
      </c>
      <c r="I216" s="187">
        <f t="shared" si="342"/>
        <v>49.16</v>
      </c>
      <c r="J216" s="187">
        <f>V216</f>
        <v>51.12</v>
      </c>
      <c r="K216" s="130"/>
      <c r="L216" s="130">
        <f>(F216/E216)-1</f>
        <v>3.9981000000000003E-2</v>
      </c>
      <c r="M216" s="130">
        <f t="shared" ref="M216:P216" si="343">(G216/F216)-1</f>
        <v>4.0045999999999998E-2</v>
      </c>
      <c r="N216" s="130">
        <f t="shared" si="343"/>
        <v>4.0044000000000003E-2</v>
      </c>
      <c r="O216" s="130">
        <f t="shared" si="343"/>
        <v>3.9982999999999998E-2</v>
      </c>
      <c r="P216" s="130">
        <f t="shared" si="343"/>
        <v>3.9870000000000003E-2</v>
      </c>
      <c r="Q216" s="204">
        <f>ROUND(VLOOKUP($A216,'2021 REG'!$A$9:$V$483,17,FALSE)*(1+$I$2),5)</f>
        <v>42.018569999999997</v>
      </c>
      <c r="R216" s="204">
        <f>ROUND(VLOOKUP($A216,'2021 REG'!$A$9:$V$483,18,FALSE)*(1+$I$2),5)</f>
        <v>43.699300000000001</v>
      </c>
      <c r="S216" s="204">
        <f>ROUND(VLOOKUP($A216,'2021 REG'!$A$9:$V$483,19,FALSE)*(1+$I$2),5)</f>
        <v>45.447290000000002</v>
      </c>
      <c r="T216" s="204">
        <f>ROUND(VLOOKUP($A216,'2021 REG'!$A$9:$V$483,20,FALSE)*(1+$I$2),5)</f>
        <v>47.265169999999998</v>
      </c>
      <c r="U216" s="204">
        <f>ROUND(VLOOKUP($A216,'2021 REG'!$A$9:$V$483,21,FALSE)*(1+$I$2),5)</f>
        <v>49.15578</v>
      </c>
      <c r="V216" s="204">
        <f>ROUND(VLOOKUP($A216,'2021 REG'!$A$9:$V$483,22,FALSE)*(1+$I$2),5)</f>
        <v>51.122010000000003</v>
      </c>
      <c r="W216" s="130"/>
      <c r="X216" s="130">
        <f>(R216/Q216)-1</f>
        <v>0.04</v>
      </c>
      <c r="Y216" s="130">
        <f t="shared" ref="Y216:AB216" si="344">(S216/R216)-1</f>
        <v>0.04</v>
      </c>
      <c r="Z216" s="130">
        <f t="shared" si="344"/>
        <v>0.04</v>
      </c>
      <c r="AA216" s="130">
        <f t="shared" si="344"/>
        <v>0.04</v>
      </c>
      <c r="AB216" s="130">
        <f t="shared" si="344"/>
        <v>0.04</v>
      </c>
    </row>
    <row r="217" spans="1:28" s="4" customFormat="1" ht="13.5" customHeight="1" x14ac:dyDescent="0.2">
      <c r="A217" s="76"/>
      <c r="B217" s="175" t="s">
        <v>146</v>
      </c>
      <c r="C217" s="89" t="s">
        <v>77</v>
      </c>
      <c r="D217" s="188">
        <f t="shared" si="341"/>
        <v>83903</v>
      </c>
      <c r="E217" s="188">
        <f t="shared" si="342"/>
        <v>87399</v>
      </c>
      <c r="F217" s="188">
        <f t="shared" si="342"/>
        <v>90895</v>
      </c>
      <c r="G217" s="188">
        <f t="shared" si="342"/>
        <v>94530</v>
      </c>
      <c r="H217" s="188">
        <f t="shared" si="342"/>
        <v>98312</v>
      </c>
      <c r="I217" s="188">
        <f t="shared" si="342"/>
        <v>102244</v>
      </c>
      <c r="J217" s="188">
        <f>V217</f>
        <v>106334</v>
      </c>
      <c r="K217" s="130">
        <f t="shared" ref="K217:P217" si="345">(E216/E212)-1</f>
        <v>2.5128000000000001E-2</v>
      </c>
      <c r="L217" s="130">
        <f t="shared" si="345"/>
        <v>2.5100000000000001E-2</v>
      </c>
      <c r="M217" s="130">
        <f t="shared" si="345"/>
        <v>2.5034000000000001E-2</v>
      </c>
      <c r="N217" s="130">
        <f t="shared" si="345"/>
        <v>2.5156999999999999E-2</v>
      </c>
      <c r="O217" s="130">
        <f t="shared" si="345"/>
        <v>2.5021000000000002E-2</v>
      </c>
      <c r="P217" s="130">
        <f t="shared" si="345"/>
        <v>2.486E-2</v>
      </c>
      <c r="Q217" s="131">
        <f t="shared" ref="Q217:V217" si="346">ROUND((Q216*2080),5)</f>
        <v>87398.625599999999</v>
      </c>
      <c r="R217" s="132">
        <f t="shared" si="346"/>
        <v>90894.543999999994</v>
      </c>
      <c r="S217" s="132">
        <f t="shared" si="346"/>
        <v>94530.363200000007</v>
      </c>
      <c r="T217" s="132">
        <f t="shared" si="346"/>
        <v>98311.553599999999</v>
      </c>
      <c r="U217" s="132">
        <f t="shared" si="346"/>
        <v>102244.0224</v>
      </c>
      <c r="V217" s="132">
        <f t="shared" si="346"/>
        <v>106333.78079999999</v>
      </c>
      <c r="W217" s="130">
        <f t="shared" ref="W217:AB217" si="347">(Q216/Q212)-1</f>
        <v>2.5000000000000001E-2</v>
      </c>
      <c r="X217" s="130">
        <f t="shared" si="347"/>
        <v>2.5000000000000001E-2</v>
      </c>
      <c r="Y217" s="130">
        <f t="shared" si="347"/>
        <v>2.5000000000000001E-2</v>
      </c>
      <c r="Z217" s="130">
        <f t="shared" si="347"/>
        <v>2.5000000000000001E-2</v>
      </c>
      <c r="AA217" s="130">
        <f t="shared" si="347"/>
        <v>2.5000000000000001E-2</v>
      </c>
      <c r="AB217" s="130">
        <f t="shared" si="347"/>
        <v>2.5000000000000001E-2</v>
      </c>
    </row>
    <row r="218" spans="1:28" s="4" customFormat="1" ht="13.5" customHeight="1" x14ac:dyDescent="0.2">
      <c r="A218" s="76"/>
      <c r="B218" s="175" t="s">
        <v>147</v>
      </c>
      <c r="C218" s="89" t="s">
        <v>77</v>
      </c>
      <c r="D218" s="196"/>
      <c r="E218" s="196"/>
      <c r="F218" s="188"/>
      <c r="G218" s="188"/>
      <c r="H218" s="188"/>
      <c r="I218" s="188"/>
      <c r="J218" s="188"/>
      <c r="K218" s="130"/>
      <c r="L218" s="130"/>
      <c r="M218" s="130"/>
      <c r="N218" s="130"/>
      <c r="O218" s="130"/>
      <c r="P218" s="130"/>
      <c r="Q218" s="131"/>
      <c r="R218" s="132"/>
      <c r="S218" s="132"/>
      <c r="T218" s="132"/>
      <c r="U218" s="132"/>
      <c r="V218" s="132"/>
      <c r="W218" s="130"/>
      <c r="X218" s="130"/>
      <c r="Y218" s="130"/>
      <c r="Z218" s="130"/>
      <c r="AA218" s="130"/>
      <c r="AB218" s="130"/>
    </row>
    <row r="219" spans="1:28" s="4" customFormat="1" ht="13.5" customHeight="1" x14ac:dyDescent="0.2">
      <c r="A219" s="76"/>
      <c r="B219" s="175" t="s">
        <v>148</v>
      </c>
      <c r="C219" s="29" t="s">
        <v>77</v>
      </c>
      <c r="D219" s="254"/>
      <c r="E219" s="194"/>
      <c r="F219" s="195"/>
      <c r="G219" s="195"/>
      <c r="H219" s="195"/>
      <c r="I219" s="195"/>
      <c r="J219" s="195"/>
      <c r="K219" s="136"/>
      <c r="L219" s="136"/>
      <c r="M219" s="136"/>
      <c r="N219" s="136"/>
      <c r="O219" s="136"/>
      <c r="P219" s="136"/>
      <c r="Q219" s="131"/>
      <c r="R219" s="132"/>
      <c r="S219" s="132"/>
      <c r="T219" s="132"/>
      <c r="U219" s="132"/>
      <c r="V219" s="132"/>
      <c r="W219" s="136"/>
      <c r="X219" s="136"/>
      <c r="Y219" s="136"/>
      <c r="Z219" s="136"/>
      <c r="AA219" s="136"/>
      <c r="AB219" s="136"/>
    </row>
    <row r="220" spans="1:28" s="4" customFormat="1" ht="13.5" customHeight="1" x14ac:dyDescent="0.2">
      <c r="A220" s="76"/>
      <c r="B220" s="167" t="s">
        <v>149</v>
      </c>
      <c r="C220" s="373" t="s">
        <v>77</v>
      </c>
      <c r="D220" s="250"/>
      <c r="E220" s="194"/>
      <c r="F220" s="195"/>
      <c r="G220" s="195"/>
      <c r="H220" s="195"/>
      <c r="I220" s="195"/>
      <c r="J220" s="195"/>
      <c r="K220" s="136"/>
      <c r="L220" s="136"/>
      <c r="M220" s="136"/>
      <c r="N220" s="136"/>
      <c r="O220" s="136"/>
      <c r="P220" s="136"/>
      <c r="Q220" s="131"/>
      <c r="R220" s="132"/>
      <c r="S220" s="132"/>
      <c r="T220" s="132"/>
      <c r="U220" s="132"/>
      <c r="V220" s="132"/>
      <c r="W220" s="136"/>
      <c r="X220" s="136"/>
      <c r="Y220" s="136"/>
      <c r="Z220" s="136"/>
      <c r="AA220" s="136"/>
      <c r="AB220" s="136"/>
    </row>
    <row r="221" spans="1:28" s="4" customFormat="1" ht="13.5" customHeight="1" x14ac:dyDescent="0.2">
      <c r="A221" s="76"/>
      <c r="B221" s="378" t="s">
        <v>131</v>
      </c>
      <c r="C221" s="373" t="s">
        <v>77</v>
      </c>
      <c r="D221" s="250"/>
      <c r="E221" s="194"/>
      <c r="F221" s="195"/>
      <c r="G221" s="195"/>
      <c r="H221" s="195"/>
      <c r="I221" s="195"/>
      <c r="J221" s="195"/>
      <c r="K221" s="136"/>
      <c r="L221" s="136"/>
      <c r="M221" s="136"/>
      <c r="N221" s="136"/>
      <c r="O221" s="136"/>
      <c r="P221" s="136"/>
      <c r="Q221" s="131"/>
      <c r="R221" s="132"/>
      <c r="S221" s="132"/>
      <c r="T221" s="132"/>
      <c r="U221" s="132"/>
      <c r="V221" s="132"/>
      <c r="W221" s="136"/>
      <c r="X221" s="136"/>
      <c r="Y221" s="136"/>
      <c r="Z221" s="136"/>
      <c r="AA221" s="136"/>
      <c r="AB221" s="136"/>
    </row>
    <row r="222" spans="1:28" s="4" customFormat="1" ht="13.5" customHeight="1" x14ac:dyDescent="0.2">
      <c r="A222" s="76"/>
      <c r="B222" s="378" t="s">
        <v>57</v>
      </c>
      <c r="C222" s="29" t="s">
        <v>105</v>
      </c>
      <c r="D222" s="250"/>
      <c r="E222" s="194"/>
      <c r="F222" s="195"/>
      <c r="G222" s="195"/>
      <c r="H222" s="195"/>
      <c r="I222" s="195"/>
      <c r="J222" s="195"/>
      <c r="K222" s="136"/>
      <c r="L222" s="136"/>
      <c r="M222" s="136"/>
      <c r="N222" s="136"/>
      <c r="O222" s="136"/>
      <c r="P222" s="136"/>
      <c r="Q222" s="131"/>
      <c r="R222" s="132"/>
      <c r="S222" s="132"/>
      <c r="T222" s="132"/>
      <c r="U222" s="132"/>
      <c r="V222" s="132"/>
      <c r="W222" s="136"/>
      <c r="X222" s="136"/>
      <c r="Y222" s="136"/>
      <c r="Z222" s="136"/>
      <c r="AA222" s="136"/>
      <c r="AB222" s="136"/>
    </row>
    <row r="223" spans="1:28" s="52" customFormat="1" ht="13.5" customHeight="1" x14ac:dyDescent="0.2">
      <c r="A223" s="76"/>
      <c r="B223" s="175" t="s">
        <v>142</v>
      </c>
      <c r="C223" s="89" t="s">
        <v>77</v>
      </c>
      <c r="D223" s="254"/>
      <c r="E223" s="194"/>
      <c r="F223" s="195"/>
      <c r="G223" s="195"/>
      <c r="H223" s="195"/>
      <c r="I223" s="195"/>
      <c r="J223" s="195"/>
      <c r="K223" s="136"/>
      <c r="L223" s="136"/>
      <c r="M223" s="136"/>
      <c r="N223" s="136"/>
      <c r="O223" s="136"/>
      <c r="P223" s="136"/>
      <c r="Q223" s="131"/>
      <c r="R223" s="132"/>
      <c r="S223" s="132"/>
      <c r="T223" s="132"/>
      <c r="U223" s="132"/>
      <c r="V223" s="132"/>
      <c r="W223" s="136"/>
      <c r="X223" s="136"/>
      <c r="Y223" s="136"/>
      <c r="Z223" s="136"/>
      <c r="AA223" s="136"/>
      <c r="AB223" s="136"/>
    </row>
    <row r="224" spans="1:28" s="52" customFormat="1" ht="13.5" customHeight="1" x14ac:dyDescent="0.2">
      <c r="A224" s="76"/>
      <c r="B224" s="175" t="s">
        <v>80</v>
      </c>
      <c r="C224" s="89" t="s">
        <v>77</v>
      </c>
      <c r="D224" s="254"/>
      <c r="E224" s="194"/>
      <c r="F224" s="195"/>
      <c r="G224" s="195"/>
      <c r="H224" s="195"/>
      <c r="I224" s="195"/>
      <c r="J224" s="195"/>
      <c r="K224" s="136"/>
      <c r="L224" s="136"/>
      <c r="M224" s="136"/>
      <c r="N224" s="136"/>
      <c r="O224" s="136"/>
      <c r="P224" s="136"/>
      <c r="Q224" s="131"/>
      <c r="R224" s="132"/>
      <c r="S224" s="132"/>
      <c r="T224" s="132"/>
      <c r="U224" s="132"/>
      <c r="V224" s="132"/>
      <c r="W224" s="136"/>
      <c r="X224" s="136"/>
      <c r="Y224" s="136"/>
      <c r="Z224" s="136"/>
      <c r="AA224" s="136"/>
      <c r="AB224" s="136"/>
    </row>
    <row r="225" spans="1:28" s="52" customFormat="1" ht="13.5" customHeight="1" thickBot="1" x14ac:dyDescent="0.25">
      <c r="A225" s="81"/>
      <c r="B225" s="168"/>
      <c r="C225" s="39"/>
      <c r="D225" s="247"/>
      <c r="E225" s="189"/>
      <c r="F225" s="190"/>
      <c r="G225" s="190"/>
      <c r="H225" s="190"/>
      <c r="I225" s="190"/>
      <c r="J225" s="190"/>
      <c r="K225" s="133"/>
      <c r="L225" s="133"/>
      <c r="M225" s="133"/>
      <c r="N225" s="133"/>
      <c r="O225" s="133"/>
      <c r="P225" s="133"/>
      <c r="Q225" s="134"/>
      <c r="R225" s="135"/>
      <c r="S225" s="135"/>
      <c r="T225" s="135"/>
      <c r="U225" s="135"/>
      <c r="V225" s="135"/>
      <c r="W225" s="133"/>
      <c r="X225" s="133"/>
      <c r="Y225" s="133"/>
      <c r="Z225" s="133"/>
      <c r="AA225" s="133"/>
      <c r="AB225" s="133"/>
    </row>
    <row r="226" spans="1:28" s="4" customFormat="1" ht="13.5" customHeight="1" x14ac:dyDescent="0.2">
      <c r="A226" s="79">
        <v>56</v>
      </c>
      <c r="B226" s="166" t="s">
        <v>90</v>
      </c>
      <c r="C226" s="45" t="s">
        <v>77</v>
      </c>
      <c r="D226" s="187">
        <f t="shared" ref="D226:D227" si="348">+Q226*96%</f>
        <v>41.35</v>
      </c>
      <c r="E226" s="187">
        <f t="shared" ref="E226:I227" si="349">Q226</f>
        <v>43.07</v>
      </c>
      <c r="F226" s="187">
        <f t="shared" si="349"/>
        <v>44.79</v>
      </c>
      <c r="G226" s="187">
        <f t="shared" si="349"/>
        <v>46.58</v>
      </c>
      <c r="H226" s="187">
        <f t="shared" si="349"/>
        <v>48.45</v>
      </c>
      <c r="I226" s="187">
        <f t="shared" si="349"/>
        <v>50.38</v>
      </c>
      <c r="J226" s="187">
        <f>V226</f>
        <v>52.4</v>
      </c>
      <c r="K226" s="130"/>
      <c r="L226" s="130">
        <f>(F226/E226)-1</f>
        <v>3.9934999999999998E-2</v>
      </c>
      <c r="M226" s="130">
        <f t="shared" ref="M226:P226" si="350">(G226/F226)-1</f>
        <v>3.9964E-2</v>
      </c>
      <c r="N226" s="130">
        <f t="shared" si="350"/>
        <v>4.0146000000000001E-2</v>
      </c>
      <c r="O226" s="130">
        <f t="shared" si="350"/>
        <v>3.9835000000000002E-2</v>
      </c>
      <c r="P226" s="130">
        <f t="shared" si="350"/>
        <v>4.0094999999999999E-2</v>
      </c>
      <c r="Q226" s="204">
        <f>ROUND(VLOOKUP($A226,'2021 REG'!$A$9:$V$483,17,FALSE)*(1+$I$2),5)</f>
        <v>43.069009999999999</v>
      </c>
      <c r="R226" s="204">
        <f>ROUND(VLOOKUP($A226,'2021 REG'!$A$9:$V$483,18,FALSE)*(1+$I$2),5)</f>
        <v>44.79177</v>
      </c>
      <c r="S226" s="204">
        <f>ROUND(VLOOKUP($A226,'2021 REG'!$A$9:$V$483,19,FALSE)*(1+$I$2),5)</f>
        <v>46.583460000000002</v>
      </c>
      <c r="T226" s="204">
        <f>ROUND(VLOOKUP($A226,'2021 REG'!$A$9:$V$483,20,FALSE)*(1+$I$2),5)</f>
        <v>48.446809999999999</v>
      </c>
      <c r="U226" s="204">
        <f>ROUND(VLOOKUP($A226,'2021 REG'!$A$9:$V$483,21,FALSE)*(1+$I$2),5)</f>
        <v>50.38467</v>
      </c>
      <c r="V226" s="204">
        <f>ROUND(VLOOKUP($A226,'2021 REG'!$A$9:$V$483,22,FALSE)*(1+$I$2),5)</f>
        <v>52.400069999999999</v>
      </c>
      <c r="W226" s="130"/>
      <c r="X226" s="130">
        <f>(R226/Q226)-1</f>
        <v>0.04</v>
      </c>
      <c r="Y226" s="130">
        <f t="shared" ref="Y226:AB226" si="351">(S226/R226)-1</f>
        <v>0.04</v>
      </c>
      <c r="Z226" s="130">
        <f t="shared" si="351"/>
        <v>0.04</v>
      </c>
      <c r="AA226" s="130">
        <f t="shared" si="351"/>
        <v>0.04</v>
      </c>
      <c r="AB226" s="130">
        <f t="shared" si="351"/>
        <v>0.04</v>
      </c>
    </row>
    <row r="227" spans="1:28" s="4" customFormat="1" ht="13.5" customHeight="1" x14ac:dyDescent="0.2">
      <c r="A227" s="76"/>
      <c r="B227" s="171"/>
      <c r="C227" s="24"/>
      <c r="D227" s="188">
        <f t="shared" si="348"/>
        <v>86000</v>
      </c>
      <c r="E227" s="188">
        <f t="shared" si="349"/>
        <v>89584</v>
      </c>
      <c r="F227" s="188">
        <f t="shared" si="349"/>
        <v>93167</v>
      </c>
      <c r="G227" s="188">
        <f t="shared" si="349"/>
        <v>96894</v>
      </c>
      <c r="H227" s="188">
        <f t="shared" si="349"/>
        <v>100769</v>
      </c>
      <c r="I227" s="188">
        <f t="shared" si="349"/>
        <v>104800</v>
      </c>
      <c r="J227" s="188">
        <f>V227</f>
        <v>108992</v>
      </c>
      <c r="K227" s="130">
        <f t="shared" ref="K227:P227" si="352">(E226/E216)-1</f>
        <v>2.4988E-2</v>
      </c>
      <c r="L227" s="130">
        <f t="shared" si="352"/>
        <v>2.4943E-2</v>
      </c>
      <c r="M227" s="130">
        <f t="shared" si="352"/>
        <v>2.4861999999999999E-2</v>
      </c>
      <c r="N227" s="130">
        <f t="shared" si="352"/>
        <v>2.4962999999999999E-2</v>
      </c>
      <c r="O227" s="130">
        <f t="shared" si="352"/>
        <v>2.4816999999999999E-2</v>
      </c>
      <c r="P227" s="130">
        <f t="shared" si="352"/>
        <v>2.5038999999999999E-2</v>
      </c>
      <c r="Q227" s="131">
        <f t="shared" ref="Q227:U227" si="353">ROUND((Q226*2080),5)</f>
        <v>89583.540800000002</v>
      </c>
      <c r="R227" s="132">
        <f t="shared" si="353"/>
        <v>93166.881599999993</v>
      </c>
      <c r="S227" s="132">
        <f t="shared" si="353"/>
        <v>96893.596799999999</v>
      </c>
      <c r="T227" s="132">
        <f t="shared" si="353"/>
        <v>100769.3648</v>
      </c>
      <c r="U227" s="132">
        <f t="shared" si="353"/>
        <v>104800.1136</v>
      </c>
      <c r="V227" s="132">
        <f>ROUND((V226*2080),5)</f>
        <v>108992.1456</v>
      </c>
      <c r="W227" s="130">
        <f t="shared" ref="W227:AB227" si="354">(Q226/Q216)-1</f>
        <v>2.4999E-2</v>
      </c>
      <c r="X227" s="130">
        <f t="shared" si="354"/>
        <v>2.5000000000000001E-2</v>
      </c>
      <c r="Y227" s="130">
        <f t="shared" si="354"/>
        <v>2.5000000000000001E-2</v>
      </c>
      <c r="Z227" s="130">
        <f t="shared" si="354"/>
        <v>2.5000000000000001E-2</v>
      </c>
      <c r="AA227" s="130">
        <f t="shared" si="354"/>
        <v>2.5000000000000001E-2</v>
      </c>
      <c r="AB227" s="130">
        <f t="shared" si="354"/>
        <v>2.5000000000000001E-2</v>
      </c>
    </row>
    <row r="228" spans="1:28" s="4" customFormat="1" ht="13.5" customHeight="1" thickBot="1" x14ac:dyDescent="0.25">
      <c r="A228" s="81"/>
      <c r="B228" s="168"/>
      <c r="C228" s="39"/>
      <c r="D228" s="247"/>
      <c r="E228" s="189"/>
      <c r="F228" s="190"/>
      <c r="G228" s="190"/>
      <c r="H228" s="190"/>
      <c r="I228" s="190"/>
      <c r="J228" s="190"/>
      <c r="K228" s="133"/>
      <c r="L228" s="133"/>
      <c r="M228" s="133"/>
      <c r="N228" s="133"/>
      <c r="O228" s="133"/>
      <c r="P228" s="133"/>
      <c r="Q228" s="134"/>
      <c r="R228" s="135"/>
      <c r="S228" s="135"/>
      <c r="T228" s="135"/>
      <c r="U228" s="135"/>
      <c r="V228" s="135"/>
      <c r="W228" s="133"/>
      <c r="X228" s="133"/>
      <c r="Y228" s="133"/>
      <c r="Z228" s="133"/>
      <c r="AA228" s="133"/>
      <c r="AB228" s="133"/>
    </row>
    <row r="229" spans="1:28" s="4" customFormat="1" ht="13.5" customHeight="1" x14ac:dyDescent="0.2">
      <c r="A229" s="79">
        <v>57</v>
      </c>
      <c r="B229" s="166"/>
      <c r="C229" s="45"/>
      <c r="D229" s="187">
        <f t="shared" ref="D229:D230" si="355">+Q229*96%</f>
        <v>42.38</v>
      </c>
      <c r="E229" s="187">
        <f t="shared" ref="E229:I230" si="356">Q229</f>
        <v>44.15</v>
      </c>
      <c r="F229" s="187">
        <f t="shared" si="356"/>
        <v>45.91</v>
      </c>
      <c r="G229" s="187">
        <f t="shared" si="356"/>
        <v>47.75</v>
      </c>
      <c r="H229" s="187">
        <f t="shared" si="356"/>
        <v>49.66</v>
      </c>
      <c r="I229" s="187">
        <f t="shared" si="356"/>
        <v>51.64</v>
      </c>
      <c r="J229" s="187">
        <f>V229</f>
        <v>53.71</v>
      </c>
      <c r="K229" s="130"/>
      <c r="L229" s="130">
        <f>(F229/E229)-1</f>
        <v>3.9863999999999997E-2</v>
      </c>
      <c r="M229" s="130">
        <f t="shared" ref="M229:P229" si="357">(G229/F229)-1</f>
        <v>4.0078000000000003E-2</v>
      </c>
      <c r="N229" s="130">
        <f t="shared" si="357"/>
        <v>0.04</v>
      </c>
      <c r="O229" s="130">
        <f t="shared" si="357"/>
        <v>3.9870999999999997E-2</v>
      </c>
      <c r="P229" s="130">
        <f t="shared" si="357"/>
        <v>4.0085000000000003E-2</v>
      </c>
      <c r="Q229" s="204">
        <f>ROUND(VLOOKUP($A229,'2021 REG'!$A$9:$V$483,17,FALSE)*(1+$I$2),5)</f>
        <v>44.145740000000004</v>
      </c>
      <c r="R229" s="204">
        <f>ROUND(VLOOKUP($A229,'2021 REG'!$A$9:$V$483,18,FALSE)*(1+$I$2),5)</f>
        <v>45.911580000000001</v>
      </c>
      <c r="S229" s="204">
        <f>ROUND(VLOOKUP($A229,'2021 REG'!$A$9:$V$483,19,FALSE)*(1+$I$2),5)</f>
        <v>47.748049999999999</v>
      </c>
      <c r="T229" s="204">
        <f>ROUND(VLOOKUP($A229,'2021 REG'!$A$9:$V$483,20,FALSE)*(1+$I$2),5)</f>
        <v>49.657969999999999</v>
      </c>
      <c r="U229" s="204">
        <f>ROUND(VLOOKUP($A229,'2021 REG'!$A$9:$V$483,21,FALSE)*(1+$I$2),5)</f>
        <v>51.644300000000001</v>
      </c>
      <c r="V229" s="204">
        <f>ROUND(VLOOKUP($A229,'2021 REG'!$A$9:$V$483,22,FALSE)*(1+$I$2),5)</f>
        <v>53.710070000000002</v>
      </c>
      <c r="W229" s="130"/>
      <c r="X229" s="130">
        <f>(R229/Q229)-1</f>
        <v>0.04</v>
      </c>
      <c r="Y229" s="130">
        <f t="shared" ref="Y229:AB229" si="358">(S229/R229)-1</f>
        <v>0.04</v>
      </c>
      <c r="Z229" s="130">
        <f t="shared" si="358"/>
        <v>0.04</v>
      </c>
      <c r="AA229" s="130">
        <f t="shared" si="358"/>
        <v>0.04</v>
      </c>
      <c r="AB229" s="130">
        <f t="shared" si="358"/>
        <v>0.04</v>
      </c>
    </row>
    <row r="230" spans="1:28" s="4" customFormat="1" ht="13.5" customHeight="1" x14ac:dyDescent="0.2">
      <c r="A230" s="76"/>
      <c r="B230" s="171"/>
      <c r="C230" s="24"/>
      <c r="D230" s="188">
        <f t="shared" si="355"/>
        <v>88150</v>
      </c>
      <c r="E230" s="188">
        <f t="shared" si="356"/>
        <v>91823</v>
      </c>
      <c r="F230" s="188">
        <f t="shared" si="356"/>
        <v>95496</v>
      </c>
      <c r="G230" s="188">
        <f t="shared" si="356"/>
        <v>99316</v>
      </c>
      <c r="H230" s="188">
        <f t="shared" si="356"/>
        <v>103289</v>
      </c>
      <c r="I230" s="188">
        <f t="shared" si="356"/>
        <v>107420</v>
      </c>
      <c r="J230" s="188">
        <f>V230</f>
        <v>111717</v>
      </c>
      <c r="K230" s="130">
        <f t="shared" ref="K230:P230" si="359">(E229/E226)-1</f>
        <v>2.5075E-2</v>
      </c>
      <c r="L230" s="130">
        <f t="shared" si="359"/>
        <v>2.5006E-2</v>
      </c>
      <c r="M230" s="130">
        <f t="shared" si="359"/>
        <v>2.5118000000000001E-2</v>
      </c>
      <c r="N230" s="130">
        <f t="shared" si="359"/>
        <v>2.4974E-2</v>
      </c>
      <c r="O230" s="130">
        <f t="shared" si="359"/>
        <v>2.5010000000000001E-2</v>
      </c>
      <c r="P230" s="130">
        <f t="shared" si="359"/>
        <v>2.5000000000000001E-2</v>
      </c>
      <c r="Q230" s="131">
        <f t="shared" ref="Q230:U230" si="360">ROUND((Q229*2080),5)</f>
        <v>91823.139200000005</v>
      </c>
      <c r="R230" s="132">
        <f t="shared" si="360"/>
        <v>95496.0864</v>
      </c>
      <c r="S230" s="132">
        <f t="shared" si="360"/>
        <v>99315.944000000003</v>
      </c>
      <c r="T230" s="132">
        <f t="shared" si="360"/>
        <v>103288.5776</v>
      </c>
      <c r="U230" s="132">
        <f t="shared" si="360"/>
        <v>107420.144</v>
      </c>
      <c r="V230" s="132">
        <f>ROUND((V229*2080),5)</f>
        <v>111716.94560000001</v>
      </c>
      <c r="W230" s="130">
        <f t="shared" ref="W230:AB230" si="361">(Q229/Q226)-1</f>
        <v>2.5000000000000001E-2</v>
      </c>
      <c r="X230" s="130">
        <f t="shared" si="361"/>
        <v>2.5000000000000001E-2</v>
      </c>
      <c r="Y230" s="130">
        <f t="shared" si="361"/>
        <v>2.5000000000000001E-2</v>
      </c>
      <c r="Z230" s="130">
        <f t="shared" si="361"/>
        <v>2.5000000000000001E-2</v>
      </c>
      <c r="AA230" s="130">
        <f t="shared" si="361"/>
        <v>2.5000000000000001E-2</v>
      </c>
      <c r="AB230" s="130">
        <f t="shared" si="361"/>
        <v>2.5000000000000001E-2</v>
      </c>
    </row>
    <row r="231" spans="1:28" s="4" customFormat="1" ht="13.5" customHeight="1" thickBot="1" x14ac:dyDescent="0.25">
      <c r="A231" s="81"/>
      <c r="B231" s="168"/>
      <c r="C231" s="39" t="s">
        <v>141</v>
      </c>
      <c r="D231" s="247"/>
      <c r="E231" s="189"/>
      <c r="F231" s="190"/>
      <c r="G231" s="190"/>
      <c r="H231" s="190"/>
      <c r="I231" s="190"/>
      <c r="J231" s="190"/>
      <c r="K231" s="133"/>
      <c r="L231" s="133"/>
      <c r="M231" s="133"/>
      <c r="N231" s="133"/>
      <c r="O231" s="133"/>
      <c r="P231" s="133"/>
      <c r="Q231" s="134"/>
      <c r="R231" s="135"/>
      <c r="S231" s="135"/>
      <c r="T231" s="135"/>
      <c r="U231" s="135"/>
      <c r="V231" s="135"/>
      <c r="W231" s="133"/>
      <c r="X231" s="133"/>
      <c r="Y231" s="133"/>
      <c r="Z231" s="133"/>
      <c r="AA231" s="133"/>
      <c r="AB231" s="133"/>
    </row>
    <row r="232" spans="1:28" s="4" customFormat="1" ht="13.5" customHeight="1" x14ac:dyDescent="0.2">
      <c r="A232" s="79">
        <v>58</v>
      </c>
      <c r="B232" s="166" t="s">
        <v>84</v>
      </c>
      <c r="C232" s="45" t="s">
        <v>77</v>
      </c>
      <c r="D232" s="187">
        <f t="shared" ref="D232" si="362">+Q232*96%</f>
        <v>43.44</v>
      </c>
      <c r="E232" s="187">
        <f t="shared" ref="E232:I232" si="363">Q232</f>
        <v>45.25</v>
      </c>
      <c r="F232" s="187">
        <f t="shared" si="363"/>
        <v>47.06</v>
      </c>
      <c r="G232" s="187">
        <f t="shared" si="363"/>
        <v>48.94</v>
      </c>
      <c r="H232" s="187">
        <f t="shared" si="363"/>
        <v>50.9</v>
      </c>
      <c r="I232" s="187">
        <f t="shared" si="363"/>
        <v>52.94</v>
      </c>
      <c r="J232" s="187">
        <f>V232</f>
        <v>55.05</v>
      </c>
      <c r="K232" s="130"/>
      <c r="L232" s="130">
        <f>(F232/E232)-1</f>
        <v>0.04</v>
      </c>
      <c r="M232" s="130">
        <f t="shared" ref="M232:P232" si="364">(G232/F232)-1</f>
        <v>3.9948999999999998E-2</v>
      </c>
      <c r="N232" s="130">
        <f t="shared" si="364"/>
        <v>4.0049000000000001E-2</v>
      </c>
      <c r="O232" s="130">
        <f t="shared" si="364"/>
        <v>4.0078999999999997E-2</v>
      </c>
      <c r="P232" s="130">
        <f t="shared" si="364"/>
        <v>3.9856000000000003E-2</v>
      </c>
      <c r="Q232" s="204">
        <f>ROUND(VLOOKUP($A232,'2021 REG'!$A$9:$V$483,17,FALSE)*(1+$I$2),5)</f>
        <v>45.249389999999998</v>
      </c>
      <c r="R232" s="204">
        <f>ROUND(VLOOKUP($A232,'2021 REG'!$A$9:$V$483,18,FALSE)*(1+$I$2),5)</f>
        <v>47.059359999999998</v>
      </c>
      <c r="S232" s="204">
        <f>ROUND(VLOOKUP($A232,'2021 REG'!$A$9:$V$483,19,FALSE)*(1+$I$2),5)</f>
        <v>48.941749999999999</v>
      </c>
      <c r="T232" s="204">
        <f>ROUND(VLOOKUP($A232,'2021 REG'!$A$9:$V$483,20,FALSE)*(1+$I$2),5)</f>
        <v>50.899430000000002</v>
      </c>
      <c r="U232" s="204">
        <f>ROUND(VLOOKUP($A232,'2021 REG'!$A$9:$V$483,21,FALSE)*(1+$I$2),5)</f>
        <v>52.935409999999997</v>
      </c>
      <c r="V232" s="204">
        <f>ROUND(VLOOKUP($A232,'2021 REG'!$A$9:$V$483,22,FALSE)*(1+$I$2),5)</f>
        <v>55.052819999999997</v>
      </c>
      <c r="W232" s="130"/>
      <c r="X232" s="130">
        <f>(R232/Q232)-1</f>
        <v>0.04</v>
      </c>
      <c r="Y232" s="130">
        <f t="shared" ref="Y232:AB232" si="365">(S232/R232)-1</f>
        <v>0.04</v>
      </c>
      <c r="Z232" s="130">
        <f t="shared" si="365"/>
        <v>0.04</v>
      </c>
      <c r="AA232" s="130">
        <f t="shared" si="365"/>
        <v>0.04</v>
      </c>
      <c r="AB232" s="130">
        <f t="shared" si="365"/>
        <v>0.04</v>
      </c>
    </row>
    <row r="233" spans="1:28" s="4" customFormat="1" ht="13.5" customHeight="1" x14ac:dyDescent="0.2">
      <c r="A233" s="76" t="s">
        <v>141</v>
      </c>
      <c r="B233" s="171" t="s">
        <v>143</v>
      </c>
      <c r="C233" s="24" t="s">
        <v>77</v>
      </c>
      <c r="D233" s="188">
        <f>+Q233*96%</f>
        <v>90354</v>
      </c>
      <c r="E233" s="188">
        <f>Q233</f>
        <v>94119</v>
      </c>
      <c r="F233" s="188">
        <f>R233</f>
        <v>97883</v>
      </c>
      <c r="G233" s="188">
        <f>S233</f>
        <v>101799</v>
      </c>
      <c r="H233" s="188">
        <f>T233</f>
        <v>105871</v>
      </c>
      <c r="I233" s="188">
        <f>U233</f>
        <v>110106</v>
      </c>
      <c r="J233" s="188">
        <f>V233</f>
        <v>114510</v>
      </c>
      <c r="K233" s="130">
        <f t="shared" ref="K233:P233" si="366">(E232/E229)-1</f>
        <v>2.4915E-2</v>
      </c>
      <c r="L233" s="130">
        <f t="shared" si="366"/>
        <v>2.5048999999999998E-2</v>
      </c>
      <c r="M233" s="130">
        <f t="shared" si="366"/>
        <v>2.4920999999999999E-2</v>
      </c>
      <c r="N233" s="130">
        <f t="shared" si="366"/>
        <v>2.4969999999999999E-2</v>
      </c>
      <c r="O233" s="130">
        <f t="shared" si="366"/>
        <v>2.5173999999999998E-2</v>
      </c>
      <c r="P233" s="130">
        <f t="shared" si="366"/>
        <v>2.4948999999999999E-2</v>
      </c>
      <c r="Q233" s="131">
        <f t="shared" ref="Q233:V233" si="367">ROUND((Q232*2080),5)</f>
        <v>94118.731199999995</v>
      </c>
      <c r="R233" s="132">
        <f t="shared" si="367"/>
        <v>97883.468800000002</v>
      </c>
      <c r="S233" s="132">
        <f t="shared" si="367"/>
        <v>101798.84</v>
      </c>
      <c r="T233" s="132">
        <f t="shared" si="367"/>
        <v>105870.8144</v>
      </c>
      <c r="U233" s="132">
        <f t="shared" si="367"/>
        <v>110105.6528</v>
      </c>
      <c r="V233" s="132">
        <f t="shared" si="367"/>
        <v>114509.8656</v>
      </c>
      <c r="W233" s="130">
        <f t="shared" ref="W233:AB233" si="368">(Q232/Q229)-1</f>
        <v>2.5000000000000001E-2</v>
      </c>
      <c r="X233" s="130">
        <f t="shared" si="368"/>
        <v>2.5000000000000001E-2</v>
      </c>
      <c r="Y233" s="130">
        <f t="shared" si="368"/>
        <v>2.5000000000000001E-2</v>
      </c>
      <c r="Z233" s="130">
        <f t="shared" si="368"/>
        <v>2.5000000000000001E-2</v>
      </c>
      <c r="AA233" s="130">
        <f t="shared" si="368"/>
        <v>2.5000000000000001E-2</v>
      </c>
      <c r="AB233" s="130">
        <f t="shared" si="368"/>
        <v>2.5000000000000001E-2</v>
      </c>
    </row>
    <row r="234" spans="1:28" s="4" customFormat="1" ht="13.5" customHeight="1" x14ac:dyDescent="0.2">
      <c r="A234" s="76"/>
      <c r="B234" s="378" t="s">
        <v>83</v>
      </c>
      <c r="C234" s="373" t="s">
        <v>77</v>
      </c>
      <c r="D234" s="250"/>
      <c r="E234" s="194"/>
      <c r="F234" s="195"/>
      <c r="G234" s="195"/>
      <c r="H234" s="195"/>
      <c r="I234" s="195"/>
      <c r="J234" s="195"/>
      <c r="K234" s="136"/>
      <c r="L234" s="136"/>
      <c r="M234" s="136"/>
      <c r="N234" s="136"/>
      <c r="O234" s="136"/>
      <c r="P234" s="136"/>
      <c r="Q234" s="131"/>
      <c r="R234" s="132"/>
      <c r="S234" s="132"/>
      <c r="T234" s="132"/>
      <c r="U234" s="132"/>
      <c r="V234" s="132"/>
      <c r="W234" s="136"/>
      <c r="X234" s="136"/>
      <c r="Y234" s="136"/>
      <c r="Z234" s="136"/>
      <c r="AA234" s="136"/>
      <c r="AB234" s="136"/>
    </row>
    <row r="235" spans="1:28" s="4" customFormat="1" ht="13.5" customHeight="1" thickBot="1" x14ac:dyDescent="0.25">
      <c r="A235" s="81"/>
      <c r="B235" s="226"/>
      <c r="C235" s="341"/>
      <c r="D235" s="247"/>
      <c r="E235" s="189"/>
      <c r="F235" s="190"/>
      <c r="G235" s="190"/>
      <c r="H235" s="190"/>
      <c r="I235" s="190"/>
      <c r="J235" s="190"/>
      <c r="K235" s="133"/>
      <c r="L235" s="133"/>
      <c r="M235" s="133"/>
      <c r="N235" s="133"/>
      <c r="O235" s="133"/>
      <c r="P235" s="133"/>
      <c r="Q235" s="134"/>
      <c r="R235" s="135"/>
      <c r="S235" s="135"/>
      <c r="T235" s="135"/>
      <c r="U235" s="135"/>
      <c r="V235" s="135"/>
      <c r="W235" s="133"/>
      <c r="X235" s="133"/>
      <c r="Y235" s="133"/>
      <c r="Z235" s="133"/>
      <c r="AA235" s="133"/>
      <c r="AB235" s="133"/>
    </row>
    <row r="236" spans="1:28" s="4" customFormat="1" ht="13.5" customHeight="1" x14ac:dyDescent="0.2">
      <c r="A236" s="79">
        <v>59</v>
      </c>
      <c r="B236" s="86" t="s">
        <v>280</v>
      </c>
      <c r="C236" s="272" t="s">
        <v>77</v>
      </c>
      <c r="D236" s="187">
        <f t="shared" ref="D236:D237" si="369">+Q236*96%</f>
        <v>44.53</v>
      </c>
      <c r="E236" s="187">
        <f t="shared" ref="E236:I237" si="370">Q236</f>
        <v>46.38</v>
      </c>
      <c r="F236" s="187">
        <f t="shared" si="370"/>
        <v>48.24</v>
      </c>
      <c r="G236" s="187">
        <f t="shared" si="370"/>
        <v>50.17</v>
      </c>
      <c r="H236" s="187">
        <f t="shared" si="370"/>
        <v>52.17</v>
      </c>
      <c r="I236" s="187">
        <f t="shared" si="370"/>
        <v>54.26</v>
      </c>
      <c r="J236" s="187">
        <f>V236</f>
        <v>56.43</v>
      </c>
      <c r="K236" s="130"/>
      <c r="L236" s="130">
        <f>(F236/E236)-1</f>
        <v>4.0103E-2</v>
      </c>
      <c r="M236" s="130">
        <f t="shared" ref="M236:P236" si="371">(G236/F236)-1</f>
        <v>4.0008000000000002E-2</v>
      </c>
      <c r="N236" s="130">
        <f t="shared" si="371"/>
        <v>3.9863999999999997E-2</v>
      </c>
      <c r="O236" s="130">
        <f t="shared" si="371"/>
        <v>4.0060999999999999E-2</v>
      </c>
      <c r="P236" s="130">
        <f t="shared" si="371"/>
        <v>3.9993000000000001E-2</v>
      </c>
      <c r="Q236" s="204">
        <f>ROUND(VLOOKUP($A236,'2021 REG'!$A$9:$V$483,17,FALSE)*(1+$I$2),5)</f>
        <v>46.380609999999997</v>
      </c>
      <c r="R236" s="204">
        <f>ROUND(VLOOKUP($A236,'2021 REG'!$A$9:$V$483,18,FALSE)*(1+$I$2),5)</f>
        <v>48.235849999999999</v>
      </c>
      <c r="S236" s="204">
        <f>ROUND(VLOOKUP($A236,'2021 REG'!$A$9:$V$483,19,FALSE)*(1+$I$2),5)</f>
        <v>50.165300000000002</v>
      </c>
      <c r="T236" s="204">
        <f>ROUND(VLOOKUP($A236,'2021 REG'!$A$9:$V$483,20,FALSE)*(1+$I$2),5)</f>
        <v>52.17192</v>
      </c>
      <c r="U236" s="204">
        <f>ROUND(VLOOKUP($A236,'2021 REG'!$A$9:$V$483,21,FALSE)*(1+$I$2),5)</f>
        <v>54.258789999999998</v>
      </c>
      <c r="V236" s="204">
        <f>ROUND(VLOOKUP($A236,'2021 REG'!$A$9:$V$483,22,FALSE)*(1+$I$2),5)</f>
        <v>56.429139999999997</v>
      </c>
      <c r="W236" s="130"/>
      <c r="X236" s="130">
        <f>(R236/Q236)-1</f>
        <v>0.04</v>
      </c>
      <c r="Y236" s="130">
        <f t="shared" ref="Y236:AB236" si="372">(S236/R236)-1</f>
        <v>0.04</v>
      </c>
      <c r="Z236" s="130">
        <f t="shared" si="372"/>
        <v>0.04</v>
      </c>
      <c r="AA236" s="130">
        <f t="shared" si="372"/>
        <v>0.04</v>
      </c>
      <c r="AB236" s="130">
        <f t="shared" si="372"/>
        <v>0.04</v>
      </c>
    </row>
    <row r="237" spans="1:28" s="4" customFormat="1" ht="13.5" customHeight="1" x14ac:dyDescent="0.2">
      <c r="A237" s="33" t="s">
        <v>141</v>
      </c>
      <c r="B237" s="175" t="s">
        <v>150</v>
      </c>
      <c r="C237" s="254" t="s">
        <v>77</v>
      </c>
      <c r="D237" s="188">
        <f t="shared" si="369"/>
        <v>92613</v>
      </c>
      <c r="E237" s="188">
        <f t="shared" si="370"/>
        <v>96472</v>
      </c>
      <c r="F237" s="188">
        <f t="shared" si="370"/>
        <v>100331</v>
      </c>
      <c r="G237" s="188">
        <f t="shared" si="370"/>
        <v>104344</v>
      </c>
      <c r="H237" s="188">
        <f t="shared" si="370"/>
        <v>108518</v>
      </c>
      <c r="I237" s="188">
        <f t="shared" si="370"/>
        <v>112858</v>
      </c>
      <c r="J237" s="188">
        <f>V237</f>
        <v>117373</v>
      </c>
      <c r="K237" s="130">
        <f t="shared" ref="K237:P237" si="373">(E236/E232)-1</f>
        <v>2.4972000000000001E-2</v>
      </c>
      <c r="L237" s="130">
        <f t="shared" si="373"/>
        <v>2.5073999999999999E-2</v>
      </c>
      <c r="M237" s="130">
        <f t="shared" si="373"/>
        <v>2.5132999999999999E-2</v>
      </c>
      <c r="N237" s="130">
        <f t="shared" si="373"/>
        <v>2.4951000000000001E-2</v>
      </c>
      <c r="O237" s="130">
        <f t="shared" si="373"/>
        <v>2.4934000000000001E-2</v>
      </c>
      <c r="P237" s="130">
        <f t="shared" si="373"/>
        <v>2.5068E-2</v>
      </c>
      <c r="Q237" s="131">
        <f t="shared" ref="Q237:U237" si="374">ROUND((Q236*2080),5)</f>
        <v>96471.668799999999</v>
      </c>
      <c r="R237" s="132">
        <f t="shared" si="374"/>
        <v>100330.568</v>
      </c>
      <c r="S237" s="132">
        <f t="shared" si="374"/>
        <v>104343.82399999999</v>
      </c>
      <c r="T237" s="132">
        <f t="shared" si="374"/>
        <v>108517.59359999999</v>
      </c>
      <c r="U237" s="132">
        <f t="shared" si="374"/>
        <v>112858.28320000001</v>
      </c>
      <c r="V237" s="132">
        <f>ROUND((V236*2080),5)</f>
        <v>117372.6112</v>
      </c>
      <c r="W237" s="130">
        <f t="shared" ref="W237:AB237" si="375">(Q236/Q232)-1</f>
        <v>2.5000000000000001E-2</v>
      </c>
      <c r="X237" s="130">
        <f t="shared" si="375"/>
        <v>2.5000000000000001E-2</v>
      </c>
      <c r="Y237" s="130">
        <f t="shared" si="375"/>
        <v>2.5000000000000001E-2</v>
      </c>
      <c r="Z237" s="130">
        <f t="shared" si="375"/>
        <v>2.5000000000000001E-2</v>
      </c>
      <c r="AA237" s="130">
        <f t="shared" si="375"/>
        <v>2.5000000000000001E-2</v>
      </c>
      <c r="AB237" s="130">
        <f t="shared" si="375"/>
        <v>2.5000000000000001E-2</v>
      </c>
    </row>
    <row r="238" spans="1:28" s="4" customFormat="1" ht="13.5" customHeight="1" x14ac:dyDescent="0.2">
      <c r="A238" s="33"/>
      <c r="B238" s="175" t="s">
        <v>151</v>
      </c>
      <c r="C238" s="254" t="s">
        <v>77</v>
      </c>
      <c r="D238" s="254"/>
      <c r="E238" s="194"/>
      <c r="F238" s="195"/>
      <c r="G238" s="195"/>
      <c r="H238" s="195"/>
      <c r="I238" s="195"/>
      <c r="J238" s="195"/>
      <c r="K238" s="136"/>
      <c r="L238" s="136"/>
      <c r="M238" s="136"/>
      <c r="N238" s="136"/>
      <c r="O238" s="136"/>
      <c r="P238" s="136"/>
      <c r="Q238" s="131"/>
      <c r="R238" s="132"/>
      <c r="S238" s="132"/>
      <c r="T238" s="132"/>
      <c r="U238" s="132"/>
      <c r="V238" s="132"/>
      <c r="W238" s="136"/>
      <c r="X238" s="136"/>
      <c r="Y238" s="136"/>
      <c r="Z238" s="136"/>
      <c r="AA238" s="136"/>
      <c r="AB238" s="136"/>
    </row>
    <row r="239" spans="1:28" s="4" customFormat="1" ht="13.5" customHeight="1" x14ac:dyDescent="0.2">
      <c r="A239" s="33"/>
      <c r="B239" s="175" t="s">
        <v>152</v>
      </c>
      <c r="C239" s="254" t="s">
        <v>77</v>
      </c>
      <c r="D239" s="254"/>
      <c r="E239" s="194"/>
      <c r="F239" s="195"/>
      <c r="G239" s="195"/>
      <c r="H239" s="195"/>
      <c r="I239" s="195"/>
      <c r="J239" s="195"/>
      <c r="K239" s="136"/>
      <c r="L239" s="136"/>
      <c r="M239" s="136"/>
      <c r="N239" s="136"/>
      <c r="O239" s="136"/>
      <c r="P239" s="136"/>
      <c r="Q239" s="131"/>
      <c r="R239" s="132"/>
      <c r="S239" s="132"/>
      <c r="T239" s="132"/>
      <c r="U239" s="132"/>
      <c r="V239" s="132"/>
      <c r="W239" s="136"/>
      <c r="X239" s="136"/>
      <c r="Y239" s="136"/>
      <c r="Z239" s="136"/>
      <c r="AA239" s="136"/>
      <c r="AB239" s="136"/>
    </row>
    <row r="240" spans="1:28" s="4" customFormat="1" ht="13.5" customHeight="1" x14ac:dyDescent="0.2">
      <c r="A240" s="33"/>
      <c r="B240" s="175" t="s">
        <v>153</v>
      </c>
      <c r="C240" s="254" t="s">
        <v>77</v>
      </c>
      <c r="D240" s="254"/>
      <c r="E240" s="194"/>
      <c r="F240" s="195"/>
      <c r="G240" s="195"/>
      <c r="H240" s="195"/>
      <c r="I240" s="195"/>
      <c r="J240" s="195"/>
      <c r="K240" s="136"/>
      <c r="L240" s="136"/>
      <c r="M240" s="136"/>
      <c r="N240" s="136"/>
      <c r="O240" s="136"/>
      <c r="P240" s="136"/>
      <c r="Q240" s="131"/>
      <c r="R240" s="132"/>
      <c r="S240" s="132"/>
      <c r="T240" s="132"/>
      <c r="U240" s="132"/>
      <c r="V240" s="132"/>
      <c r="W240" s="136"/>
      <c r="X240" s="136"/>
      <c r="Y240" s="136"/>
      <c r="Z240" s="136"/>
      <c r="AA240" s="136"/>
      <c r="AB240" s="136"/>
    </row>
    <row r="241" spans="1:28" s="4" customFormat="1" ht="13.5" customHeight="1" x14ac:dyDescent="0.2">
      <c r="A241" s="33"/>
      <c r="B241" s="177" t="s">
        <v>301</v>
      </c>
      <c r="C241" s="254" t="s">
        <v>77</v>
      </c>
      <c r="D241" s="254"/>
      <c r="E241" s="194"/>
      <c r="F241" s="195"/>
      <c r="G241" s="195"/>
      <c r="H241" s="195"/>
      <c r="I241" s="195"/>
      <c r="J241" s="195"/>
      <c r="K241" s="136"/>
      <c r="L241" s="136"/>
      <c r="M241" s="136"/>
      <c r="N241" s="136"/>
      <c r="O241" s="136"/>
      <c r="P241" s="136"/>
      <c r="Q241" s="131"/>
      <c r="R241" s="132"/>
      <c r="S241" s="132"/>
      <c r="T241" s="132"/>
      <c r="U241" s="132"/>
      <c r="V241" s="132"/>
      <c r="W241" s="136"/>
      <c r="X241" s="136"/>
      <c r="Y241" s="136"/>
      <c r="Z241" s="136"/>
      <c r="AA241" s="136"/>
      <c r="AB241" s="136"/>
    </row>
    <row r="242" spans="1:28" s="4" customFormat="1" ht="13.5" customHeight="1" x14ac:dyDescent="0.2">
      <c r="A242" s="33"/>
      <c r="B242" s="175" t="s">
        <v>93</v>
      </c>
      <c r="C242" s="254" t="s">
        <v>77</v>
      </c>
      <c r="D242" s="254"/>
      <c r="E242" s="194"/>
      <c r="F242" s="195"/>
      <c r="G242" s="195"/>
      <c r="H242" s="195"/>
      <c r="I242" s="195"/>
      <c r="J242" s="195"/>
      <c r="K242" s="136"/>
      <c r="L242" s="136"/>
      <c r="M242" s="136"/>
      <c r="N242" s="136"/>
      <c r="O242" s="136"/>
      <c r="P242" s="136"/>
      <c r="Q242" s="131"/>
      <c r="R242" s="132"/>
      <c r="S242" s="132"/>
      <c r="T242" s="132"/>
      <c r="U242" s="132"/>
      <c r="V242" s="132"/>
      <c r="W242" s="136"/>
      <c r="X242" s="136"/>
      <c r="Y242" s="136"/>
      <c r="Z242" s="136"/>
      <c r="AA242" s="136"/>
      <c r="AB242" s="136"/>
    </row>
    <row r="243" spans="1:28" s="4" customFormat="1" ht="13.5" customHeight="1" x14ac:dyDescent="0.2">
      <c r="A243" s="76"/>
      <c r="B243" s="378" t="s">
        <v>270</v>
      </c>
      <c r="C243" s="373" t="s">
        <v>77</v>
      </c>
      <c r="D243" s="250"/>
      <c r="E243" s="194"/>
      <c r="F243" s="195"/>
      <c r="G243" s="195"/>
      <c r="H243" s="195"/>
      <c r="I243" s="195"/>
      <c r="J243" s="195"/>
      <c r="K243" s="136"/>
      <c r="L243" s="136"/>
      <c r="M243" s="136"/>
      <c r="N243" s="136"/>
      <c r="O243" s="136"/>
      <c r="P243" s="136"/>
      <c r="Q243" s="131"/>
      <c r="R243" s="132"/>
      <c r="S243" s="132"/>
      <c r="T243" s="132"/>
      <c r="U243" s="132"/>
      <c r="V243" s="132"/>
      <c r="W243" s="136"/>
      <c r="X243" s="136"/>
      <c r="Y243" s="136"/>
      <c r="Z243" s="136"/>
      <c r="AA243" s="136"/>
      <c r="AB243" s="136"/>
    </row>
    <row r="244" spans="1:28" s="4" customFormat="1" ht="13.5" customHeight="1" thickBot="1" x14ac:dyDescent="0.25">
      <c r="A244" s="81"/>
      <c r="B244" s="226"/>
      <c r="C244" s="341"/>
      <c r="D244" s="247"/>
      <c r="E244" s="189"/>
      <c r="F244" s="190"/>
      <c r="G244" s="190"/>
      <c r="H244" s="190"/>
      <c r="I244" s="190"/>
      <c r="J244" s="190"/>
      <c r="K244" s="133"/>
      <c r="L244" s="133"/>
      <c r="M244" s="133"/>
      <c r="N244" s="133"/>
      <c r="O244" s="133"/>
      <c r="P244" s="133"/>
      <c r="Q244" s="134"/>
      <c r="R244" s="135"/>
      <c r="S244" s="135"/>
      <c r="T244" s="135"/>
      <c r="U244" s="135"/>
      <c r="V244" s="135"/>
      <c r="W244" s="133"/>
      <c r="X244" s="133"/>
      <c r="Y244" s="133"/>
      <c r="Z244" s="133"/>
      <c r="AA244" s="133"/>
      <c r="AB244" s="133"/>
    </row>
    <row r="245" spans="1:28" s="4" customFormat="1" ht="13.5" customHeight="1" x14ac:dyDescent="0.2">
      <c r="A245" s="79">
        <v>60</v>
      </c>
      <c r="B245" s="171" t="s">
        <v>88</v>
      </c>
      <c r="C245" s="45" t="s">
        <v>77</v>
      </c>
      <c r="D245" s="187">
        <f t="shared" ref="D245:D246" si="376">+Q245*96%</f>
        <v>45.64</v>
      </c>
      <c r="E245" s="187">
        <f t="shared" ref="E245:I246" si="377">Q245</f>
        <v>47.54</v>
      </c>
      <c r="F245" s="187">
        <f t="shared" si="377"/>
        <v>49.44</v>
      </c>
      <c r="G245" s="187">
        <f t="shared" si="377"/>
        <v>51.42</v>
      </c>
      <c r="H245" s="187">
        <f t="shared" si="377"/>
        <v>53.48</v>
      </c>
      <c r="I245" s="187">
        <f t="shared" si="377"/>
        <v>55.62</v>
      </c>
      <c r="J245" s="300">
        <f>V245</f>
        <v>57.84</v>
      </c>
      <c r="K245" s="304"/>
      <c r="L245" s="130">
        <f>(F245/E245)-1</f>
        <v>3.9966000000000002E-2</v>
      </c>
      <c r="M245" s="130">
        <f t="shared" ref="M245:P245" si="378">(G245/F245)-1</f>
        <v>4.0049000000000001E-2</v>
      </c>
      <c r="N245" s="130">
        <f t="shared" si="378"/>
        <v>4.0062E-2</v>
      </c>
      <c r="O245" s="130">
        <f t="shared" si="378"/>
        <v>4.0015000000000002E-2</v>
      </c>
      <c r="P245" s="305">
        <f t="shared" si="378"/>
        <v>3.9913999999999998E-2</v>
      </c>
      <c r="Q245" s="303">
        <f>ROUND(VLOOKUP($A245,'2021 REG'!$A$9:$V$483,17,FALSE)*(1+$I$2),5)</f>
        <v>47.540129999999998</v>
      </c>
      <c r="R245" s="204">
        <f>ROUND(VLOOKUP($A245,'2021 REG'!$A$9:$V$483,18,FALSE)*(1+$I$2),5)</f>
        <v>49.441740000000003</v>
      </c>
      <c r="S245" s="204">
        <f>ROUND(VLOOKUP($A245,'2021 REG'!$A$9:$V$483,19,FALSE)*(1+$I$2),5)</f>
        <v>51.419429999999998</v>
      </c>
      <c r="T245" s="204">
        <f>ROUND(VLOOKUP($A245,'2021 REG'!$A$9:$V$483,20,FALSE)*(1+$I$2),5)</f>
        <v>53.476219999999998</v>
      </c>
      <c r="U245" s="204">
        <f>ROUND(VLOOKUP($A245,'2021 REG'!$A$9:$V$483,21,FALSE)*(1+$I$2),5)</f>
        <v>55.615250000000003</v>
      </c>
      <c r="V245" s="204">
        <f>ROUND(VLOOKUP($A245,'2021 REG'!$A$9:$V$483,22,FALSE)*(1+$I$2),5)</f>
        <v>57.839880000000001</v>
      </c>
      <c r="W245" s="130"/>
      <c r="X245" s="130">
        <f>(R245/Q245)-1</f>
        <v>0.04</v>
      </c>
      <c r="Y245" s="130">
        <f t="shared" ref="Y245:AB245" si="379">(S245/R245)-1</f>
        <v>0.04</v>
      </c>
      <c r="Z245" s="130">
        <f t="shared" si="379"/>
        <v>0.04</v>
      </c>
      <c r="AA245" s="130">
        <f t="shared" si="379"/>
        <v>0.04</v>
      </c>
      <c r="AB245" s="130">
        <f t="shared" si="379"/>
        <v>0.04</v>
      </c>
    </row>
    <row r="246" spans="1:28" s="4" customFormat="1" ht="13.5" customHeight="1" x14ac:dyDescent="0.2">
      <c r="A246" s="76" t="s">
        <v>141</v>
      </c>
      <c r="B246" s="379" t="s">
        <v>94</v>
      </c>
      <c r="C246" s="369" t="s">
        <v>77</v>
      </c>
      <c r="D246" s="188">
        <f t="shared" si="376"/>
        <v>94928</v>
      </c>
      <c r="E246" s="188">
        <f t="shared" si="377"/>
        <v>98883</v>
      </c>
      <c r="F246" s="188">
        <f t="shared" si="377"/>
        <v>102839</v>
      </c>
      <c r="G246" s="188">
        <f t="shared" si="377"/>
        <v>106952</v>
      </c>
      <c r="H246" s="188">
        <f t="shared" si="377"/>
        <v>111231</v>
      </c>
      <c r="I246" s="188">
        <f t="shared" si="377"/>
        <v>115680</v>
      </c>
      <c r="J246" s="301">
        <f>V246</f>
        <v>120307</v>
      </c>
      <c r="K246" s="304">
        <f t="shared" ref="K246:P246" si="380">(E245/E236)-1</f>
        <v>2.5010999999999999E-2</v>
      </c>
      <c r="L246" s="130">
        <f t="shared" si="380"/>
        <v>2.4875999999999999E-2</v>
      </c>
      <c r="M246" s="130">
        <f t="shared" si="380"/>
        <v>2.4915E-2</v>
      </c>
      <c r="N246" s="130">
        <f t="shared" si="380"/>
        <v>2.511E-2</v>
      </c>
      <c r="O246" s="130">
        <f t="shared" si="380"/>
        <v>2.5065E-2</v>
      </c>
      <c r="P246" s="305">
        <f t="shared" si="380"/>
        <v>2.4986999999999999E-2</v>
      </c>
      <c r="Q246" s="131">
        <f t="shared" ref="Q246:U246" si="381">ROUND((Q245*2080),5)</f>
        <v>98883.470400000006</v>
      </c>
      <c r="R246" s="132">
        <f t="shared" si="381"/>
        <v>102838.8192</v>
      </c>
      <c r="S246" s="132">
        <f t="shared" si="381"/>
        <v>106952.41439999999</v>
      </c>
      <c r="T246" s="132">
        <f t="shared" si="381"/>
        <v>111230.5376</v>
      </c>
      <c r="U246" s="132">
        <f t="shared" si="381"/>
        <v>115679.72</v>
      </c>
      <c r="V246" s="132">
        <f>ROUND((V245*2080),5)</f>
        <v>120306.9504</v>
      </c>
      <c r="W246" s="130">
        <f t="shared" ref="W246:AB246" si="382">(Q245/Q236)-1</f>
        <v>2.5000000000000001E-2</v>
      </c>
      <c r="X246" s="130">
        <f t="shared" si="382"/>
        <v>2.5000000000000001E-2</v>
      </c>
      <c r="Y246" s="130">
        <f t="shared" si="382"/>
        <v>2.5000000000000001E-2</v>
      </c>
      <c r="Z246" s="130">
        <f t="shared" si="382"/>
        <v>2.5000000000000001E-2</v>
      </c>
      <c r="AA246" s="130">
        <f t="shared" si="382"/>
        <v>2.5000000000000001E-2</v>
      </c>
      <c r="AB246" s="130">
        <f t="shared" si="382"/>
        <v>2.5000000000000001E-2</v>
      </c>
    </row>
    <row r="247" spans="1:28" s="4" customFormat="1" ht="13.5" customHeight="1" x14ac:dyDescent="0.2">
      <c r="A247" s="76"/>
      <c r="B247" s="171" t="s">
        <v>86</v>
      </c>
      <c r="C247" s="24" t="s">
        <v>77</v>
      </c>
      <c r="D247" s="248"/>
      <c r="E247" s="194"/>
      <c r="F247" s="195"/>
      <c r="G247" s="195"/>
      <c r="H247" s="195"/>
      <c r="I247" s="195"/>
      <c r="J247" s="302"/>
      <c r="K247" s="306"/>
      <c r="L247" s="136"/>
      <c r="M247" s="136"/>
      <c r="N247" s="136"/>
      <c r="O247" s="136"/>
      <c r="P247" s="307"/>
      <c r="Q247" s="131"/>
      <c r="R247" s="132"/>
      <c r="S247" s="132"/>
      <c r="T247" s="132"/>
      <c r="U247" s="132"/>
      <c r="V247" s="132"/>
      <c r="W247" s="136"/>
      <c r="X247" s="136"/>
      <c r="Y247" s="136"/>
      <c r="Z247" s="136"/>
      <c r="AA247" s="136"/>
      <c r="AB247" s="136"/>
    </row>
    <row r="248" spans="1:28" s="4" customFormat="1" ht="13.5" customHeight="1" x14ac:dyDescent="0.2">
      <c r="A248" s="76"/>
      <c r="B248" s="378" t="s">
        <v>89</v>
      </c>
      <c r="C248" s="373" t="s">
        <v>77</v>
      </c>
      <c r="D248" s="250"/>
      <c r="E248" s="194"/>
      <c r="F248" s="195"/>
      <c r="G248" s="195"/>
      <c r="H248" s="195"/>
      <c r="I248" s="195"/>
      <c r="J248" s="195"/>
      <c r="K248" s="136"/>
      <c r="L248" s="136"/>
      <c r="M248" s="136"/>
      <c r="N248" s="136"/>
      <c r="O248" s="136"/>
      <c r="P248" s="136"/>
      <c r="Q248" s="131"/>
      <c r="R248" s="132"/>
      <c r="S248" s="132"/>
      <c r="T248" s="132"/>
      <c r="U248" s="132"/>
      <c r="V248" s="132"/>
      <c r="W248" s="136"/>
      <c r="X248" s="136"/>
      <c r="Y248" s="136"/>
      <c r="Z248" s="136"/>
      <c r="AA248" s="136"/>
      <c r="AB248" s="136"/>
    </row>
    <row r="249" spans="1:28" s="4" customFormat="1" ht="13.5" customHeight="1" thickBot="1" x14ac:dyDescent="0.25">
      <c r="A249" s="81"/>
      <c r="B249" s="226"/>
      <c r="C249" s="341"/>
      <c r="D249" s="247"/>
      <c r="E249" s="189"/>
      <c r="F249" s="190"/>
      <c r="G249" s="190"/>
      <c r="H249" s="190"/>
      <c r="I249" s="190"/>
      <c r="J249" s="190"/>
      <c r="K249" s="133"/>
      <c r="L249" s="133"/>
      <c r="M249" s="133"/>
      <c r="N249" s="133"/>
      <c r="O249" s="133"/>
      <c r="P249" s="133"/>
      <c r="Q249" s="134"/>
      <c r="R249" s="135"/>
      <c r="S249" s="135"/>
      <c r="T249" s="135"/>
      <c r="U249" s="135"/>
      <c r="V249" s="135"/>
      <c r="W249" s="133"/>
      <c r="X249" s="133"/>
      <c r="Y249" s="133"/>
      <c r="Z249" s="133"/>
      <c r="AA249" s="133"/>
      <c r="AB249" s="133"/>
    </row>
    <row r="250" spans="1:28" s="4" customFormat="1" ht="13.5" customHeight="1" x14ac:dyDescent="0.2">
      <c r="A250" s="79">
        <v>61</v>
      </c>
      <c r="B250" s="166"/>
      <c r="C250" s="45"/>
      <c r="D250" s="187">
        <f t="shared" ref="D250:D256" si="383">+Q250*96%</f>
        <v>46.78</v>
      </c>
      <c r="E250" s="187">
        <f t="shared" ref="E250:J256" si="384">Q250</f>
        <v>48.73</v>
      </c>
      <c r="F250" s="187">
        <f t="shared" si="384"/>
        <v>50.68</v>
      </c>
      <c r="G250" s="187">
        <f t="shared" si="384"/>
        <v>52.7</v>
      </c>
      <c r="H250" s="187">
        <f t="shared" si="384"/>
        <v>54.81</v>
      </c>
      <c r="I250" s="187">
        <f t="shared" si="384"/>
        <v>57.01</v>
      </c>
      <c r="J250" s="187">
        <f t="shared" si="384"/>
        <v>59.29</v>
      </c>
      <c r="K250" s="130"/>
      <c r="L250" s="130">
        <f>(F250/E250)-1</f>
        <v>4.0016000000000003E-2</v>
      </c>
      <c r="M250" s="130">
        <f t="shared" ref="M250:P250" si="385">(G250/F250)-1</f>
        <v>3.9857999999999998E-2</v>
      </c>
      <c r="N250" s="130">
        <f t="shared" si="385"/>
        <v>4.0037999999999997E-2</v>
      </c>
      <c r="O250" s="130">
        <f t="shared" si="385"/>
        <v>4.0139000000000001E-2</v>
      </c>
      <c r="P250" s="130">
        <f t="shared" si="385"/>
        <v>3.9993000000000001E-2</v>
      </c>
      <c r="Q250" s="204">
        <f>ROUND(VLOOKUP($A250,'2021 REG'!$A$9:$V$483,17,FALSE)*(1+$I$2),5)</f>
        <v>48.728659999999998</v>
      </c>
      <c r="R250" s="204">
        <f>ROUND(VLOOKUP($A250,'2021 REG'!$A$9:$V$483,18,FALSE)*(1+$I$2),5)</f>
        <v>50.677819999999997</v>
      </c>
      <c r="S250" s="204">
        <f>ROUND(VLOOKUP($A250,'2021 REG'!$A$9:$V$483,19,FALSE)*(1+$I$2),5)</f>
        <v>52.704929999999997</v>
      </c>
      <c r="T250" s="204">
        <f>ROUND(VLOOKUP($A250,'2021 REG'!$A$9:$V$483,20,FALSE)*(1+$I$2),5)</f>
        <v>54.813130000000001</v>
      </c>
      <c r="U250" s="204">
        <f>ROUND(VLOOKUP($A250,'2021 REG'!$A$9:$V$483,21,FALSE)*(1+$I$2),5)</f>
        <v>57.005659999999999</v>
      </c>
      <c r="V250" s="204">
        <f>ROUND(VLOOKUP($A250,'2021 REG'!$A$9:$V$483,22,FALSE)*(1+$I$2),5)</f>
        <v>59.285870000000003</v>
      </c>
      <c r="W250" s="130"/>
      <c r="X250" s="130">
        <f>(R250/Q250)-1</f>
        <v>0.04</v>
      </c>
      <c r="Y250" s="130">
        <f t="shared" ref="Y250:AB250" si="386">(S250/R250)-1</f>
        <v>0.04</v>
      </c>
      <c r="Z250" s="130">
        <f t="shared" si="386"/>
        <v>0.04</v>
      </c>
      <c r="AA250" s="130">
        <f t="shared" si="386"/>
        <v>0.04</v>
      </c>
      <c r="AB250" s="130">
        <f t="shared" si="386"/>
        <v>0.04</v>
      </c>
    </row>
    <row r="251" spans="1:28" s="4" customFormat="1" ht="13.5" customHeight="1" thickBot="1" x14ac:dyDescent="0.25">
      <c r="A251" s="76" t="s">
        <v>141</v>
      </c>
      <c r="B251" s="171"/>
      <c r="C251" s="24"/>
      <c r="D251" s="188">
        <f t="shared" si="383"/>
        <v>97301</v>
      </c>
      <c r="E251" s="188">
        <f t="shared" si="384"/>
        <v>101356</v>
      </c>
      <c r="F251" s="188">
        <f t="shared" si="384"/>
        <v>105410</v>
      </c>
      <c r="G251" s="188">
        <f t="shared" si="384"/>
        <v>109626</v>
      </c>
      <c r="H251" s="188">
        <f t="shared" si="384"/>
        <v>114011</v>
      </c>
      <c r="I251" s="188">
        <f t="shared" si="384"/>
        <v>118572</v>
      </c>
      <c r="J251" s="188">
        <f t="shared" si="384"/>
        <v>123315</v>
      </c>
      <c r="K251" s="308">
        <f t="shared" ref="K251:P251" si="387">(E250/E245)-1</f>
        <v>2.5031999999999999E-2</v>
      </c>
      <c r="L251" s="308">
        <f t="shared" si="387"/>
        <v>2.5080999999999999E-2</v>
      </c>
      <c r="M251" s="308">
        <f t="shared" si="387"/>
        <v>2.4892999999999998E-2</v>
      </c>
      <c r="N251" s="308">
        <f t="shared" si="387"/>
        <v>2.4868999999999999E-2</v>
      </c>
      <c r="O251" s="308">
        <f t="shared" si="387"/>
        <v>2.4990999999999999E-2</v>
      </c>
      <c r="P251" s="308">
        <f t="shared" si="387"/>
        <v>2.5069000000000001E-2</v>
      </c>
      <c r="Q251" s="131">
        <f t="shared" ref="Q251:U251" si="388">ROUND((Q250*2080),5)</f>
        <v>101355.6128</v>
      </c>
      <c r="R251" s="132">
        <f t="shared" si="388"/>
        <v>105409.8656</v>
      </c>
      <c r="S251" s="132">
        <f t="shared" si="388"/>
        <v>109626.25440000001</v>
      </c>
      <c r="T251" s="132">
        <f t="shared" si="388"/>
        <v>114011.3104</v>
      </c>
      <c r="U251" s="132">
        <f t="shared" si="388"/>
        <v>118571.77280000001</v>
      </c>
      <c r="V251" s="132">
        <f>ROUND((V250*2080),5)</f>
        <v>123314.6096</v>
      </c>
      <c r="W251" s="130">
        <f t="shared" ref="W251:AB251" si="389">(Q250/Q245)-1</f>
        <v>2.5000999999999999E-2</v>
      </c>
      <c r="X251" s="130">
        <f t="shared" si="389"/>
        <v>2.5000999999999999E-2</v>
      </c>
      <c r="Y251" s="130">
        <f t="shared" si="389"/>
        <v>2.5000000000000001E-2</v>
      </c>
      <c r="Z251" s="130">
        <f t="shared" si="389"/>
        <v>2.5000000000000001E-2</v>
      </c>
      <c r="AA251" s="130">
        <f t="shared" si="389"/>
        <v>2.5000999999999999E-2</v>
      </c>
      <c r="AB251" s="130">
        <f t="shared" si="389"/>
        <v>2.5000000000000001E-2</v>
      </c>
    </row>
    <row r="252" spans="1:28" s="4" customFormat="1" ht="13.5" customHeight="1" x14ac:dyDescent="0.2">
      <c r="A252" s="79">
        <v>62</v>
      </c>
      <c r="B252" s="166" t="s">
        <v>274</v>
      </c>
      <c r="C252" s="45" t="s">
        <v>77</v>
      </c>
      <c r="D252" s="187">
        <f t="shared" si="383"/>
        <v>47.95</v>
      </c>
      <c r="E252" s="187">
        <f t="shared" si="384"/>
        <v>49.95</v>
      </c>
      <c r="F252" s="187">
        <f t="shared" si="384"/>
        <v>51.94</v>
      </c>
      <c r="G252" s="187">
        <f t="shared" si="384"/>
        <v>54.02</v>
      </c>
      <c r="H252" s="187">
        <f t="shared" si="384"/>
        <v>56.18</v>
      </c>
      <c r="I252" s="187">
        <f t="shared" si="384"/>
        <v>58.43</v>
      </c>
      <c r="J252" s="187">
        <f t="shared" si="384"/>
        <v>60.77</v>
      </c>
      <c r="K252" s="130"/>
      <c r="L252" s="130">
        <f>(F252/E252)-1</f>
        <v>3.984E-2</v>
      </c>
      <c r="M252" s="130">
        <f t="shared" ref="M252:P252" si="390">(G252/F252)-1</f>
        <v>4.0045999999999998E-2</v>
      </c>
      <c r="N252" s="130">
        <f t="shared" si="390"/>
        <v>3.9985E-2</v>
      </c>
      <c r="O252" s="130">
        <f t="shared" si="390"/>
        <v>4.0050000000000002E-2</v>
      </c>
      <c r="P252" s="130">
        <f t="shared" si="390"/>
        <v>4.0048E-2</v>
      </c>
      <c r="Q252" s="204">
        <f>ROUND(VLOOKUP($A252,'2021 REG'!$A$9:$V$483,17,FALSE)*(1+$I$2),5)</f>
        <v>49.946890000000003</v>
      </c>
      <c r="R252" s="204">
        <f>ROUND(VLOOKUP($A252,'2021 REG'!$A$9:$V$483,18,FALSE)*(1+$I$2),5)</f>
        <v>51.944749999999999</v>
      </c>
      <c r="S252" s="204">
        <f>ROUND(VLOOKUP($A252,'2021 REG'!$A$9:$V$483,19,FALSE)*(1+$I$2),5)</f>
        <v>54.022570000000002</v>
      </c>
      <c r="T252" s="204">
        <f>ROUND(VLOOKUP($A252,'2021 REG'!$A$9:$V$483,20,FALSE)*(1+$I$2),5)</f>
        <v>56.183459999999997</v>
      </c>
      <c r="U252" s="204">
        <f>ROUND(VLOOKUP($A252,'2021 REG'!$A$9:$V$483,21,FALSE)*(1+$I$2),5)</f>
        <v>58.430790000000002</v>
      </c>
      <c r="V252" s="204">
        <f>ROUND(VLOOKUP($A252,'2021 REG'!$A$9:$V$483,22,FALSE)*(1+$I$2),5)</f>
        <v>60.768030000000003</v>
      </c>
      <c r="W252" s="130"/>
      <c r="X252" s="130">
        <f>(R252/Q252)-1</f>
        <v>0.04</v>
      </c>
      <c r="Y252" s="130">
        <f t="shared" ref="Y252:AB252" si="391">(S252/R252)-1</f>
        <v>4.0001000000000002E-2</v>
      </c>
      <c r="Z252" s="130">
        <f t="shared" si="391"/>
        <v>0.04</v>
      </c>
      <c r="AA252" s="130">
        <f t="shared" si="391"/>
        <v>0.04</v>
      </c>
      <c r="AB252" s="130">
        <f t="shared" si="391"/>
        <v>0.04</v>
      </c>
    </row>
    <row r="253" spans="1:28" s="4" customFormat="1" ht="13.5" customHeight="1" x14ac:dyDescent="0.2">
      <c r="A253" s="76" t="s">
        <v>141</v>
      </c>
      <c r="B253" s="171" t="s">
        <v>322</v>
      </c>
      <c r="C253" s="24" t="s">
        <v>77</v>
      </c>
      <c r="D253" s="188">
        <f t="shared" si="383"/>
        <v>99734</v>
      </c>
      <c r="E253" s="188">
        <f t="shared" si="384"/>
        <v>103890</v>
      </c>
      <c r="F253" s="188">
        <f t="shared" si="384"/>
        <v>108045</v>
      </c>
      <c r="G253" s="188">
        <f t="shared" si="384"/>
        <v>112367</v>
      </c>
      <c r="H253" s="188">
        <f t="shared" si="384"/>
        <v>116862</v>
      </c>
      <c r="I253" s="188">
        <f t="shared" si="384"/>
        <v>121536</v>
      </c>
      <c r="J253" s="188">
        <f t="shared" si="384"/>
        <v>126398</v>
      </c>
      <c r="K253" s="130">
        <f t="shared" ref="K253:P253" si="392">(E252/E250)-1</f>
        <v>2.5035999999999999E-2</v>
      </c>
      <c r="L253" s="130">
        <f t="shared" si="392"/>
        <v>2.4861999999999999E-2</v>
      </c>
      <c r="M253" s="130">
        <f t="shared" si="392"/>
        <v>2.5047E-2</v>
      </c>
      <c r="N253" s="130">
        <f t="shared" si="392"/>
        <v>2.4995E-2</v>
      </c>
      <c r="O253" s="130">
        <f t="shared" si="392"/>
        <v>2.4908E-2</v>
      </c>
      <c r="P253" s="130">
        <f t="shared" si="392"/>
        <v>2.4962000000000002E-2</v>
      </c>
      <c r="Q253" s="131">
        <f t="shared" ref="Q253:U253" si="393">ROUND((Q252*2080),5)</f>
        <v>103889.5312</v>
      </c>
      <c r="R253" s="132">
        <f t="shared" si="393"/>
        <v>108045.08</v>
      </c>
      <c r="S253" s="132">
        <f t="shared" si="393"/>
        <v>112366.94560000001</v>
      </c>
      <c r="T253" s="132">
        <f t="shared" si="393"/>
        <v>116861.5968</v>
      </c>
      <c r="U253" s="132">
        <f t="shared" si="393"/>
        <v>121536.0432</v>
      </c>
      <c r="V253" s="132">
        <f>ROUND((V252*2080),5)</f>
        <v>126397.5024</v>
      </c>
      <c r="W253" s="130">
        <f t="shared" ref="W253:AB253" si="394">(Q252/Q250)-1</f>
        <v>2.5000000000000001E-2</v>
      </c>
      <c r="X253" s="130">
        <f t="shared" si="394"/>
        <v>2.5000000000000001E-2</v>
      </c>
      <c r="Y253" s="130">
        <f t="shared" si="394"/>
        <v>2.5000000000000001E-2</v>
      </c>
      <c r="Z253" s="130">
        <f t="shared" si="394"/>
        <v>2.5000000000000001E-2</v>
      </c>
      <c r="AA253" s="130">
        <f t="shared" si="394"/>
        <v>2.5000000000000001E-2</v>
      </c>
      <c r="AB253" s="130">
        <f t="shared" si="394"/>
        <v>2.5000000000000001E-2</v>
      </c>
    </row>
    <row r="254" spans="1:28" s="4" customFormat="1" ht="13.5" customHeight="1" thickBot="1" x14ac:dyDescent="0.25">
      <c r="A254" s="81"/>
      <c r="B254" s="226"/>
      <c r="C254" s="341"/>
      <c r="D254" s="247"/>
      <c r="E254" s="189"/>
      <c r="F254" s="190"/>
      <c r="G254" s="190"/>
      <c r="H254" s="190"/>
      <c r="I254" s="190"/>
      <c r="J254" s="190"/>
      <c r="K254" s="133"/>
      <c r="L254" s="133"/>
      <c r="M254" s="133"/>
      <c r="N254" s="133"/>
      <c r="O254" s="133"/>
      <c r="P254" s="133"/>
      <c r="Q254" s="134"/>
      <c r="R254" s="135"/>
      <c r="S254" s="135"/>
      <c r="T254" s="135"/>
      <c r="U254" s="135"/>
      <c r="V254" s="135"/>
      <c r="W254" s="133"/>
      <c r="X254" s="133"/>
      <c r="Y254" s="133"/>
      <c r="Z254" s="133"/>
      <c r="AA254" s="133"/>
      <c r="AB254" s="133"/>
    </row>
    <row r="255" spans="1:28" s="4" customFormat="1" ht="13.5" customHeight="1" x14ac:dyDescent="0.2">
      <c r="A255" s="79">
        <v>63</v>
      </c>
      <c r="B255" s="166" t="s">
        <v>95</v>
      </c>
      <c r="C255" s="45" t="s">
        <v>77</v>
      </c>
      <c r="D255" s="187">
        <f t="shared" si="383"/>
        <v>49.15</v>
      </c>
      <c r="E255" s="187">
        <f t="shared" si="384"/>
        <v>51.2</v>
      </c>
      <c r="F255" s="187">
        <f t="shared" si="384"/>
        <v>53.24</v>
      </c>
      <c r="G255" s="187">
        <f t="shared" si="384"/>
        <v>55.37</v>
      </c>
      <c r="H255" s="187">
        <f t="shared" si="384"/>
        <v>57.59</v>
      </c>
      <c r="I255" s="187">
        <f t="shared" si="384"/>
        <v>59.89</v>
      </c>
      <c r="J255" s="187">
        <f t="shared" si="384"/>
        <v>62.29</v>
      </c>
      <c r="K255" s="130"/>
      <c r="L255" s="130">
        <f>(F255/E255)-1</f>
        <v>3.9843999999999997E-2</v>
      </c>
      <c r="M255" s="130">
        <f t="shared" ref="M255:P255" si="395">(G255/F255)-1</f>
        <v>4.0008000000000002E-2</v>
      </c>
      <c r="N255" s="130">
        <f t="shared" si="395"/>
        <v>4.0093999999999998E-2</v>
      </c>
      <c r="O255" s="130">
        <f t="shared" si="395"/>
        <v>3.9937E-2</v>
      </c>
      <c r="P255" s="130">
        <f t="shared" si="395"/>
        <v>4.0072999999999998E-2</v>
      </c>
      <c r="Q255" s="204">
        <f>ROUND(VLOOKUP($A255,'2021 REG'!$A$9:$V$483,17,FALSE)*(1+$I$2),5)</f>
        <v>51.195540000000001</v>
      </c>
      <c r="R255" s="204">
        <f>ROUND(VLOOKUP($A255,'2021 REG'!$A$9:$V$483,18,FALSE)*(1+$I$2),5)</f>
        <v>53.243369999999999</v>
      </c>
      <c r="S255" s="204">
        <f>ROUND(VLOOKUP($A255,'2021 REG'!$A$9:$V$483,19,FALSE)*(1+$I$2),5)</f>
        <v>55.373109999999997</v>
      </c>
      <c r="T255" s="204">
        <f>ROUND(VLOOKUP($A255,'2021 REG'!$A$9:$V$483,20,FALSE)*(1+$I$2),5)</f>
        <v>57.588050000000003</v>
      </c>
      <c r="U255" s="204">
        <f>ROUND(VLOOKUP($A255,'2021 REG'!$A$9:$V$483,21,FALSE)*(1+$I$2),5)</f>
        <v>59.891579999999998</v>
      </c>
      <c r="V255" s="204">
        <f>ROUND(VLOOKUP($A255,'2021 REG'!$A$9:$V$483,22,FALSE)*(1+$I$2),5)</f>
        <v>62.287239999999997</v>
      </c>
      <c r="W255" s="130"/>
      <c r="X255" s="130">
        <f>(R255/Q255)-1</f>
        <v>0.04</v>
      </c>
      <c r="Y255" s="130">
        <f t="shared" ref="Y255:AB255" si="396">(S255/R255)-1</f>
        <v>0.04</v>
      </c>
      <c r="Z255" s="130">
        <f t="shared" si="396"/>
        <v>0.04</v>
      </c>
      <c r="AA255" s="130">
        <f t="shared" si="396"/>
        <v>0.04</v>
      </c>
      <c r="AB255" s="130">
        <f t="shared" si="396"/>
        <v>0.04</v>
      </c>
    </row>
    <row r="256" spans="1:28" s="4" customFormat="1" ht="13.5" customHeight="1" x14ac:dyDescent="0.2">
      <c r="A256" s="76" t="s">
        <v>141</v>
      </c>
      <c r="B256" s="171" t="s">
        <v>97</v>
      </c>
      <c r="C256" s="24" t="s">
        <v>77</v>
      </c>
      <c r="D256" s="188">
        <f t="shared" si="383"/>
        <v>102227</v>
      </c>
      <c r="E256" s="188">
        <f t="shared" si="384"/>
        <v>106487</v>
      </c>
      <c r="F256" s="188">
        <f t="shared" si="384"/>
        <v>110746</v>
      </c>
      <c r="G256" s="188">
        <f t="shared" si="384"/>
        <v>115176</v>
      </c>
      <c r="H256" s="188">
        <f t="shared" si="384"/>
        <v>119783</v>
      </c>
      <c r="I256" s="188">
        <f t="shared" si="384"/>
        <v>124574</v>
      </c>
      <c r="J256" s="188">
        <f t="shared" si="384"/>
        <v>129557</v>
      </c>
      <c r="K256" s="130">
        <f t="shared" ref="K256:P256" si="397">(E255/E252)-1</f>
        <v>2.5024999999999999E-2</v>
      </c>
      <c r="L256" s="130">
        <f t="shared" si="397"/>
        <v>2.5028999999999999E-2</v>
      </c>
      <c r="M256" s="130">
        <f t="shared" si="397"/>
        <v>2.4990999999999999E-2</v>
      </c>
      <c r="N256" s="130">
        <f t="shared" si="397"/>
        <v>2.5097999999999999E-2</v>
      </c>
      <c r="O256" s="130">
        <f t="shared" si="397"/>
        <v>2.4986999999999999E-2</v>
      </c>
      <c r="P256" s="130">
        <f t="shared" si="397"/>
        <v>2.5012E-2</v>
      </c>
      <c r="Q256" s="131">
        <f t="shared" ref="Q256:U256" si="398">ROUND((Q255*2080),5)</f>
        <v>106486.72319999999</v>
      </c>
      <c r="R256" s="132">
        <f t="shared" si="398"/>
        <v>110746.2096</v>
      </c>
      <c r="S256" s="132">
        <f t="shared" si="398"/>
        <v>115176.06879999999</v>
      </c>
      <c r="T256" s="132">
        <f t="shared" si="398"/>
        <v>119783.144</v>
      </c>
      <c r="U256" s="132">
        <f t="shared" si="398"/>
        <v>124574.48639999999</v>
      </c>
      <c r="V256" s="132">
        <f>ROUND((V255*2080),5)</f>
        <v>129557.4592</v>
      </c>
      <c r="W256" s="130">
        <f t="shared" ref="W256:AB256" si="399">(Q255/Q252)-1</f>
        <v>2.5000000000000001E-2</v>
      </c>
      <c r="X256" s="130">
        <f t="shared" si="399"/>
        <v>2.5000000000000001E-2</v>
      </c>
      <c r="Y256" s="130">
        <f t="shared" si="399"/>
        <v>2.5000000000000001E-2</v>
      </c>
      <c r="Z256" s="130">
        <f t="shared" si="399"/>
        <v>2.5000000000000001E-2</v>
      </c>
      <c r="AA256" s="130">
        <f t="shared" si="399"/>
        <v>2.5000000000000001E-2</v>
      </c>
      <c r="AB256" s="130">
        <f t="shared" si="399"/>
        <v>2.5000000000000001E-2</v>
      </c>
    </row>
    <row r="257" spans="1:28" s="4" customFormat="1" ht="13.5" customHeight="1" x14ac:dyDescent="0.2">
      <c r="A257" s="76"/>
      <c r="B257" s="171" t="s">
        <v>134</v>
      </c>
      <c r="C257" s="24" t="s">
        <v>77</v>
      </c>
      <c r="D257" s="248"/>
      <c r="E257" s="194"/>
      <c r="F257" s="195"/>
      <c r="G257" s="195"/>
      <c r="H257" s="195"/>
      <c r="I257" s="195"/>
      <c r="J257" s="195"/>
      <c r="K257" s="136"/>
      <c r="L257" s="136"/>
      <c r="M257" s="136"/>
      <c r="N257" s="136"/>
      <c r="O257" s="136"/>
      <c r="P257" s="136"/>
      <c r="Q257" s="131"/>
      <c r="R257" s="132"/>
      <c r="S257" s="132"/>
      <c r="T257" s="132"/>
      <c r="U257" s="132"/>
      <c r="V257" s="132"/>
      <c r="W257" s="136"/>
      <c r="X257" s="136"/>
      <c r="Y257" s="136"/>
      <c r="Z257" s="136"/>
      <c r="AA257" s="136"/>
      <c r="AB257" s="136"/>
    </row>
    <row r="258" spans="1:28" s="4" customFormat="1" ht="13.5" customHeight="1" x14ac:dyDescent="0.2">
      <c r="A258" s="76"/>
      <c r="B258" s="222" t="s">
        <v>276</v>
      </c>
      <c r="C258" s="24" t="s">
        <v>77</v>
      </c>
      <c r="D258" s="248"/>
      <c r="E258" s="194"/>
      <c r="F258" s="195"/>
      <c r="G258" s="195"/>
      <c r="H258" s="195"/>
      <c r="I258" s="195"/>
      <c r="J258" s="195"/>
      <c r="K258" s="136"/>
      <c r="L258" s="136"/>
      <c r="M258" s="136"/>
      <c r="N258" s="136"/>
      <c r="O258" s="136"/>
      <c r="P258" s="136"/>
      <c r="Q258" s="131"/>
      <c r="R258" s="132"/>
      <c r="S258" s="132"/>
      <c r="T258" s="132"/>
      <c r="U258" s="132"/>
      <c r="V258" s="132"/>
      <c r="W258" s="136"/>
      <c r="X258" s="136"/>
      <c r="Y258" s="136"/>
      <c r="Z258" s="136"/>
      <c r="AA258" s="136"/>
      <c r="AB258" s="136"/>
    </row>
    <row r="259" spans="1:28" s="4" customFormat="1" ht="13.5" customHeight="1" x14ac:dyDescent="0.2">
      <c r="A259" s="76"/>
      <c r="B259" s="171" t="s">
        <v>91</v>
      </c>
      <c r="C259" s="24" t="s">
        <v>77</v>
      </c>
      <c r="D259" s="248"/>
      <c r="E259" s="194"/>
      <c r="F259" s="195"/>
      <c r="G259" s="195"/>
      <c r="H259" s="195"/>
      <c r="I259" s="195"/>
      <c r="J259" s="195"/>
      <c r="K259" s="136"/>
      <c r="L259" s="136"/>
      <c r="M259" s="136"/>
      <c r="N259" s="136"/>
      <c r="O259" s="136"/>
      <c r="P259" s="136"/>
      <c r="Q259" s="131"/>
      <c r="R259" s="132"/>
      <c r="S259" s="132"/>
      <c r="T259" s="132"/>
      <c r="U259" s="132"/>
      <c r="V259" s="132"/>
      <c r="W259" s="136"/>
      <c r="X259" s="136"/>
      <c r="Y259" s="136"/>
      <c r="Z259" s="136"/>
      <c r="AA259" s="136"/>
      <c r="AB259" s="136"/>
    </row>
    <row r="260" spans="1:28" s="4" customFormat="1" ht="13.5" customHeight="1" x14ac:dyDescent="0.2">
      <c r="A260" s="76"/>
      <c r="B260" s="222" t="s">
        <v>312</v>
      </c>
      <c r="C260" s="24" t="s">
        <v>77</v>
      </c>
      <c r="D260" s="248"/>
      <c r="E260" s="194"/>
      <c r="F260" s="195"/>
      <c r="G260" s="195"/>
      <c r="H260" s="195"/>
      <c r="I260" s="195"/>
      <c r="J260" s="195"/>
      <c r="K260" s="136"/>
      <c r="L260" s="136"/>
      <c r="M260" s="136"/>
      <c r="N260" s="136"/>
      <c r="O260" s="136"/>
      <c r="P260" s="136"/>
      <c r="Q260" s="131"/>
      <c r="R260" s="132"/>
      <c r="S260" s="132"/>
      <c r="T260" s="132"/>
      <c r="U260" s="132"/>
      <c r="V260" s="132"/>
      <c r="W260" s="136"/>
      <c r="X260" s="136"/>
      <c r="Y260" s="136"/>
      <c r="Z260" s="136"/>
      <c r="AA260" s="136"/>
      <c r="AB260" s="136"/>
    </row>
    <row r="261" spans="1:28" s="4" customFormat="1" ht="13.5" customHeight="1" thickBot="1" x14ac:dyDescent="0.25">
      <c r="A261" s="80"/>
      <c r="B261" s="170"/>
      <c r="C261" s="49"/>
      <c r="D261" s="249"/>
      <c r="E261" s="189"/>
      <c r="F261" s="190"/>
      <c r="G261" s="190"/>
      <c r="H261" s="190"/>
      <c r="I261" s="190"/>
      <c r="J261" s="190"/>
      <c r="K261" s="133"/>
      <c r="L261" s="133"/>
      <c r="M261" s="133"/>
      <c r="N261" s="133"/>
      <c r="O261" s="133"/>
      <c r="P261" s="133"/>
      <c r="Q261" s="134"/>
      <c r="R261" s="135"/>
      <c r="S261" s="135"/>
      <c r="T261" s="135"/>
      <c r="U261" s="135"/>
      <c r="V261" s="135"/>
      <c r="W261" s="133"/>
      <c r="X261" s="133"/>
      <c r="Y261" s="133"/>
      <c r="Z261" s="133"/>
      <c r="AA261" s="133"/>
      <c r="AB261" s="133"/>
    </row>
    <row r="262" spans="1:28" s="4" customFormat="1" ht="13.5" customHeight="1" x14ac:dyDescent="0.2">
      <c r="A262" s="79">
        <v>64</v>
      </c>
      <c r="B262" s="166" t="s">
        <v>87</v>
      </c>
      <c r="C262" s="45" t="s">
        <v>77</v>
      </c>
      <c r="D262" s="187">
        <f t="shared" ref="D262:D263" si="400">+Q262*96%</f>
        <v>50.38</v>
      </c>
      <c r="E262" s="187">
        <f t="shared" ref="E262:I263" si="401">Q262</f>
        <v>52.48</v>
      </c>
      <c r="F262" s="187">
        <f t="shared" si="401"/>
        <v>54.57</v>
      </c>
      <c r="G262" s="187">
        <f t="shared" si="401"/>
        <v>56.76</v>
      </c>
      <c r="H262" s="187">
        <f t="shared" si="401"/>
        <v>59.03</v>
      </c>
      <c r="I262" s="187">
        <f t="shared" si="401"/>
        <v>61.39</v>
      </c>
      <c r="J262" s="187">
        <f>V262</f>
        <v>63.84</v>
      </c>
      <c r="K262" s="130"/>
      <c r="L262" s="130">
        <f>(F262/E262)-1</f>
        <v>3.9824999999999999E-2</v>
      </c>
      <c r="M262" s="130">
        <f t="shared" ref="M262:P262" si="402">(G262/F262)-1</f>
        <v>4.0132000000000001E-2</v>
      </c>
      <c r="N262" s="130">
        <f t="shared" si="402"/>
        <v>3.9993000000000001E-2</v>
      </c>
      <c r="O262" s="130">
        <f t="shared" si="402"/>
        <v>3.9980000000000002E-2</v>
      </c>
      <c r="P262" s="130">
        <f t="shared" si="402"/>
        <v>3.9909E-2</v>
      </c>
      <c r="Q262" s="204">
        <f>ROUND(VLOOKUP($A262,'2021 REG'!$A$9:$V$483,17,FALSE)*(1+$I$2),5)</f>
        <v>52.475430000000003</v>
      </c>
      <c r="R262" s="204">
        <f>ROUND(VLOOKUP($A262,'2021 REG'!$A$9:$V$483,18,FALSE)*(1+$I$2),5)</f>
        <v>54.574460000000002</v>
      </c>
      <c r="S262" s="204">
        <f>ROUND(VLOOKUP($A262,'2021 REG'!$A$9:$V$483,19,FALSE)*(1+$I$2),5)</f>
        <v>56.757440000000003</v>
      </c>
      <c r="T262" s="204">
        <f>ROUND(VLOOKUP($A262,'2021 REG'!$A$9:$V$483,20,FALSE)*(1+$I$2),5)</f>
        <v>59.027729999999998</v>
      </c>
      <c r="U262" s="204">
        <f>ROUND(VLOOKUP($A262,'2021 REG'!$A$9:$V$483,21,FALSE)*(1+$I$2),5)</f>
        <v>61.388860000000001</v>
      </c>
      <c r="V262" s="204">
        <f>ROUND(VLOOKUP($A262,'2021 REG'!$A$9:$V$483,22,FALSE)*(1+$I$2),5)</f>
        <v>63.84442</v>
      </c>
      <c r="W262" s="130"/>
      <c r="X262" s="130">
        <f>(R262/Q262)-1</f>
        <v>0.04</v>
      </c>
      <c r="Y262" s="130">
        <f t="shared" ref="Y262:AB262" si="403">(S262/R262)-1</f>
        <v>0.04</v>
      </c>
      <c r="Z262" s="130">
        <f t="shared" si="403"/>
        <v>0.04</v>
      </c>
      <c r="AA262" s="130">
        <f t="shared" si="403"/>
        <v>0.04</v>
      </c>
      <c r="AB262" s="130">
        <f t="shared" si="403"/>
        <v>0.04</v>
      </c>
    </row>
    <row r="263" spans="1:28" s="4" customFormat="1" ht="13.5" customHeight="1" x14ac:dyDescent="0.2">
      <c r="A263" s="76" t="s">
        <v>141</v>
      </c>
      <c r="B263" s="171"/>
      <c r="C263" s="24"/>
      <c r="D263" s="188">
        <f t="shared" si="400"/>
        <v>104783</v>
      </c>
      <c r="E263" s="188">
        <f t="shared" si="401"/>
        <v>109149</v>
      </c>
      <c r="F263" s="188">
        <f t="shared" si="401"/>
        <v>113515</v>
      </c>
      <c r="G263" s="188">
        <f t="shared" si="401"/>
        <v>118055</v>
      </c>
      <c r="H263" s="188">
        <f t="shared" si="401"/>
        <v>122778</v>
      </c>
      <c r="I263" s="188">
        <f t="shared" si="401"/>
        <v>127689</v>
      </c>
      <c r="J263" s="188">
        <f>V263</f>
        <v>132796</v>
      </c>
      <c r="K263" s="130">
        <f>(E262/E255)-1</f>
        <v>2.5000000000000001E-2</v>
      </c>
      <c r="L263" s="130">
        <f>(F262/F255)-1</f>
        <v>2.4981E-2</v>
      </c>
      <c r="M263" s="130">
        <f t="shared" ref="M263:P263" si="404">(G262/G255)-1</f>
        <v>2.5104000000000001E-2</v>
      </c>
      <c r="N263" s="130">
        <f t="shared" si="404"/>
        <v>2.5003999999999998E-2</v>
      </c>
      <c r="O263" s="130">
        <f t="shared" si="404"/>
        <v>2.5045999999999999E-2</v>
      </c>
      <c r="P263" s="130">
        <f t="shared" si="404"/>
        <v>2.4884E-2</v>
      </c>
      <c r="Q263" s="131">
        <f t="shared" ref="Q263:U263" si="405">ROUND((Q262*2080),5)</f>
        <v>109148.8944</v>
      </c>
      <c r="R263" s="132">
        <f t="shared" si="405"/>
        <v>113514.8768</v>
      </c>
      <c r="S263" s="132">
        <f t="shared" si="405"/>
        <v>118055.4752</v>
      </c>
      <c r="T263" s="132">
        <f t="shared" si="405"/>
        <v>122777.6784</v>
      </c>
      <c r="U263" s="132">
        <f t="shared" si="405"/>
        <v>127688.8288</v>
      </c>
      <c r="V263" s="132">
        <f>ROUND((V262*2080),5)</f>
        <v>132796.39360000001</v>
      </c>
      <c r="W263" s="130">
        <f>(Q262/Q255)-1</f>
        <v>2.5000000000000001E-2</v>
      </c>
      <c r="X263" s="130">
        <f>(R262/R255)-1</f>
        <v>2.5000000000000001E-2</v>
      </c>
      <c r="Y263" s="130">
        <f t="shared" ref="Y263:AB263" si="406">(S262/S255)-1</f>
        <v>2.5000000000000001E-2</v>
      </c>
      <c r="Z263" s="130">
        <f t="shared" si="406"/>
        <v>2.5000000000000001E-2</v>
      </c>
      <c r="AA263" s="130">
        <f t="shared" si="406"/>
        <v>2.5000000000000001E-2</v>
      </c>
      <c r="AB263" s="130">
        <f t="shared" si="406"/>
        <v>2.5000000000000001E-2</v>
      </c>
    </row>
    <row r="264" spans="1:28" s="4" customFormat="1" ht="13.5" customHeight="1" thickBot="1" x14ac:dyDescent="0.25">
      <c r="A264" s="80"/>
      <c r="B264" s="170"/>
      <c r="C264" s="49"/>
      <c r="D264" s="249"/>
      <c r="E264" s="189"/>
      <c r="F264" s="190"/>
      <c r="G264" s="190"/>
      <c r="H264" s="190"/>
      <c r="I264" s="190"/>
      <c r="J264" s="190"/>
      <c r="K264" s="133"/>
      <c r="L264" s="133"/>
      <c r="M264" s="133"/>
      <c r="N264" s="133"/>
      <c r="O264" s="133"/>
      <c r="P264" s="133"/>
      <c r="Q264" s="134"/>
      <c r="R264" s="135"/>
      <c r="S264" s="135"/>
      <c r="T264" s="135"/>
      <c r="U264" s="135"/>
      <c r="V264" s="135"/>
      <c r="W264" s="133"/>
      <c r="X264" s="133"/>
      <c r="Y264" s="133"/>
      <c r="Z264" s="133"/>
      <c r="AA264" s="133"/>
      <c r="AB264" s="133"/>
    </row>
    <row r="265" spans="1:28" s="4" customFormat="1" ht="13.5" customHeight="1" x14ac:dyDescent="0.2">
      <c r="A265" s="79">
        <v>65</v>
      </c>
      <c r="B265" s="166" t="s">
        <v>96</v>
      </c>
      <c r="C265" s="45" t="s">
        <v>77</v>
      </c>
      <c r="D265" s="187">
        <f t="shared" ref="D265:D266" si="407">+Q265*96%</f>
        <v>51.64</v>
      </c>
      <c r="E265" s="187">
        <f t="shared" ref="E265:I266" si="408">Q265</f>
        <v>53.79</v>
      </c>
      <c r="F265" s="187">
        <f t="shared" si="408"/>
        <v>55.94</v>
      </c>
      <c r="G265" s="187">
        <f t="shared" si="408"/>
        <v>58.18</v>
      </c>
      <c r="H265" s="187">
        <f t="shared" si="408"/>
        <v>60.5</v>
      </c>
      <c r="I265" s="187">
        <f t="shared" si="408"/>
        <v>62.92</v>
      </c>
      <c r="J265" s="187">
        <f>V265</f>
        <v>65.44</v>
      </c>
      <c r="K265" s="130"/>
      <c r="L265" s="130">
        <f>(F265/E265)-1</f>
        <v>3.9969999999999999E-2</v>
      </c>
      <c r="M265" s="130">
        <f t="shared" ref="M265:P265" si="409">(G265/F265)-1</f>
        <v>4.0043000000000002E-2</v>
      </c>
      <c r="N265" s="130">
        <f t="shared" si="409"/>
        <v>3.9876000000000002E-2</v>
      </c>
      <c r="O265" s="130">
        <f t="shared" si="409"/>
        <v>0.04</v>
      </c>
      <c r="P265" s="130">
        <f t="shared" si="409"/>
        <v>4.0051000000000003E-2</v>
      </c>
      <c r="Q265" s="204">
        <f>ROUND(VLOOKUP($A265,'2021 REG'!$A$9:$V$483,17,FALSE)*(1+$I$2),5)</f>
        <v>53.787329999999997</v>
      </c>
      <c r="R265" s="204">
        <f>ROUND(VLOOKUP($A265,'2021 REG'!$A$9:$V$483,18,FALSE)*(1+$I$2),5)</f>
        <v>55.938839999999999</v>
      </c>
      <c r="S265" s="204">
        <f>ROUND(VLOOKUP($A265,'2021 REG'!$A$9:$V$483,19,FALSE)*(1+$I$2),5)</f>
        <v>58.176380000000002</v>
      </c>
      <c r="T265" s="204">
        <f>ROUND(VLOOKUP($A265,'2021 REG'!$A$9:$V$483,20,FALSE)*(1+$I$2),5)</f>
        <v>60.503450000000001</v>
      </c>
      <c r="U265" s="204">
        <f>ROUND(VLOOKUP($A265,'2021 REG'!$A$9:$V$483,21,FALSE)*(1+$I$2),5)</f>
        <v>62.923580000000001</v>
      </c>
      <c r="V265" s="204">
        <f>ROUND(VLOOKUP($A265,'2021 REG'!$A$9:$V$483,22,FALSE)*(1+$I$2),5)</f>
        <v>65.440520000000006</v>
      </c>
      <c r="W265" s="130"/>
      <c r="X265" s="130">
        <f>(R265/Q265)-1</f>
        <v>0.04</v>
      </c>
      <c r="Y265" s="130">
        <f t="shared" ref="Y265:AB265" si="410">(S265/R265)-1</f>
        <v>0.04</v>
      </c>
      <c r="Z265" s="130">
        <f t="shared" si="410"/>
        <v>0.04</v>
      </c>
      <c r="AA265" s="130">
        <f t="shared" si="410"/>
        <v>0.04</v>
      </c>
      <c r="AB265" s="130">
        <f t="shared" si="410"/>
        <v>0.04</v>
      </c>
    </row>
    <row r="266" spans="1:28" s="4" customFormat="1" ht="13.5" customHeight="1" x14ac:dyDescent="0.2">
      <c r="A266" s="76" t="s">
        <v>141</v>
      </c>
      <c r="B266" s="171" t="s">
        <v>271</v>
      </c>
      <c r="C266" s="24" t="s">
        <v>77</v>
      </c>
      <c r="D266" s="188">
        <f t="shared" si="407"/>
        <v>107403</v>
      </c>
      <c r="E266" s="188">
        <f t="shared" si="408"/>
        <v>111878</v>
      </c>
      <c r="F266" s="188">
        <f t="shared" si="408"/>
        <v>116353</v>
      </c>
      <c r="G266" s="188">
        <f t="shared" si="408"/>
        <v>121007</v>
      </c>
      <c r="H266" s="188">
        <f t="shared" si="408"/>
        <v>125847</v>
      </c>
      <c r="I266" s="188">
        <f t="shared" si="408"/>
        <v>130881</v>
      </c>
      <c r="J266" s="188">
        <f>V266</f>
        <v>136116</v>
      </c>
      <c r="K266" s="130">
        <f>(E265/E262)-1</f>
        <v>2.4962000000000002E-2</v>
      </c>
      <c r="L266" s="130">
        <f>(F265/F262)-1</f>
        <v>2.5104999999999999E-2</v>
      </c>
      <c r="M266" s="130">
        <f t="shared" ref="M266:P266" si="411">(G265/G262)-1</f>
        <v>2.5017999999999999E-2</v>
      </c>
      <c r="N266" s="130">
        <f t="shared" si="411"/>
        <v>2.4903000000000002E-2</v>
      </c>
      <c r="O266" s="130">
        <f t="shared" si="411"/>
        <v>2.4923000000000001E-2</v>
      </c>
      <c r="P266" s="130">
        <f t="shared" si="411"/>
        <v>2.5062999999999998E-2</v>
      </c>
      <c r="Q266" s="131">
        <f t="shared" ref="Q266:U266" si="412">ROUND((Q265*2080),5)</f>
        <v>111877.6464</v>
      </c>
      <c r="R266" s="132">
        <f t="shared" si="412"/>
        <v>116352.78720000001</v>
      </c>
      <c r="S266" s="132">
        <f t="shared" si="412"/>
        <v>121006.8704</v>
      </c>
      <c r="T266" s="132">
        <f t="shared" si="412"/>
        <v>125847.17600000001</v>
      </c>
      <c r="U266" s="132">
        <f t="shared" si="412"/>
        <v>130881.04640000001</v>
      </c>
      <c r="V266" s="132">
        <f>ROUND((V265*2080),5)</f>
        <v>136116.28159999999</v>
      </c>
      <c r="W266" s="130">
        <f>(Q265/Q262)-1</f>
        <v>2.5000000000000001E-2</v>
      </c>
      <c r="X266" s="130">
        <f>(R265/R262)-1</f>
        <v>2.5000000000000001E-2</v>
      </c>
      <c r="Y266" s="130">
        <f t="shared" ref="Y266:AB266" si="413">(S265/S262)-1</f>
        <v>2.5000000000000001E-2</v>
      </c>
      <c r="Z266" s="130">
        <f t="shared" si="413"/>
        <v>2.5000000000000001E-2</v>
      </c>
      <c r="AA266" s="130">
        <f t="shared" si="413"/>
        <v>2.5000000000000001E-2</v>
      </c>
      <c r="AB266" s="130">
        <f t="shared" si="413"/>
        <v>2.5000000000000001E-2</v>
      </c>
    </row>
    <row r="267" spans="1:28" s="4" customFormat="1" ht="13.5" customHeight="1" x14ac:dyDescent="0.2">
      <c r="A267" s="76"/>
      <c r="B267" s="171" t="s">
        <v>106</v>
      </c>
      <c r="C267" s="24" t="s">
        <v>77</v>
      </c>
      <c r="D267" s="248"/>
      <c r="E267" s="196"/>
      <c r="F267" s="188"/>
      <c r="G267" s="188"/>
      <c r="H267" s="188"/>
      <c r="I267" s="188"/>
      <c r="J267" s="188"/>
      <c r="K267" s="130"/>
      <c r="L267" s="130"/>
      <c r="M267" s="130"/>
      <c r="N267" s="130"/>
      <c r="O267" s="130"/>
      <c r="P267" s="130"/>
      <c r="Q267" s="131"/>
      <c r="R267" s="132"/>
      <c r="S267" s="132"/>
      <c r="T267" s="132"/>
      <c r="U267" s="132"/>
      <c r="V267" s="132"/>
      <c r="W267" s="130"/>
      <c r="X267" s="130"/>
      <c r="Y267" s="130"/>
      <c r="Z267" s="130"/>
      <c r="AA267" s="130"/>
      <c r="AB267" s="130"/>
    </row>
    <row r="268" spans="1:28" s="4" customFormat="1" ht="13.5" customHeight="1" x14ac:dyDescent="0.2">
      <c r="A268" s="76"/>
      <c r="B268" s="171" t="s">
        <v>136</v>
      </c>
      <c r="C268" s="24" t="s">
        <v>77</v>
      </c>
      <c r="D268" s="248"/>
      <c r="E268" s="194"/>
      <c r="F268" s="195"/>
      <c r="G268" s="195"/>
      <c r="H268" s="195"/>
      <c r="I268" s="195"/>
      <c r="J268" s="195"/>
      <c r="K268" s="136"/>
      <c r="L268" s="136"/>
      <c r="M268" s="136"/>
      <c r="N268" s="136"/>
      <c r="O268" s="136"/>
      <c r="P268" s="136"/>
      <c r="Q268" s="131"/>
      <c r="R268" s="132"/>
      <c r="S268" s="132"/>
      <c r="T268" s="132"/>
      <c r="U268" s="132"/>
      <c r="V268" s="132"/>
      <c r="W268" s="136"/>
      <c r="X268" s="136"/>
      <c r="Y268" s="136"/>
      <c r="Z268" s="136"/>
      <c r="AA268" s="136"/>
      <c r="AB268" s="136"/>
    </row>
    <row r="269" spans="1:28" s="4" customFormat="1" ht="13.5" customHeight="1" thickBot="1" x14ac:dyDescent="0.25">
      <c r="A269" s="80"/>
      <c r="B269" s="170"/>
      <c r="C269" s="49"/>
      <c r="D269" s="249"/>
      <c r="E269" s="189"/>
      <c r="F269" s="190"/>
      <c r="G269" s="190"/>
      <c r="H269" s="190"/>
      <c r="I269" s="190"/>
      <c r="J269" s="190"/>
      <c r="K269" s="133"/>
      <c r="L269" s="133"/>
      <c r="M269" s="133"/>
      <c r="N269" s="133"/>
      <c r="O269" s="133"/>
      <c r="P269" s="133"/>
      <c r="Q269" s="134"/>
      <c r="R269" s="135"/>
      <c r="S269" s="135"/>
      <c r="T269" s="135"/>
      <c r="U269" s="135"/>
      <c r="V269" s="135"/>
      <c r="W269" s="133"/>
      <c r="X269" s="133"/>
      <c r="Y269" s="133"/>
      <c r="Z269" s="133"/>
      <c r="AA269" s="133"/>
      <c r="AB269" s="133"/>
    </row>
    <row r="270" spans="1:28" s="4" customFormat="1" ht="13.5" customHeight="1" x14ac:dyDescent="0.2">
      <c r="A270" s="79">
        <v>66</v>
      </c>
      <c r="B270" s="266"/>
      <c r="C270" s="45"/>
      <c r="D270" s="187">
        <f t="shared" ref="D270:D276" si="414">+Q270*96%</f>
        <v>52.93</v>
      </c>
      <c r="E270" s="187">
        <f t="shared" ref="E270:J276" si="415">Q270</f>
        <v>55.13</v>
      </c>
      <c r="F270" s="187">
        <f t="shared" si="415"/>
        <v>57.34</v>
      </c>
      <c r="G270" s="187">
        <f t="shared" si="415"/>
        <v>59.63</v>
      </c>
      <c r="H270" s="187">
        <f t="shared" si="415"/>
        <v>62.02</v>
      </c>
      <c r="I270" s="187">
        <f t="shared" si="415"/>
        <v>64.5</v>
      </c>
      <c r="J270" s="187">
        <f t="shared" si="415"/>
        <v>67.08</v>
      </c>
      <c r="K270" s="130"/>
      <c r="L270" s="130">
        <f>(F270/E270)-1</f>
        <v>4.0086999999999998E-2</v>
      </c>
      <c r="M270" s="130">
        <f t="shared" ref="M270:P270" si="416">(G270/F270)-1</f>
        <v>3.9937E-2</v>
      </c>
      <c r="N270" s="130">
        <f t="shared" si="416"/>
        <v>4.0079999999999998E-2</v>
      </c>
      <c r="O270" s="130">
        <f t="shared" si="416"/>
        <v>3.9987000000000002E-2</v>
      </c>
      <c r="P270" s="130">
        <f t="shared" si="416"/>
        <v>0.04</v>
      </c>
      <c r="Q270" s="204">
        <f>ROUND(VLOOKUP($A270,'2021 REG'!$A$9:$V$483,17,FALSE)*(1+$I$2),5)</f>
        <v>55.132019999999997</v>
      </c>
      <c r="R270" s="204">
        <f>ROUND(VLOOKUP($A270,'2021 REG'!$A$9:$V$483,18,FALSE)*(1+$I$2),5)</f>
        <v>57.337310000000002</v>
      </c>
      <c r="S270" s="204">
        <f>ROUND(VLOOKUP($A270,'2021 REG'!$A$9:$V$483,19,FALSE)*(1+$I$2),5)</f>
        <v>59.630809999999997</v>
      </c>
      <c r="T270" s="204">
        <f>ROUND(VLOOKUP($A270,'2021 REG'!$A$9:$V$483,20,FALSE)*(1+$I$2),5)</f>
        <v>62.016039999999997</v>
      </c>
      <c r="U270" s="204">
        <f>ROUND(VLOOKUP($A270,'2021 REG'!$A$9:$V$483,21,FALSE)*(1+$I$2),5)</f>
        <v>64.496679999999998</v>
      </c>
      <c r="V270" s="204">
        <f>ROUND(VLOOKUP($A270,'2021 REG'!$A$9:$V$483,22,FALSE)*(1+$I$2),5)</f>
        <v>67.076549999999997</v>
      </c>
      <c r="W270" s="130"/>
      <c r="X270" s="130">
        <f>(R270/Q270)-1</f>
        <v>0.04</v>
      </c>
      <c r="Y270" s="130">
        <f t="shared" ref="Y270:AB270" si="417">(S270/R270)-1</f>
        <v>0.04</v>
      </c>
      <c r="Z270" s="130">
        <f t="shared" si="417"/>
        <v>0.04</v>
      </c>
      <c r="AA270" s="130">
        <f t="shared" si="417"/>
        <v>0.04</v>
      </c>
      <c r="AB270" s="130">
        <f t="shared" si="417"/>
        <v>0.04</v>
      </c>
    </row>
    <row r="271" spans="1:28" s="4" customFormat="1" ht="13.5" customHeight="1" thickBot="1" x14ac:dyDescent="0.25">
      <c r="A271" s="76" t="s">
        <v>141</v>
      </c>
      <c r="B271" s="171"/>
      <c r="C271" s="24"/>
      <c r="D271" s="188">
        <f t="shared" si="414"/>
        <v>110088</v>
      </c>
      <c r="E271" s="188">
        <f t="shared" si="415"/>
        <v>114675</v>
      </c>
      <c r="F271" s="188">
        <f t="shared" si="415"/>
        <v>119262</v>
      </c>
      <c r="G271" s="188">
        <f t="shared" si="415"/>
        <v>124032</v>
      </c>
      <c r="H271" s="188">
        <f t="shared" si="415"/>
        <v>128993</v>
      </c>
      <c r="I271" s="188">
        <f t="shared" si="415"/>
        <v>134153</v>
      </c>
      <c r="J271" s="188">
        <f t="shared" si="415"/>
        <v>139519</v>
      </c>
      <c r="K271" s="308">
        <f>(E270/E265)-1</f>
        <v>2.4912E-2</v>
      </c>
      <c r="L271" s="308">
        <f>(F270/F265)-1</f>
        <v>2.5027000000000001E-2</v>
      </c>
      <c r="M271" s="308">
        <f t="shared" ref="M271:P271" si="418">(G270/G265)-1</f>
        <v>2.4923000000000001E-2</v>
      </c>
      <c r="N271" s="308">
        <f t="shared" si="418"/>
        <v>2.5124E-2</v>
      </c>
      <c r="O271" s="308">
        <f t="shared" si="418"/>
        <v>2.5111000000000001E-2</v>
      </c>
      <c r="P271" s="308">
        <f t="shared" si="418"/>
        <v>2.5061E-2</v>
      </c>
      <c r="Q271" s="131">
        <f t="shared" ref="Q271:U271" si="419">ROUND((Q270*2080),5)</f>
        <v>114674.60159999999</v>
      </c>
      <c r="R271" s="132">
        <f t="shared" si="419"/>
        <v>119261.6048</v>
      </c>
      <c r="S271" s="132">
        <f t="shared" si="419"/>
        <v>124032.0848</v>
      </c>
      <c r="T271" s="132">
        <f t="shared" si="419"/>
        <v>128993.36320000001</v>
      </c>
      <c r="U271" s="132">
        <f t="shared" si="419"/>
        <v>134153.0944</v>
      </c>
      <c r="V271" s="132">
        <f>ROUND((V270*2080),5)</f>
        <v>139519.22399999999</v>
      </c>
      <c r="W271" s="130">
        <f>(Q270/Q265)-1</f>
        <v>2.5000000000000001E-2</v>
      </c>
      <c r="X271" s="130">
        <f>(R270/R265)-1</f>
        <v>2.5000000000000001E-2</v>
      </c>
      <c r="Y271" s="130">
        <f t="shared" ref="Y271:AB271" si="420">(S270/S265)-1</f>
        <v>2.5000000000000001E-2</v>
      </c>
      <c r="Z271" s="130">
        <f t="shared" si="420"/>
        <v>2.5000000000000001E-2</v>
      </c>
      <c r="AA271" s="130">
        <f t="shared" si="420"/>
        <v>2.5000000000000001E-2</v>
      </c>
      <c r="AB271" s="130">
        <f t="shared" si="420"/>
        <v>2.5000000000000001E-2</v>
      </c>
    </row>
    <row r="272" spans="1:28" s="4" customFormat="1" ht="13.5" customHeight="1" x14ac:dyDescent="0.2">
      <c r="A272" s="79">
        <v>67</v>
      </c>
      <c r="B272" s="166" t="s">
        <v>137</v>
      </c>
      <c r="C272" s="45" t="s">
        <v>77</v>
      </c>
      <c r="D272" s="187">
        <f t="shared" si="414"/>
        <v>54.25</v>
      </c>
      <c r="E272" s="187">
        <f t="shared" si="415"/>
        <v>56.51</v>
      </c>
      <c r="F272" s="187">
        <f t="shared" si="415"/>
        <v>58.77</v>
      </c>
      <c r="G272" s="187">
        <f t="shared" si="415"/>
        <v>61.12</v>
      </c>
      <c r="H272" s="187">
        <f t="shared" si="415"/>
        <v>63.57</v>
      </c>
      <c r="I272" s="187">
        <f t="shared" si="415"/>
        <v>66.11</v>
      </c>
      <c r="J272" s="187">
        <f t="shared" si="415"/>
        <v>68.75</v>
      </c>
      <c r="K272" s="130"/>
      <c r="L272" s="130">
        <f>(F272/E272)-1</f>
        <v>3.9993000000000001E-2</v>
      </c>
      <c r="M272" s="130">
        <f t="shared" ref="M272:P272" si="421">(G272/F272)-1</f>
        <v>3.9986000000000001E-2</v>
      </c>
      <c r="N272" s="130">
        <f t="shared" si="421"/>
        <v>4.0085000000000003E-2</v>
      </c>
      <c r="O272" s="130">
        <f t="shared" si="421"/>
        <v>3.9955999999999998E-2</v>
      </c>
      <c r="P272" s="130">
        <f t="shared" si="421"/>
        <v>3.9933000000000003E-2</v>
      </c>
      <c r="Q272" s="204">
        <f>ROUND(VLOOKUP($A272,'2021 REG'!$A$9:$V$483,17,FALSE)*(1+$I$2),5)</f>
        <v>56.510309999999997</v>
      </c>
      <c r="R272" s="204">
        <f>ROUND(VLOOKUP($A272,'2021 REG'!$A$9:$V$483,18,FALSE)*(1+$I$2),5)</f>
        <v>58.770740000000004</v>
      </c>
      <c r="S272" s="204">
        <f>ROUND(VLOOKUP($A272,'2021 REG'!$A$9:$V$483,19,FALSE)*(1+$I$2),5)</f>
        <v>61.121560000000002</v>
      </c>
      <c r="T272" s="204">
        <f>ROUND(VLOOKUP($A272,'2021 REG'!$A$9:$V$483,20,FALSE)*(1+$I$2),5)</f>
        <v>63.56644</v>
      </c>
      <c r="U272" s="204">
        <f>ROUND(VLOOKUP($A272,'2021 REG'!$A$9:$V$483,21,FALSE)*(1+$I$2),5)</f>
        <v>66.109099999999998</v>
      </c>
      <c r="V272" s="204">
        <f>ROUND(VLOOKUP($A272,'2021 REG'!$A$9:$V$483,22,FALSE)*(1+$I$2),5)</f>
        <v>68.753460000000004</v>
      </c>
      <c r="W272" s="130"/>
      <c r="X272" s="130">
        <f>(R272/Q272)-1</f>
        <v>0.04</v>
      </c>
      <c r="Y272" s="130">
        <f t="shared" ref="Y272:AB272" si="422">(S272/R272)-1</f>
        <v>0.04</v>
      </c>
      <c r="Z272" s="130">
        <f t="shared" si="422"/>
        <v>0.04</v>
      </c>
      <c r="AA272" s="130">
        <f t="shared" si="422"/>
        <v>0.04</v>
      </c>
      <c r="AB272" s="130">
        <f t="shared" si="422"/>
        <v>0.04</v>
      </c>
    </row>
    <row r="273" spans="1:28" s="4" customFormat="1" ht="13.5" customHeight="1" x14ac:dyDescent="0.2">
      <c r="A273" s="76" t="s">
        <v>141</v>
      </c>
      <c r="B273" s="171" t="s">
        <v>138</v>
      </c>
      <c r="C273" s="24" t="s">
        <v>77</v>
      </c>
      <c r="D273" s="188">
        <f t="shared" si="414"/>
        <v>112840</v>
      </c>
      <c r="E273" s="188">
        <f t="shared" si="415"/>
        <v>117541</v>
      </c>
      <c r="F273" s="188">
        <f t="shared" si="415"/>
        <v>122243</v>
      </c>
      <c r="G273" s="188">
        <f t="shared" si="415"/>
        <v>127133</v>
      </c>
      <c r="H273" s="188">
        <f t="shared" si="415"/>
        <v>132218</v>
      </c>
      <c r="I273" s="188">
        <f t="shared" si="415"/>
        <v>137507</v>
      </c>
      <c r="J273" s="188">
        <f t="shared" si="415"/>
        <v>143007</v>
      </c>
      <c r="K273" s="130">
        <f t="shared" ref="K273:P273" si="423">(E272/E270)-1</f>
        <v>2.5031999999999999E-2</v>
      </c>
      <c r="L273" s="130">
        <f t="shared" si="423"/>
        <v>2.4938999999999999E-2</v>
      </c>
      <c r="M273" s="130">
        <f t="shared" si="423"/>
        <v>2.4986999999999999E-2</v>
      </c>
      <c r="N273" s="130">
        <f t="shared" si="423"/>
        <v>2.4992E-2</v>
      </c>
      <c r="O273" s="130">
        <f t="shared" si="423"/>
        <v>2.4961000000000001E-2</v>
      </c>
      <c r="P273" s="130">
        <f t="shared" si="423"/>
        <v>2.4896000000000001E-2</v>
      </c>
      <c r="Q273" s="131">
        <f t="shared" ref="Q273:U273" si="424">ROUND((Q272*2080),5)</f>
        <v>117541.4448</v>
      </c>
      <c r="R273" s="132">
        <f t="shared" si="424"/>
        <v>122243.13920000001</v>
      </c>
      <c r="S273" s="132">
        <f t="shared" si="424"/>
        <v>127132.84480000001</v>
      </c>
      <c r="T273" s="132">
        <f t="shared" si="424"/>
        <v>132218.19519999999</v>
      </c>
      <c r="U273" s="132">
        <f t="shared" si="424"/>
        <v>137506.92800000001</v>
      </c>
      <c r="V273" s="132">
        <f>ROUND((V272*2080),5)</f>
        <v>143007.19680000001</v>
      </c>
      <c r="W273" s="130">
        <f t="shared" ref="W273:AB273" si="425">(Q272/Q270)-1</f>
        <v>2.5000000000000001E-2</v>
      </c>
      <c r="X273" s="130">
        <f t="shared" si="425"/>
        <v>2.5000000000000001E-2</v>
      </c>
      <c r="Y273" s="130">
        <f t="shared" si="425"/>
        <v>2.5000000000000001E-2</v>
      </c>
      <c r="Z273" s="130">
        <f t="shared" si="425"/>
        <v>2.5000000000000001E-2</v>
      </c>
      <c r="AA273" s="130">
        <f t="shared" si="425"/>
        <v>2.5000000000000001E-2</v>
      </c>
      <c r="AB273" s="130">
        <f t="shared" si="425"/>
        <v>2.5000000000000001E-2</v>
      </c>
    </row>
    <row r="274" spans="1:28" s="4" customFormat="1" ht="13.5" customHeight="1" thickBot="1" x14ac:dyDescent="0.25">
      <c r="A274" s="80"/>
      <c r="B274" s="170"/>
      <c r="C274" s="49"/>
      <c r="D274" s="249"/>
      <c r="E274" s="189"/>
      <c r="F274" s="190"/>
      <c r="G274" s="190"/>
      <c r="H274" s="190"/>
      <c r="I274" s="190"/>
      <c r="J274" s="190"/>
      <c r="K274" s="133"/>
      <c r="L274" s="133"/>
      <c r="M274" s="133"/>
      <c r="N274" s="133"/>
      <c r="O274" s="133"/>
      <c r="P274" s="133"/>
      <c r="Q274" s="134"/>
      <c r="R274" s="135"/>
      <c r="S274" s="135"/>
      <c r="T274" s="135"/>
      <c r="U274" s="135"/>
      <c r="V274" s="135"/>
      <c r="W274" s="133"/>
      <c r="X274" s="133"/>
      <c r="Y274" s="133"/>
      <c r="Z274" s="133"/>
      <c r="AA274" s="133"/>
      <c r="AB274" s="133"/>
    </row>
    <row r="275" spans="1:28" s="4" customFormat="1" ht="13.5" customHeight="1" x14ac:dyDescent="0.2">
      <c r="A275" s="79">
        <v>68</v>
      </c>
      <c r="B275" s="166"/>
      <c r="C275" s="45"/>
      <c r="D275" s="187">
        <f t="shared" si="414"/>
        <v>55.61</v>
      </c>
      <c r="E275" s="187">
        <f t="shared" si="415"/>
        <v>57.92</v>
      </c>
      <c r="F275" s="187">
        <f t="shared" si="415"/>
        <v>60.24</v>
      </c>
      <c r="G275" s="187">
        <f t="shared" si="415"/>
        <v>62.65</v>
      </c>
      <c r="H275" s="187">
        <f t="shared" si="415"/>
        <v>65.16</v>
      </c>
      <c r="I275" s="187">
        <f t="shared" si="415"/>
        <v>67.760000000000005</v>
      </c>
      <c r="J275" s="187">
        <f t="shared" si="415"/>
        <v>70.47</v>
      </c>
      <c r="K275" s="130"/>
      <c r="L275" s="130">
        <f>(F275/E275)-1</f>
        <v>4.0055E-2</v>
      </c>
      <c r="M275" s="130">
        <f t="shared" ref="M275:P275" si="426">(G275/F275)-1</f>
        <v>4.0007000000000001E-2</v>
      </c>
      <c r="N275" s="130">
        <f t="shared" si="426"/>
        <v>4.0064000000000002E-2</v>
      </c>
      <c r="O275" s="130">
        <f t="shared" si="426"/>
        <v>3.9902E-2</v>
      </c>
      <c r="P275" s="130">
        <f t="shared" si="426"/>
        <v>3.9994000000000002E-2</v>
      </c>
      <c r="Q275" s="204">
        <f>ROUND(VLOOKUP($A275,'2021 REG'!$A$9:$V$483,17,FALSE)*(1+$I$2),5)</f>
        <v>57.923079999999999</v>
      </c>
      <c r="R275" s="204">
        <f>ROUND(VLOOKUP($A275,'2021 REG'!$A$9:$V$483,18,FALSE)*(1+$I$2),5)</f>
        <v>60.239989999999999</v>
      </c>
      <c r="S275" s="204">
        <f>ROUND(VLOOKUP($A275,'2021 REG'!$A$9:$V$483,19,FALSE)*(1+$I$2),5)</f>
        <v>62.649610000000003</v>
      </c>
      <c r="T275" s="204">
        <f>ROUND(VLOOKUP($A275,'2021 REG'!$A$9:$V$483,20,FALSE)*(1+$I$2),5)</f>
        <v>65.155590000000004</v>
      </c>
      <c r="U275" s="204">
        <f>ROUND(VLOOKUP($A275,'2021 REG'!$A$9:$V$483,21,FALSE)*(1+$I$2),5)</f>
        <v>67.761809999999997</v>
      </c>
      <c r="V275" s="204">
        <f>ROUND(VLOOKUP($A275,'2021 REG'!$A$9:$V$483,22,FALSE)*(1+$I$2),5)</f>
        <v>70.472300000000004</v>
      </c>
      <c r="W275" s="130"/>
      <c r="X275" s="130">
        <f>(R275/Q275)-1</f>
        <v>0.04</v>
      </c>
      <c r="Y275" s="130">
        <f t="shared" ref="Y275:AB275" si="427">(S275/R275)-1</f>
        <v>0.04</v>
      </c>
      <c r="Z275" s="130">
        <f t="shared" si="427"/>
        <v>0.04</v>
      </c>
      <c r="AA275" s="130">
        <f t="shared" si="427"/>
        <v>0.04</v>
      </c>
      <c r="AB275" s="130">
        <f t="shared" si="427"/>
        <v>0.04</v>
      </c>
    </row>
    <row r="276" spans="1:28" s="4" customFormat="1" ht="13.5" customHeight="1" x14ac:dyDescent="0.2">
      <c r="A276" s="76" t="s">
        <v>141</v>
      </c>
      <c r="B276" s="171"/>
      <c r="C276" s="24"/>
      <c r="D276" s="188">
        <f t="shared" si="414"/>
        <v>115661</v>
      </c>
      <c r="E276" s="188">
        <f t="shared" si="415"/>
        <v>120480</v>
      </c>
      <c r="F276" s="188">
        <f t="shared" si="415"/>
        <v>125299</v>
      </c>
      <c r="G276" s="188">
        <f t="shared" si="415"/>
        <v>130311</v>
      </c>
      <c r="H276" s="188">
        <f t="shared" si="415"/>
        <v>135524</v>
      </c>
      <c r="I276" s="188">
        <f t="shared" si="415"/>
        <v>140945</v>
      </c>
      <c r="J276" s="188">
        <f t="shared" si="415"/>
        <v>146582</v>
      </c>
      <c r="K276" s="130">
        <f t="shared" ref="K276:P276" si="428">(E275/E272)-1</f>
        <v>2.4951000000000001E-2</v>
      </c>
      <c r="L276" s="130">
        <f t="shared" si="428"/>
        <v>2.5013000000000001E-2</v>
      </c>
      <c r="M276" s="130">
        <f t="shared" si="428"/>
        <v>2.5033E-2</v>
      </c>
      <c r="N276" s="130">
        <f t="shared" si="428"/>
        <v>2.5012E-2</v>
      </c>
      <c r="O276" s="130">
        <f t="shared" si="428"/>
        <v>2.4958000000000001E-2</v>
      </c>
      <c r="P276" s="130">
        <f t="shared" si="428"/>
        <v>2.5017999999999999E-2</v>
      </c>
      <c r="Q276" s="131">
        <f t="shared" ref="Q276:U276" si="429">ROUND((Q275*2080),5)</f>
        <v>120480.0064</v>
      </c>
      <c r="R276" s="132">
        <f t="shared" si="429"/>
        <v>125299.1792</v>
      </c>
      <c r="S276" s="132">
        <f t="shared" si="429"/>
        <v>130311.1888</v>
      </c>
      <c r="T276" s="132">
        <f t="shared" si="429"/>
        <v>135523.62719999999</v>
      </c>
      <c r="U276" s="132">
        <f t="shared" si="429"/>
        <v>140944.56479999999</v>
      </c>
      <c r="V276" s="132">
        <f>ROUND((V275*2080),5)</f>
        <v>146582.38399999999</v>
      </c>
      <c r="W276" s="130">
        <f t="shared" ref="W276:AB276" si="430">(Q275/Q272)-1</f>
        <v>2.5000000000000001E-2</v>
      </c>
      <c r="X276" s="130">
        <f t="shared" si="430"/>
        <v>2.5000000000000001E-2</v>
      </c>
      <c r="Y276" s="130">
        <f t="shared" si="430"/>
        <v>2.5000000000000001E-2</v>
      </c>
      <c r="Z276" s="130">
        <f t="shared" si="430"/>
        <v>2.5000000000000001E-2</v>
      </c>
      <c r="AA276" s="130">
        <f t="shared" si="430"/>
        <v>2.5000000000000001E-2</v>
      </c>
      <c r="AB276" s="130">
        <f t="shared" si="430"/>
        <v>2.5000000000000001E-2</v>
      </c>
    </row>
    <row r="277" spans="1:28" s="4" customFormat="1" ht="13.5" customHeight="1" thickBot="1" x14ac:dyDescent="0.25">
      <c r="A277" s="80"/>
      <c r="B277" s="170"/>
      <c r="C277" s="49"/>
      <c r="D277" s="249"/>
      <c r="E277" s="189"/>
      <c r="F277" s="190"/>
      <c r="G277" s="190"/>
      <c r="H277" s="190"/>
      <c r="I277" s="190"/>
      <c r="J277" s="190"/>
      <c r="K277" s="133"/>
      <c r="L277" s="133"/>
      <c r="M277" s="133"/>
      <c r="N277" s="133"/>
      <c r="O277" s="133"/>
      <c r="P277" s="133"/>
      <c r="Q277" s="134"/>
      <c r="R277" s="135"/>
      <c r="S277" s="135"/>
      <c r="T277" s="135"/>
      <c r="U277" s="135"/>
      <c r="V277" s="135"/>
      <c r="W277" s="133"/>
      <c r="X277" s="133"/>
      <c r="Y277" s="133"/>
      <c r="Z277" s="133"/>
      <c r="AA277" s="133"/>
      <c r="AB277" s="133"/>
    </row>
    <row r="278" spans="1:28" s="4" customFormat="1" ht="13.5" customHeight="1" x14ac:dyDescent="0.2">
      <c r="A278" s="79">
        <v>69</v>
      </c>
      <c r="B278" s="166" t="s">
        <v>99</v>
      </c>
      <c r="C278" s="45" t="s">
        <v>77</v>
      </c>
      <c r="D278" s="187">
        <f t="shared" ref="D278:D279" si="431">+Q278*96%</f>
        <v>57</v>
      </c>
      <c r="E278" s="187">
        <f t="shared" ref="E278:I279" si="432">Q278</f>
        <v>59.37</v>
      </c>
      <c r="F278" s="187">
        <f t="shared" si="432"/>
        <v>61.75</v>
      </c>
      <c r="G278" s="187">
        <f t="shared" si="432"/>
        <v>64.22</v>
      </c>
      <c r="H278" s="187">
        <f t="shared" si="432"/>
        <v>66.78</v>
      </c>
      <c r="I278" s="187">
        <f t="shared" si="432"/>
        <v>69.459999999999994</v>
      </c>
      <c r="J278" s="187">
        <f>V278</f>
        <v>72.23</v>
      </c>
      <c r="K278" s="130"/>
      <c r="L278" s="130">
        <f>(F278/E278)-1</f>
        <v>4.0087999999999999E-2</v>
      </c>
      <c r="M278" s="130">
        <f t="shared" ref="M278:P278" si="433">(G278/F278)-1</f>
        <v>0.04</v>
      </c>
      <c r="N278" s="130">
        <f t="shared" si="433"/>
        <v>3.9863000000000003E-2</v>
      </c>
      <c r="O278" s="130">
        <f t="shared" si="433"/>
        <v>4.0132000000000001E-2</v>
      </c>
      <c r="P278" s="130">
        <f t="shared" si="433"/>
        <v>3.9878999999999998E-2</v>
      </c>
      <c r="Q278" s="204">
        <f>ROUND(VLOOKUP($A278,'2021 REG'!$A$9:$V$483,17,FALSE)*(1+$I$2),5)</f>
        <v>59.37115</v>
      </c>
      <c r="R278" s="204">
        <f>ROUND(VLOOKUP($A278,'2021 REG'!$A$9:$V$483,18,FALSE)*(1+$I$2),5)</f>
        <v>61.746000000000002</v>
      </c>
      <c r="S278" s="204">
        <f>ROUND(VLOOKUP($A278,'2021 REG'!$A$9:$V$483,19,FALSE)*(1+$I$2),5)</f>
        <v>64.21584</v>
      </c>
      <c r="T278" s="204">
        <f>ROUND(VLOOKUP($A278,'2021 REG'!$A$9:$V$483,20,FALSE)*(1+$I$2),5)</f>
        <v>66.784459999999996</v>
      </c>
      <c r="U278" s="204">
        <f>ROUND(VLOOKUP($A278,'2021 REG'!$A$9:$V$483,21,FALSE)*(1+$I$2),5)</f>
        <v>69.455860000000001</v>
      </c>
      <c r="V278" s="204">
        <f>ROUND(VLOOKUP($A278,'2021 REG'!$A$9:$V$483,22,FALSE)*(1+$I$2),5)</f>
        <v>72.234110000000001</v>
      </c>
      <c r="W278" s="130"/>
      <c r="X278" s="130">
        <f>(R278/Q278)-1</f>
        <v>0.04</v>
      </c>
      <c r="Y278" s="130">
        <f t="shared" ref="Y278:AB278" si="434">(S278/R278)-1</f>
        <v>0.04</v>
      </c>
      <c r="Z278" s="130">
        <f t="shared" si="434"/>
        <v>0.04</v>
      </c>
      <c r="AA278" s="130">
        <f t="shared" si="434"/>
        <v>0.04</v>
      </c>
      <c r="AB278" s="130">
        <f t="shared" si="434"/>
        <v>0.04</v>
      </c>
    </row>
    <row r="279" spans="1:28" s="4" customFormat="1" ht="13.5" customHeight="1" x14ac:dyDescent="0.2">
      <c r="A279" s="76" t="s">
        <v>141</v>
      </c>
      <c r="B279" s="171"/>
      <c r="C279" s="24"/>
      <c r="D279" s="188">
        <f t="shared" si="431"/>
        <v>118552</v>
      </c>
      <c r="E279" s="188">
        <f t="shared" si="432"/>
        <v>123492</v>
      </c>
      <c r="F279" s="188">
        <f t="shared" si="432"/>
        <v>128432</v>
      </c>
      <c r="G279" s="188">
        <f t="shared" si="432"/>
        <v>133569</v>
      </c>
      <c r="H279" s="188">
        <f t="shared" si="432"/>
        <v>138912</v>
      </c>
      <c r="I279" s="188">
        <f t="shared" si="432"/>
        <v>144468</v>
      </c>
      <c r="J279" s="188">
        <f>V279</f>
        <v>150247</v>
      </c>
      <c r="K279" s="130">
        <f>(E278/E275)-1</f>
        <v>2.5035000000000002E-2</v>
      </c>
      <c r="L279" s="130">
        <f>(F278/F275)-1</f>
        <v>2.5066000000000001E-2</v>
      </c>
      <c r="M279" s="130">
        <f t="shared" ref="M279:P279" si="435">(G278/G275)-1</f>
        <v>2.5059999999999999E-2</v>
      </c>
      <c r="N279" s="130">
        <f t="shared" si="435"/>
        <v>2.4861999999999999E-2</v>
      </c>
      <c r="O279" s="130">
        <f t="shared" si="435"/>
        <v>2.5089E-2</v>
      </c>
      <c r="P279" s="130">
        <f t="shared" si="435"/>
        <v>2.4975000000000001E-2</v>
      </c>
      <c r="Q279" s="131">
        <f t="shared" ref="Q279:U279" si="436">ROUND((Q278*2080),5)</f>
        <v>123491.992</v>
      </c>
      <c r="R279" s="132">
        <f t="shared" si="436"/>
        <v>128431.67999999999</v>
      </c>
      <c r="S279" s="132">
        <f t="shared" si="436"/>
        <v>133568.9472</v>
      </c>
      <c r="T279" s="132">
        <f t="shared" si="436"/>
        <v>138911.67679999999</v>
      </c>
      <c r="U279" s="132">
        <f t="shared" si="436"/>
        <v>144468.1888</v>
      </c>
      <c r="V279" s="132">
        <f>ROUND((V278*2080),5)</f>
        <v>150246.94880000001</v>
      </c>
      <c r="W279" s="130">
        <f>(Q278/Q275)-1</f>
        <v>2.5000000000000001E-2</v>
      </c>
      <c r="X279" s="130">
        <f>(R278/R275)-1</f>
        <v>2.5000000000000001E-2</v>
      </c>
      <c r="Y279" s="130">
        <f t="shared" ref="Y279:AB279" si="437">(S278/S275)-1</f>
        <v>2.5000000000000001E-2</v>
      </c>
      <c r="Z279" s="130">
        <f t="shared" si="437"/>
        <v>2.5000000000000001E-2</v>
      </c>
      <c r="AA279" s="130">
        <f t="shared" si="437"/>
        <v>2.5000000000000001E-2</v>
      </c>
      <c r="AB279" s="130">
        <f t="shared" si="437"/>
        <v>2.5000000000000001E-2</v>
      </c>
    </row>
    <row r="280" spans="1:28" s="4" customFormat="1" ht="13.5" customHeight="1" thickBot="1" x14ac:dyDescent="0.25">
      <c r="A280" s="80"/>
      <c r="B280" s="170"/>
      <c r="C280" s="49"/>
      <c r="D280" s="249"/>
      <c r="E280" s="189"/>
      <c r="F280" s="190"/>
      <c r="G280" s="190"/>
      <c r="H280" s="190"/>
      <c r="I280" s="190"/>
      <c r="J280" s="190"/>
      <c r="K280" s="133"/>
      <c r="L280" s="133"/>
      <c r="M280" s="133"/>
      <c r="N280" s="133"/>
      <c r="O280" s="133"/>
      <c r="P280" s="133"/>
      <c r="Q280" s="134"/>
      <c r="R280" s="135"/>
      <c r="S280" s="135"/>
      <c r="T280" s="135"/>
      <c r="U280" s="135"/>
      <c r="V280" s="135"/>
      <c r="W280" s="133"/>
      <c r="X280" s="133"/>
      <c r="Y280" s="133"/>
      <c r="Z280" s="133"/>
      <c r="AA280" s="133"/>
      <c r="AB280" s="133"/>
    </row>
    <row r="281" spans="1:28" s="4" customFormat="1" ht="13.5" customHeight="1" x14ac:dyDescent="0.2">
      <c r="A281" s="79">
        <v>70</v>
      </c>
      <c r="B281" s="166"/>
      <c r="C281" s="45"/>
      <c r="D281" s="187">
        <f t="shared" ref="D281:D282" si="438">+Q281*96%</f>
        <v>58.42</v>
      </c>
      <c r="E281" s="187">
        <f t="shared" ref="E281:I282" si="439">Q281</f>
        <v>60.86</v>
      </c>
      <c r="F281" s="187">
        <f t="shared" si="439"/>
        <v>63.29</v>
      </c>
      <c r="G281" s="187">
        <f t="shared" si="439"/>
        <v>65.819999999999993</v>
      </c>
      <c r="H281" s="187">
        <f t="shared" si="439"/>
        <v>68.45</v>
      </c>
      <c r="I281" s="187">
        <f t="shared" si="439"/>
        <v>71.19</v>
      </c>
      <c r="J281" s="187">
        <f>V281</f>
        <v>74.040000000000006</v>
      </c>
      <c r="K281" s="130"/>
      <c r="L281" s="130">
        <f>(F281/E281)-1</f>
        <v>3.9927999999999998E-2</v>
      </c>
      <c r="M281" s="130">
        <f t="shared" ref="M281:P281" si="440">(G281/F281)-1</f>
        <v>3.9974999999999997E-2</v>
      </c>
      <c r="N281" s="130">
        <f t="shared" si="440"/>
        <v>3.9956999999999999E-2</v>
      </c>
      <c r="O281" s="130">
        <f t="shared" si="440"/>
        <v>4.0029000000000002E-2</v>
      </c>
      <c r="P281" s="130">
        <f t="shared" si="440"/>
        <v>4.0034E-2</v>
      </c>
      <c r="Q281" s="204">
        <f>ROUND(VLOOKUP($A281,'2021 REG'!$A$9:$V$483,17,FALSE)*(1+$I$2),5)</f>
        <v>60.855429999999998</v>
      </c>
      <c r="R281" s="204">
        <f>ROUND(VLOOKUP($A281,'2021 REG'!$A$9:$V$483,18,FALSE)*(1+$I$2),5)</f>
        <v>63.289650000000002</v>
      </c>
      <c r="S281" s="204">
        <f>ROUND(VLOOKUP($A281,'2021 REG'!$A$9:$V$483,19,FALSE)*(1+$I$2),5)</f>
        <v>65.821250000000006</v>
      </c>
      <c r="T281" s="204">
        <f>ROUND(VLOOKUP($A281,'2021 REG'!$A$9:$V$483,20,FALSE)*(1+$I$2),5)</f>
        <v>68.454099999999997</v>
      </c>
      <c r="U281" s="204">
        <f>ROUND(VLOOKUP($A281,'2021 REG'!$A$9:$V$483,21,FALSE)*(1+$I$2),5)</f>
        <v>71.192269999999994</v>
      </c>
      <c r="V281" s="204">
        <f>ROUND(VLOOKUP($A281,'2021 REG'!$A$9:$V$483,22,FALSE)*(1+$I$2),5)</f>
        <v>74.039969999999997</v>
      </c>
      <c r="W281" s="130"/>
      <c r="X281" s="130">
        <f>(R281/Q281)-1</f>
        <v>0.04</v>
      </c>
      <c r="Y281" s="130">
        <f t="shared" ref="Y281:AB281" si="441">(S281/R281)-1</f>
        <v>0.04</v>
      </c>
      <c r="Z281" s="130">
        <f t="shared" si="441"/>
        <v>0.04</v>
      </c>
      <c r="AA281" s="130">
        <f t="shared" si="441"/>
        <v>0.04</v>
      </c>
      <c r="AB281" s="130">
        <f t="shared" si="441"/>
        <v>0.04</v>
      </c>
    </row>
    <row r="282" spans="1:28" s="4" customFormat="1" ht="13.5" customHeight="1" x14ac:dyDescent="0.2">
      <c r="A282" s="76" t="s">
        <v>141</v>
      </c>
      <c r="B282" s="171"/>
      <c r="C282" s="24"/>
      <c r="D282" s="188">
        <f t="shared" si="438"/>
        <v>121516</v>
      </c>
      <c r="E282" s="188">
        <f t="shared" si="439"/>
        <v>126579</v>
      </c>
      <c r="F282" s="188">
        <f t="shared" si="439"/>
        <v>131642</v>
      </c>
      <c r="G282" s="188">
        <f t="shared" si="439"/>
        <v>136908</v>
      </c>
      <c r="H282" s="188">
        <f t="shared" si="439"/>
        <v>142385</v>
      </c>
      <c r="I282" s="188">
        <f t="shared" si="439"/>
        <v>148080</v>
      </c>
      <c r="J282" s="188">
        <f>V282</f>
        <v>154003</v>
      </c>
      <c r="K282" s="130">
        <f>(E281/E278)-1</f>
        <v>2.5097000000000001E-2</v>
      </c>
      <c r="L282" s="130">
        <f>(F281/F278)-1</f>
        <v>2.4938999999999999E-2</v>
      </c>
      <c r="M282" s="130">
        <f t="shared" ref="M282:P282" si="442">(G281/G278)-1</f>
        <v>2.4913999999999999E-2</v>
      </c>
      <c r="N282" s="130">
        <f t="shared" si="442"/>
        <v>2.5007000000000001E-2</v>
      </c>
      <c r="O282" s="130">
        <f t="shared" si="442"/>
        <v>2.4906000000000001E-2</v>
      </c>
      <c r="P282" s="130">
        <f t="shared" si="442"/>
        <v>2.5059000000000001E-2</v>
      </c>
      <c r="Q282" s="131">
        <f t="shared" ref="Q282:U282" si="443">ROUND((Q281*2080),5)</f>
        <v>126579.2944</v>
      </c>
      <c r="R282" s="132">
        <f t="shared" si="443"/>
        <v>131642.47200000001</v>
      </c>
      <c r="S282" s="132">
        <f t="shared" si="443"/>
        <v>136908.20000000001</v>
      </c>
      <c r="T282" s="132">
        <f t="shared" si="443"/>
        <v>142384.52799999999</v>
      </c>
      <c r="U282" s="132">
        <f t="shared" si="443"/>
        <v>148079.9216</v>
      </c>
      <c r="V282" s="132">
        <f>ROUND((V281*2080),5)</f>
        <v>154003.13759999999</v>
      </c>
      <c r="W282" s="130">
        <f>(Q281/Q278)-1</f>
        <v>2.5000000000000001E-2</v>
      </c>
      <c r="X282" s="130">
        <f>(R281/R278)-1</f>
        <v>2.5000000000000001E-2</v>
      </c>
      <c r="Y282" s="130">
        <f t="shared" ref="Y282:AB282" si="444">(S281/S278)-1</f>
        <v>2.5000000000000001E-2</v>
      </c>
      <c r="Z282" s="130">
        <f t="shared" si="444"/>
        <v>2.5000000000000001E-2</v>
      </c>
      <c r="AA282" s="130">
        <f t="shared" si="444"/>
        <v>2.5000000000000001E-2</v>
      </c>
      <c r="AB282" s="130">
        <f t="shared" si="444"/>
        <v>2.5000000000000001E-2</v>
      </c>
    </row>
    <row r="283" spans="1:28" s="4" customFormat="1" ht="13.5" customHeight="1" thickBot="1" x14ac:dyDescent="0.25">
      <c r="A283" s="80"/>
      <c r="B283" s="170"/>
      <c r="C283" s="49"/>
      <c r="D283" s="249"/>
      <c r="E283" s="189"/>
      <c r="F283" s="190"/>
      <c r="G283" s="190"/>
      <c r="H283" s="190"/>
      <c r="I283" s="190"/>
      <c r="J283" s="190"/>
      <c r="K283" s="133"/>
      <c r="L283" s="133"/>
      <c r="M283" s="133"/>
      <c r="N283" s="133"/>
      <c r="O283" s="133"/>
      <c r="P283" s="133"/>
      <c r="Q283" s="134"/>
      <c r="R283" s="135"/>
      <c r="S283" s="135"/>
      <c r="T283" s="135"/>
      <c r="U283" s="135"/>
      <c r="V283" s="135"/>
      <c r="W283" s="133"/>
      <c r="X283" s="133"/>
      <c r="Y283" s="133"/>
      <c r="Z283" s="133"/>
      <c r="AA283" s="133"/>
      <c r="AB283" s="133"/>
    </row>
    <row r="284" spans="1:28" s="4" customFormat="1" ht="13.5" customHeight="1" x14ac:dyDescent="0.2">
      <c r="A284" s="79">
        <v>71</v>
      </c>
      <c r="B284" s="166"/>
      <c r="C284" s="45"/>
      <c r="D284" s="187">
        <f t="shared" ref="D284:D285" si="445">+Q284*96%</f>
        <v>59.88</v>
      </c>
      <c r="E284" s="187">
        <f t="shared" ref="E284:I285" si="446">Q284</f>
        <v>62.38</v>
      </c>
      <c r="F284" s="187">
        <f t="shared" si="446"/>
        <v>64.87</v>
      </c>
      <c r="G284" s="187">
        <f t="shared" si="446"/>
        <v>67.47</v>
      </c>
      <c r="H284" s="187">
        <f t="shared" si="446"/>
        <v>70.17</v>
      </c>
      <c r="I284" s="187">
        <f t="shared" si="446"/>
        <v>72.97</v>
      </c>
      <c r="J284" s="187">
        <f>V284</f>
        <v>75.89</v>
      </c>
      <c r="K284" s="130"/>
      <c r="L284" s="130">
        <f>(F284/E284)-1</f>
        <v>3.9917000000000001E-2</v>
      </c>
      <c r="M284" s="130">
        <f t="shared" ref="M284:P284" si="447">(G284/F284)-1</f>
        <v>4.0079999999999998E-2</v>
      </c>
      <c r="N284" s="130">
        <f t="shared" si="447"/>
        <v>4.0017999999999998E-2</v>
      </c>
      <c r="O284" s="130">
        <f t="shared" si="447"/>
        <v>3.9903000000000001E-2</v>
      </c>
      <c r="P284" s="130">
        <f t="shared" si="447"/>
        <v>4.0016000000000003E-2</v>
      </c>
      <c r="Q284" s="204">
        <f>ROUND(VLOOKUP($A284,'2021 REG'!$A$9:$V$483,17,FALSE)*(1+$I$2),5)</f>
        <v>62.376820000000002</v>
      </c>
      <c r="R284" s="204">
        <f>ROUND(VLOOKUP($A284,'2021 REG'!$A$9:$V$483,18,FALSE)*(1+$I$2),5)</f>
        <v>64.871889999999993</v>
      </c>
      <c r="S284" s="204">
        <f>ROUND(VLOOKUP($A284,'2021 REG'!$A$9:$V$483,19,FALSE)*(1+$I$2),5)</f>
        <v>67.46678</v>
      </c>
      <c r="T284" s="204">
        <f>ROUND(VLOOKUP($A284,'2021 REG'!$A$9:$V$483,20,FALSE)*(1+$I$2),5)</f>
        <v>70.165440000000004</v>
      </c>
      <c r="U284" s="204">
        <f>ROUND(VLOOKUP($A284,'2021 REG'!$A$9:$V$483,21,FALSE)*(1+$I$2),5)</f>
        <v>72.972070000000002</v>
      </c>
      <c r="V284" s="204">
        <f>ROUND(VLOOKUP($A284,'2021 REG'!$A$9:$V$483,22,FALSE)*(1+$I$2),5)</f>
        <v>75.890969999999996</v>
      </c>
      <c r="W284" s="130"/>
      <c r="X284" s="130">
        <f>(R284/Q284)-1</f>
        <v>0.04</v>
      </c>
      <c r="Y284" s="130">
        <f t="shared" ref="Y284:AB284" si="448">(S284/R284)-1</f>
        <v>0.04</v>
      </c>
      <c r="Z284" s="130">
        <f t="shared" si="448"/>
        <v>0.04</v>
      </c>
      <c r="AA284" s="130">
        <f t="shared" si="448"/>
        <v>0.04</v>
      </c>
      <c r="AB284" s="130">
        <f t="shared" si="448"/>
        <v>0.04</v>
      </c>
    </row>
    <row r="285" spans="1:28" s="4" customFormat="1" ht="13.5" customHeight="1" x14ac:dyDescent="0.2">
      <c r="A285" s="76" t="s">
        <v>141</v>
      </c>
      <c r="B285" s="171"/>
      <c r="C285" s="24"/>
      <c r="D285" s="188">
        <f t="shared" si="445"/>
        <v>124554</v>
      </c>
      <c r="E285" s="188">
        <f t="shared" si="446"/>
        <v>129744</v>
      </c>
      <c r="F285" s="188">
        <f t="shared" si="446"/>
        <v>134934</v>
      </c>
      <c r="G285" s="188">
        <f t="shared" si="446"/>
        <v>140331</v>
      </c>
      <c r="H285" s="188">
        <f t="shared" si="446"/>
        <v>145944</v>
      </c>
      <c r="I285" s="188">
        <f t="shared" si="446"/>
        <v>151782</v>
      </c>
      <c r="J285" s="188">
        <f>V285</f>
        <v>157853</v>
      </c>
      <c r="K285" s="130">
        <f>(E284/E281)-1</f>
        <v>2.4975000000000001E-2</v>
      </c>
      <c r="L285" s="130">
        <f>(F284/F281)-1</f>
        <v>2.4964E-2</v>
      </c>
      <c r="M285" s="130">
        <f t="shared" ref="M285:P285" si="449">(G284/G281)-1</f>
        <v>2.5068E-2</v>
      </c>
      <c r="N285" s="130">
        <f t="shared" si="449"/>
        <v>2.5128000000000001E-2</v>
      </c>
      <c r="O285" s="130">
        <f t="shared" si="449"/>
        <v>2.5003999999999998E-2</v>
      </c>
      <c r="P285" s="130">
        <f t="shared" si="449"/>
        <v>2.4986000000000001E-2</v>
      </c>
      <c r="Q285" s="131">
        <f t="shared" ref="Q285:U285" si="450">ROUND((Q284*2080),5)</f>
        <v>129743.7856</v>
      </c>
      <c r="R285" s="132">
        <f t="shared" si="450"/>
        <v>134933.5312</v>
      </c>
      <c r="S285" s="132">
        <f t="shared" si="450"/>
        <v>140330.90239999999</v>
      </c>
      <c r="T285" s="132">
        <f t="shared" si="450"/>
        <v>145944.1152</v>
      </c>
      <c r="U285" s="132">
        <f t="shared" si="450"/>
        <v>151781.9056</v>
      </c>
      <c r="V285" s="132">
        <f>ROUND((V284*2080),5)</f>
        <v>157853.2176</v>
      </c>
      <c r="W285" s="130">
        <f>(Q284/Q281)-1</f>
        <v>2.5000000000000001E-2</v>
      </c>
      <c r="X285" s="130">
        <f>(R284/R281)-1</f>
        <v>2.5000000000000001E-2</v>
      </c>
      <c r="Y285" s="130">
        <f t="shared" ref="Y285:AB285" si="451">(S284/S281)-1</f>
        <v>2.5000000000000001E-2</v>
      </c>
      <c r="Z285" s="130">
        <f t="shared" si="451"/>
        <v>2.5000000000000001E-2</v>
      </c>
      <c r="AA285" s="130">
        <f t="shared" si="451"/>
        <v>2.5000000000000001E-2</v>
      </c>
      <c r="AB285" s="130">
        <f t="shared" si="451"/>
        <v>2.5000000000000001E-2</v>
      </c>
    </row>
    <row r="286" spans="1:28" s="4" customFormat="1" ht="13.5" customHeight="1" thickBot="1" x14ac:dyDescent="0.25">
      <c r="A286" s="80"/>
      <c r="B286" s="170"/>
      <c r="C286" s="49"/>
      <c r="D286" s="249"/>
      <c r="E286" s="189"/>
      <c r="F286" s="190"/>
      <c r="G286" s="190"/>
      <c r="H286" s="190"/>
      <c r="I286" s="190"/>
      <c r="J286" s="190"/>
      <c r="K286" s="133"/>
      <c r="L286" s="133"/>
      <c r="M286" s="133"/>
      <c r="N286" s="133"/>
      <c r="O286" s="133"/>
      <c r="P286" s="133"/>
      <c r="Q286" s="134"/>
      <c r="R286" s="135"/>
      <c r="S286" s="135"/>
      <c r="T286" s="135"/>
      <c r="U286" s="135"/>
      <c r="V286" s="135"/>
      <c r="W286" s="133"/>
      <c r="X286" s="133"/>
      <c r="Y286" s="133"/>
      <c r="Z286" s="133"/>
      <c r="AA286" s="133"/>
      <c r="AB286" s="133"/>
    </row>
    <row r="287" spans="1:28" s="4" customFormat="1" ht="13.5" customHeight="1" x14ac:dyDescent="0.2">
      <c r="A287" s="79">
        <v>72</v>
      </c>
      <c r="B287" s="166"/>
      <c r="C287" s="45"/>
      <c r="D287" s="187">
        <f t="shared" ref="D287:D288" si="452">+Q287*96%</f>
        <v>61.38</v>
      </c>
      <c r="E287" s="187">
        <f t="shared" ref="E287:I288" si="453">Q287</f>
        <v>63.94</v>
      </c>
      <c r="F287" s="187">
        <f t="shared" si="453"/>
        <v>66.489999999999995</v>
      </c>
      <c r="G287" s="187">
        <f t="shared" si="453"/>
        <v>69.150000000000006</v>
      </c>
      <c r="H287" s="187">
        <f t="shared" si="453"/>
        <v>71.92</v>
      </c>
      <c r="I287" s="187">
        <f t="shared" si="453"/>
        <v>74.8</v>
      </c>
      <c r="J287" s="187">
        <f>V287</f>
        <v>77.790000000000006</v>
      </c>
      <c r="K287" s="130"/>
      <c r="L287" s="130">
        <f>(F287/E287)-1</f>
        <v>3.9881E-2</v>
      </c>
      <c r="M287" s="130">
        <f t="shared" ref="M287:P287" si="454">(G287/F287)-1</f>
        <v>4.0006E-2</v>
      </c>
      <c r="N287" s="130">
        <f t="shared" si="454"/>
        <v>4.0058000000000003E-2</v>
      </c>
      <c r="O287" s="130">
        <f t="shared" si="454"/>
        <v>4.0044000000000003E-2</v>
      </c>
      <c r="P287" s="130">
        <f t="shared" si="454"/>
        <v>3.9973000000000002E-2</v>
      </c>
      <c r="Q287" s="204">
        <f>ROUND(VLOOKUP($A287,'2021 REG'!$A$9:$V$483,17,FALSE)*(1+$I$2),5)</f>
        <v>63.936239999999998</v>
      </c>
      <c r="R287" s="204">
        <f>ROUND(VLOOKUP($A287,'2021 REG'!$A$9:$V$483,18,FALSE)*(1+$I$2),5)</f>
        <v>66.493679999999998</v>
      </c>
      <c r="S287" s="204">
        <f>ROUND(VLOOKUP($A287,'2021 REG'!$A$9:$V$483,19,FALSE)*(1+$I$2),5)</f>
        <v>69.153440000000003</v>
      </c>
      <c r="T287" s="204">
        <f>ROUND(VLOOKUP($A287,'2021 REG'!$A$9:$V$483,20,FALSE)*(1+$I$2),5)</f>
        <v>71.919579999999996</v>
      </c>
      <c r="U287" s="204">
        <f>ROUND(VLOOKUP($A287,'2021 REG'!$A$9:$V$483,21,FALSE)*(1+$I$2),5)</f>
        <v>74.796390000000002</v>
      </c>
      <c r="V287" s="204">
        <f>ROUND(VLOOKUP($A287,'2021 REG'!$A$9:$V$483,22,FALSE)*(1+$I$2),5)</f>
        <v>77.788229999999999</v>
      </c>
      <c r="W287" s="130"/>
      <c r="X287" s="130">
        <f>(R287/Q287)-1</f>
        <v>0.04</v>
      </c>
      <c r="Y287" s="130">
        <f t="shared" ref="Y287:AB287" si="455">(S287/R287)-1</f>
        <v>0.04</v>
      </c>
      <c r="Z287" s="130">
        <f t="shared" si="455"/>
        <v>0.04</v>
      </c>
      <c r="AA287" s="130">
        <f t="shared" si="455"/>
        <v>0.04</v>
      </c>
      <c r="AB287" s="130">
        <f t="shared" si="455"/>
        <v>0.04</v>
      </c>
    </row>
    <row r="288" spans="1:28" s="4" customFormat="1" ht="13.5" customHeight="1" x14ac:dyDescent="0.2">
      <c r="A288" s="76" t="s">
        <v>141</v>
      </c>
      <c r="B288" s="171"/>
      <c r="C288" s="24"/>
      <c r="D288" s="188">
        <f t="shared" si="452"/>
        <v>127668</v>
      </c>
      <c r="E288" s="188">
        <f t="shared" si="453"/>
        <v>132987</v>
      </c>
      <c r="F288" s="188">
        <f t="shared" si="453"/>
        <v>138307</v>
      </c>
      <c r="G288" s="188">
        <f t="shared" si="453"/>
        <v>143839</v>
      </c>
      <c r="H288" s="188">
        <f t="shared" si="453"/>
        <v>149593</v>
      </c>
      <c r="I288" s="188">
        <f t="shared" si="453"/>
        <v>155576</v>
      </c>
      <c r="J288" s="188">
        <f>V288</f>
        <v>161800</v>
      </c>
      <c r="K288" s="130">
        <f>(E287/E284)-1</f>
        <v>2.5007999999999999E-2</v>
      </c>
      <c r="L288" s="130">
        <f>(F287/F284)-1</f>
        <v>2.4972999999999999E-2</v>
      </c>
      <c r="M288" s="130">
        <f t="shared" ref="M288:P288" si="456">(G287/G284)-1</f>
        <v>2.4899999999999999E-2</v>
      </c>
      <c r="N288" s="130">
        <f t="shared" si="456"/>
        <v>2.4938999999999999E-2</v>
      </c>
      <c r="O288" s="130">
        <f t="shared" si="456"/>
        <v>2.5079000000000001E-2</v>
      </c>
      <c r="P288" s="130">
        <f t="shared" si="456"/>
        <v>2.5035999999999999E-2</v>
      </c>
      <c r="Q288" s="131">
        <f t="shared" ref="Q288:U288" si="457">ROUND((Q287*2080),5)</f>
        <v>132987.3792</v>
      </c>
      <c r="R288" s="132">
        <f t="shared" si="457"/>
        <v>138306.85440000001</v>
      </c>
      <c r="S288" s="132">
        <f t="shared" si="457"/>
        <v>143839.15520000001</v>
      </c>
      <c r="T288" s="132">
        <f t="shared" si="457"/>
        <v>149592.72640000001</v>
      </c>
      <c r="U288" s="132">
        <f t="shared" si="457"/>
        <v>155576.49119999999</v>
      </c>
      <c r="V288" s="132">
        <f>ROUND((V287*2080),5)</f>
        <v>161799.5184</v>
      </c>
      <c r="W288" s="130">
        <f>(Q287/Q284)-1</f>
        <v>2.5000000000000001E-2</v>
      </c>
      <c r="X288" s="130">
        <f>(R287/R284)-1</f>
        <v>2.5000000000000001E-2</v>
      </c>
      <c r="Y288" s="130">
        <f t="shared" ref="Y288:AB288" si="458">(S287/S284)-1</f>
        <v>2.5000000000000001E-2</v>
      </c>
      <c r="Z288" s="130">
        <f t="shared" si="458"/>
        <v>2.5000000000000001E-2</v>
      </c>
      <c r="AA288" s="130">
        <f t="shared" si="458"/>
        <v>2.5000000000000001E-2</v>
      </c>
      <c r="AB288" s="130">
        <f t="shared" si="458"/>
        <v>2.5000000000000001E-2</v>
      </c>
    </row>
    <row r="289" spans="1:28" s="4" customFormat="1" ht="13.5" customHeight="1" thickBot="1" x14ac:dyDescent="0.25">
      <c r="A289" s="80"/>
      <c r="B289" s="170"/>
      <c r="C289" s="49"/>
      <c r="D289" s="249"/>
      <c r="E289" s="189"/>
      <c r="F289" s="190"/>
      <c r="G289" s="190"/>
      <c r="H289" s="190"/>
      <c r="I289" s="190"/>
      <c r="J289" s="190"/>
      <c r="K289" s="133"/>
      <c r="L289" s="133"/>
      <c r="M289" s="133"/>
      <c r="N289" s="133"/>
      <c r="O289" s="133"/>
      <c r="P289" s="133"/>
      <c r="Q289" s="134"/>
      <c r="R289" s="135"/>
      <c r="S289" s="135"/>
      <c r="T289" s="135"/>
      <c r="U289" s="135"/>
      <c r="V289" s="135"/>
      <c r="W289" s="133"/>
      <c r="X289" s="133"/>
      <c r="Y289" s="133"/>
      <c r="Z289" s="133"/>
      <c r="AA289" s="133"/>
      <c r="AB289" s="133"/>
    </row>
    <row r="290" spans="1:28" s="4" customFormat="1" ht="13.5" customHeight="1" x14ac:dyDescent="0.2">
      <c r="A290" s="79">
        <v>73</v>
      </c>
      <c r="B290" s="228" t="s">
        <v>310</v>
      </c>
      <c r="C290" s="45" t="s">
        <v>77</v>
      </c>
      <c r="D290" s="187">
        <f t="shared" ref="D290:D291" si="459">+Q290*96%</f>
        <v>62.91</v>
      </c>
      <c r="E290" s="187">
        <f t="shared" ref="E290:I291" si="460">Q290</f>
        <v>65.53</v>
      </c>
      <c r="F290" s="187">
        <f t="shared" si="460"/>
        <v>68.16</v>
      </c>
      <c r="G290" s="187">
        <f t="shared" si="460"/>
        <v>70.88</v>
      </c>
      <c r="H290" s="187">
        <f t="shared" si="460"/>
        <v>73.72</v>
      </c>
      <c r="I290" s="187">
        <f t="shared" si="460"/>
        <v>76.67</v>
      </c>
      <c r="J290" s="187">
        <f>V290</f>
        <v>79.73</v>
      </c>
      <c r="K290" s="130"/>
      <c r="L290" s="130">
        <f>(F290/E290)-1</f>
        <v>4.0134000000000003E-2</v>
      </c>
      <c r="M290" s="130">
        <f t="shared" ref="M290:P290" si="461">(G290/F290)-1</f>
        <v>3.9905999999999997E-2</v>
      </c>
      <c r="N290" s="130">
        <f t="shared" si="461"/>
        <v>4.0067999999999999E-2</v>
      </c>
      <c r="O290" s="130">
        <f t="shared" si="461"/>
        <v>4.0016000000000003E-2</v>
      </c>
      <c r="P290" s="130">
        <f t="shared" si="461"/>
        <v>3.9911000000000002E-2</v>
      </c>
      <c r="Q290" s="204">
        <f>ROUND(VLOOKUP($A290,'2021 REG'!$A$9:$V$483,17,FALSE)*(1+$I$2),5)</f>
        <v>65.534660000000002</v>
      </c>
      <c r="R290" s="204">
        <f>ROUND(VLOOKUP($A290,'2021 REG'!$A$9:$V$483,18,FALSE)*(1+$I$2),5)</f>
        <v>68.156049999999993</v>
      </c>
      <c r="S290" s="204">
        <f>ROUND(VLOOKUP($A290,'2021 REG'!$A$9:$V$483,19,FALSE)*(1+$I$2),5)</f>
        <v>70.882289999999998</v>
      </c>
      <c r="T290" s="204">
        <f>ROUND(VLOOKUP($A290,'2021 REG'!$A$9:$V$483,20,FALSE)*(1+$I$2),5)</f>
        <v>73.717590000000001</v>
      </c>
      <c r="U290" s="204">
        <f>ROUND(VLOOKUP($A290,'2021 REG'!$A$9:$V$483,21,FALSE)*(1+$I$2),5)</f>
        <v>76.666290000000004</v>
      </c>
      <c r="V290" s="204">
        <f>ROUND(VLOOKUP($A290,'2021 REG'!$A$9:$V$483,22,FALSE)*(1+$I$2),5)</f>
        <v>79.732929999999996</v>
      </c>
      <c r="W290" s="130"/>
      <c r="X290" s="130">
        <f>(R290/Q290)-1</f>
        <v>0.04</v>
      </c>
      <c r="Y290" s="130">
        <f t="shared" ref="Y290:AB290" si="462">(S290/R290)-1</f>
        <v>0.04</v>
      </c>
      <c r="Z290" s="130">
        <f t="shared" si="462"/>
        <v>0.04</v>
      </c>
      <c r="AA290" s="130">
        <f t="shared" si="462"/>
        <v>0.04</v>
      </c>
      <c r="AB290" s="130">
        <f t="shared" si="462"/>
        <v>0.04</v>
      </c>
    </row>
    <row r="291" spans="1:28" s="4" customFormat="1" ht="13.5" customHeight="1" x14ac:dyDescent="0.2">
      <c r="A291" s="76" t="s">
        <v>141</v>
      </c>
      <c r="B291" s="171"/>
      <c r="C291" s="24"/>
      <c r="D291" s="188">
        <f t="shared" si="459"/>
        <v>130860</v>
      </c>
      <c r="E291" s="188">
        <f t="shared" si="460"/>
        <v>136312</v>
      </c>
      <c r="F291" s="188">
        <f t="shared" si="460"/>
        <v>141765</v>
      </c>
      <c r="G291" s="188">
        <f t="shared" si="460"/>
        <v>147435</v>
      </c>
      <c r="H291" s="188">
        <f t="shared" si="460"/>
        <v>153333</v>
      </c>
      <c r="I291" s="188">
        <f t="shared" si="460"/>
        <v>159466</v>
      </c>
      <c r="J291" s="188">
        <f>V291</f>
        <v>165844</v>
      </c>
      <c r="K291" s="130">
        <f>(E290/E287)-1</f>
        <v>2.4867E-2</v>
      </c>
      <c r="L291" s="130">
        <f>(F290/F287)-1</f>
        <v>2.5117E-2</v>
      </c>
      <c r="M291" s="130">
        <f t="shared" ref="M291:P291" si="463">(G290/G287)-1</f>
        <v>2.5017999999999999E-2</v>
      </c>
      <c r="N291" s="130">
        <f t="shared" si="463"/>
        <v>2.5028000000000002E-2</v>
      </c>
      <c r="O291" s="130">
        <f t="shared" si="463"/>
        <v>2.5000000000000001E-2</v>
      </c>
      <c r="P291" s="130">
        <f t="shared" si="463"/>
        <v>2.4938999999999999E-2</v>
      </c>
      <c r="Q291" s="131">
        <f t="shared" ref="Q291:U291" si="464">ROUND((Q290*2080),5)</f>
        <v>136312.09280000001</v>
      </c>
      <c r="R291" s="132">
        <f t="shared" si="464"/>
        <v>141764.584</v>
      </c>
      <c r="S291" s="132">
        <f t="shared" si="464"/>
        <v>147435.16320000001</v>
      </c>
      <c r="T291" s="132">
        <f t="shared" si="464"/>
        <v>153332.58720000001</v>
      </c>
      <c r="U291" s="132">
        <f t="shared" si="464"/>
        <v>159465.88320000001</v>
      </c>
      <c r="V291" s="132">
        <f>ROUND((V290*2080),5)</f>
        <v>165844.4944</v>
      </c>
      <c r="W291" s="130">
        <f>(Q290/Q287)-1</f>
        <v>2.5000000000000001E-2</v>
      </c>
      <c r="X291" s="130">
        <f>(R290/R287)-1</f>
        <v>2.5000000000000001E-2</v>
      </c>
      <c r="Y291" s="130">
        <f t="shared" ref="Y291:AB291" si="465">(S290/S287)-1</f>
        <v>2.5000000000000001E-2</v>
      </c>
      <c r="Z291" s="130">
        <f t="shared" si="465"/>
        <v>2.5000000000000001E-2</v>
      </c>
      <c r="AA291" s="130">
        <f t="shared" si="465"/>
        <v>2.5000000000000001E-2</v>
      </c>
      <c r="AB291" s="130">
        <f t="shared" si="465"/>
        <v>2.5000000000000001E-2</v>
      </c>
    </row>
    <row r="292" spans="1:28" s="4" customFormat="1" ht="13.5" customHeight="1" thickBot="1" x14ac:dyDescent="0.25">
      <c r="A292" s="80"/>
      <c r="B292" s="170"/>
      <c r="C292" s="49"/>
      <c r="D292" s="249"/>
      <c r="E292" s="189"/>
      <c r="F292" s="190"/>
      <c r="G292" s="190"/>
      <c r="H292" s="190"/>
      <c r="I292" s="190"/>
      <c r="J292" s="190"/>
      <c r="K292" s="133"/>
      <c r="L292" s="133"/>
      <c r="M292" s="133"/>
      <c r="N292" s="133"/>
      <c r="O292" s="133"/>
      <c r="P292" s="133"/>
      <c r="Q292" s="134"/>
      <c r="R292" s="135"/>
      <c r="S292" s="135"/>
      <c r="T292" s="135"/>
      <c r="U292" s="135"/>
      <c r="V292" s="135"/>
      <c r="W292" s="133"/>
      <c r="X292" s="133"/>
      <c r="Y292" s="133"/>
      <c r="Z292" s="133"/>
      <c r="AA292" s="133"/>
      <c r="AB292" s="133"/>
    </row>
    <row r="293" spans="1:28" s="4" customFormat="1" ht="13.5" customHeight="1" x14ac:dyDescent="0.2">
      <c r="A293" s="79">
        <v>74</v>
      </c>
      <c r="B293" s="174"/>
      <c r="C293" s="86"/>
      <c r="D293" s="86"/>
      <c r="E293" s="187">
        <f t="shared" ref="E293:I294" si="466">Q293</f>
        <v>67.17</v>
      </c>
      <c r="F293" s="187">
        <f t="shared" si="466"/>
        <v>69.86</v>
      </c>
      <c r="G293" s="187">
        <f t="shared" si="466"/>
        <v>72.650000000000006</v>
      </c>
      <c r="H293" s="187">
        <f t="shared" si="466"/>
        <v>75.56</v>
      </c>
      <c r="I293" s="187">
        <f t="shared" si="466"/>
        <v>78.58</v>
      </c>
      <c r="J293" s="187">
        <f>V293</f>
        <v>81.73</v>
      </c>
      <c r="K293" s="130"/>
      <c r="L293" s="130">
        <f>(F293/E293)-1</f>
        <v>4.0048E-2</v>
      </c>
      <c r="M293" s="130">
        <f t="shared" ref="M293:P293" si="467">(G293/F293)-1</f>
        <v>3.9937E-2</v>
      </c>
      <c r="N293" s="130">
        <f t="shared" si="467"/>
        <v>4.0055E-2</v>
      </c>
      <c r="O293" s="130">
        <f t="shared" si="467"/>
        <v>3.9967999999999997E-2</v>
      </c>
      <c r="P293" s="130">
        <f t="shared" si="467"/>
        <v>4.0086999999999998E-2</v>
      </c>
      <c r="Q293" s="204">
        <f>ROUND(VLOOKUP($A293,'2021 REG'!$A$9:$V$483,17,FALSE)*(1+$I$2),5)</f>
        <v>67.173019999999994</v>
      </c>
      <c r="R293" s="204">
        <f>ROUND(VLOOKUP($A293,'2021 REG'!$A$9:$V$483,18,FALSE)*(1+$I$2),5)</f>
        <v>69.859939999999995</v>
      </c>
      <c r="S293" s="204">
        <f>ROUND(VLOOKUP($A293,'2021 REG'!$A$9:$V$483,19,FALSE)*(1+$I$2),5)</f>
        <v>72.654349999999994</v>
      </c>
      <c r="T293" s="204">
        <f>ROUND(VLOOKUP($A293,'2021 REG'!$A$9:$V$483,20,FALSE)*(1+$I$2),5)</f>
        <v>75.56053</v>
      </c>
      <c r="U293" s="204">
        <f>ROUND(VLOOKUP($A293,'2021 REG'!$A$9:$V$483,21,FALSE)*(1+$I$2),5)</f>
        <v>78.582949999999997</v>
      </c>
      <c r="V293" s="204">
        <f>ROUND(VLOOKUP($A293,'2021 REG'!$A$9:$V$483,22,FALSE)*(1+$I$2),5)</f>
        <v>81.726259999999996</v>
      </c>
      <c r="W293" s="130"/>
      <c r="X293" s="130">
        <f>(R293/Q293)-1</f>
        <v>0.04</v>
      </c>
      <c r="Y293" s="130">
        <f t="shared" ref="Y293:AB293" si="468">(S293/R293)-1</f>
        <v>0.04</v>
      </c>
      <c r="Z293" s="130">
        <f t="shared" si="468"/>
        <v>0.04</v>
      </c>
      <c r="AA293" s="130">
        <f t="shared" si="468"/>
        <v>0.04</v>
      </c>
      <c r="AB293" s="130">
        <f t="shared" si="468"/>
        <v>0.04</v>
      </c>
    </row>
    <row r="294" spans="1:28" s="4" customFormat="1" ht="13.5" customHeight="1" x14ac:dyDescent="0.2">
      <c r="A294" s="33" t="s">
        <v>141</v>
      </c>
      <c r="B294" s="175"/>
      <c r="C294" s="89"/>
      <c r="D294" s="89"/>
      <c r="E294" s="188">
        <f t="shared" si="466"/>
        <v>139720</v>
      </c>
      <c r="F294" s="188">
        <f t="shared" si="466"/>
        <v>145309</v>
      </c>
      <c r="G294" s="188">
        <f t="shared" si="466"/>
        <v>151121</v>
      </c>
      <c r="H294" s="188">
        <f t="shared" si="466"/>
        <v>157166</v>
      </c>
      <c r="I294" s="188">
        <f t="shared" si="466"/>
        <v>163453</v>
      </c>
      <c r="J294" s="188">
        <f>V294</f>
        <v>169991</v>
      </c>
      <c r="K294" s="130">
        <f>(E293/E290)-1</f>
        <v>2.5027000000000001E-2</v>
      </c>
      <c r="L294" s="130">
        <f>(F293/F290)-1</f>
        <v>2.4941000000000001E-2</v>
      </c>
      <c r="M294" s="130">
        <f t="shared" ref="M294:P294" si="469">(G293/G290)-1</f>
        <v>2.4972000000000001E-2</v>
      </c>
      <c r="N294" s="130">
        <f t="shared" si="469"/>
        <v>2.4958999999999999E-2</v>
      </c>
      <c r="O294" s="130">
        <f t="shared" si="469"/>
        <v>2.4912E-2</v>
      </c>
      <c r="P294" s="130">
        <f t="shared" si="469"/>
        <v>2.5085E-2</v>
      </c>
      <c r="Q294" s="131">
        <f t="shared" ref="Q294:U294" si="470">ROUND((Q293*2080),5)</f>
        <v>139719.88159999999</v>
      </c>
      <c r="R294" s="132">
        <f t="shared" si="470"/>
        <v>145308.6752</v>
      </c>
      <c r="S294" s="132">
        <f t="shared" si="470"/>
        <v>151121.04800000001</v>
      </c>
      <c r="T294" s="132">
        <f t="shared" si="470"/>
        <v>157165.90239999999</v>
      </c>
      <c r="U294" s="132">
        <f t="shared" si="470"/>
        <v>163452.53599999999</v>
      </c>
      <c r="V294" s="132">
        <f>ROUND((V293*2080),5)</f>
        <v>169990.6208</v>
      </c>
      <c r="W294" s="130">
        <f>(Q293/Q290)-1</f>
        <v>2.5000000000000001E-2</v>
      </c>
      <c r="X294" s="130">
        <f>(R293/R290)-1</f>
        <v>2.5000000000000001E-2</v>
      </c>
      <c r="Y294" s="130">
        <f t="shared" ref="Y294:AB294" si="471">(S293/S290)-1</f>
        <v>2.5000000000000001E-2</v>
      </c>
      <c r="Z294" s="130">
        <f t="shared" si="471"/>
        <v>2.5000000000000001E-2</v>
      </c>
      <c r="AA294" s="130">
        <f t="shared" si="471"/>
        <v>2.5000000000000001E-2</v>
      </c>
      <c r="AB294" s="130">
        <f t="shared" si="471"/>
        <v>2.5000000000000001E-2</v>
      </c>
    </row>
    <row r="295" spans="1:28" s="4" customFormat="1" ht="13.5" customHeight="1" thickBot="1" x14ac:dyDescent="0.25">
      <c r="A295" s="33"/>
      <c r="B295" s="175"/>
      <c r="C295" s="89"/>
      <c r="D295" s="254"/>
      <c r="E295" s="194"/>
      <c r="F295" s="195"/>
      <c r="G295" s="195"/>
      <c r="H295" s="195"/>
      <c r="I295" s="195"/>
      <c r="J295" s="195"/>
      <c r="K295" s="140"/>
      <c r="L295" s="140"/>
      <c r="M295" s="140"/>
      <c r="N295" s="140"/>
      <c r="O295" s="140"/>
      <c r="P295" s="140"/>
      <c r="Q295" s="131"/>
      <c r="R295" s="132"/>
      <c r="S295" s="132"/>
      <c r="T295" s="132"/>
      <c r="U295" s="132"/>
      <c r="V295" s="132"/>
      <c r="W295" s="136"/>
      <c r="X295" s="136"/>
      <c r="Y295" s="136"/>
      <c r="Z295" s="136"/>
      <c r="AA295" s="136"/>
      <c r="AB295" s="136"/>
    </row>
    <row r="296" spans="1:28" s="4" customFormat="1" ht="13.5" customHeight="1" x14ac:dyDescent="0.2">
      <c r="A296" s="79">
        <v>75</v>
      </c>
      <c r="B296" s="166" t="s">
        <v>101</v>
      </c>
      <c r="C296" s="45" t="s">
        <v>77</v>
      </c>
      <c r="D296" s="187">
        <f t="shared" ref="D296:D297" si="472">+Q296*96%</f>
        <v>66.099999999999994</v>
      </c>
      <c r="E296" s="187">
        <f t="shared" ref="E296:I297" si="473">Q296</f>
        <v>68.849999999999994</v>
      </c>
      <c r="F296" s="187">
        <f t="shared" si="473"/>
        <v>71.61</v>
      </c>
      <c r="G296" s="187">
        <f t="shared" si="473"/>
        <v>74.47</v>
      </c>
      <c r="H296" s="187">
        <f t="shared" si="473"/>
        <v>77.45</v>
      </c>
      <c r="I296" s="187">
        <f t="shared" si="473"/>
        <v>80.55</v>
      </c>
      <c r="J296" s="187">
        <f>V296</f>
        <v>83.77</v>
      </c>
      <c r="K296" s="130"/>
      <c r="L296" s="130">
        <f>(F296/E296)-1</f>
        <v>4.0086999999999998E-2</v>
      </c>
      <c r="M296" s="130">
        <f t="shared" ref="M296:P296" si="474">(G296/F296)-1</f>
        <v>3.9939000000000002E-2</v>
      </c>
      <c r="N296" s="130">
        <f t="shared" si="474"/>
        <v>4.0016000000000003E-2</v>
      </c>
      <c r="O296" s="130">
        <f t="shared" si="474"/>
        <v>4.0025999999999999E-2</v>
      </c>
      <c r="P296" s="130">
        <f t="shared" si="474"/>
        <v>3.9974999999999997E-2</v>
      </c>
      <c r="Q296" s="204">
        <f>ROUND(VLOOKUP($A296,'2021 REG'!$A$9:$V$483,17,FALSE)*(1+$I$2),5)</f>
        <v>68.852339999999998</v>
      </c>
      <c r="R296" s="204">
        <f>ROUND(VLOOKUP($A296,'2021 REG'!$A$9:$V$483,18,FALSE)*(1+$I$2),5)</f>
        <v>71.606440000000006</v>
      </c>
      <c r="S296" s="204">
        <f>ROUND(VLOOKUP($A296,'2021 REG'!$A$9:$V$483,19,FALSE)*(1+$I$2),5)</f>
        <v>74.470699999999994</v>
      </c>
      <c r="T296" s="204">
        <f>ROUND(VLOOKUP($A296,'2021 REG'!$A$9:$V$483,20,FALSE)*(1+$I$2),5)</f>
        <v>77.449529999999996</v>
      </c>
      <c r="U296" s="204">
        <f>ROUND(VLOOKUP($A296,'2021 REG'!$A$9:$V$483,21,FALSE)*(1+$I$2),5)</f>
        <v>80.547529999999995</v>
      </c>
      <c r="V296" s="204">
        <f>ROUND(VLOOKUP($A296,'2021 REG'!$A$9:$V$483,22,FALSE)*(1+$I$2),5)</f>
        <v>83.769419999999997</v>
      </c>
      <c r="W296" s="130"/>
      <c r="X296" s="130">
        <f>(R296/Q296)-1</f>
        <v>0.04</v>
      </c>
      <c r="Y296" s="130">
        <f t="shared" ref="Y296:AB296" si="475">(S296/R296)-1</f>
        <v>0.04</v>
      </c>
      <c r="Z296" s="130">
        <f t="shared" si="475"/>
        <v>0.04</v>
      </c>
      <c r="AA296" s="130">
        <f t="shared" si="475"/>
        <v>0.04</v>
      </c>
      <c r="AB296" s="130">
        <f t="shared" si="475"/>
        <v>0.04</v>
      </c>
    </row>
    <row r="297" spans="1:28" s="4" customFormat="1" ht="13.5" customHeight="1" x14ac:dyDescent="0.2">
      <c r="A297" s="33" t="s">
        <v>141</v>
      </c>
      <c r="B297" s="167" t="s">
        <v>102</v>
      </c>
      <c r="C297" s="29" t="s">
        <v>77</v>
      </c>
      <c r="D297" s="188">
        <f t="shared" si="472"/>
        <v>137484</v>
      </c>
      <c r="E297" s="188">
        <f t="shared" si="473"/>
        <v>143213</v>
      </c>
      <c r="F297" s="188">
        <f t="shared" si="473"/>
        <v>148941</v>
      </c>
      <c r="G297" s="188">
        <f t="shared" si="473"/>
        <v>154899</v>
      </c>
      <c r="H297" s="188">
        <f t="shared" si="473"/>
        <v>161095</v>
      </c>
      <c r="I297" s="188">
        <f t="shared" si="473"/>
        <v>167539</v>
      </c>
      <c r="J297" s="188">
        <f>V297</f>
        <v>174240</v>
      </c>
      <c r="K297" s="130">
        <f t="shared" ref="K297:P297" si="476">(E296/E293)-1</f>
        <v>2.5010999999999999E-2</v>
      </c>
      <c r="L297" s="130">
        <f t="shared" si="476"/>
        <v>2.5049999999999999E-2</v>
      </c>
      <c r="M297" s="130">
        <f t="shared" si="476"/>
        <v>2.5052000000000001E-2</v>
      </c>
      <c r="N297" s="130">
        <f t="shared" si="476"/>
        <v>2.5013000000000001E-2</v>
      </c>
      <c r="O297" s="130">
        <f t="shared" si="476"/>
        <v>2.5069999999999999E-2</v>
      </c>
      <c r="P297" s="130">
        <f t="shared" si="476"/>
        <v>2.496E-2</v>
      </c>
      <c r="Q297" s="131">
        <f t="shared" ref="Q297:U297" si="477">ROUND((Q296*2080),5)</f>
        <v>143212.86720000001</v>
      </c>
      <c r="R297" s="132">
        <f t="shared" si="477"/>
        <v>148941.3952</v>
      </c>
      <c r="S297" s="132">
        <f t="shared" si="477"/>
        <v>154899.05600000001</v>
      </c>
      <c r="T297" s="132">
        <f t="shared" si="477"/>
        <v>161095.02239999999</v>
      </c>
      <c r="U297" s="132">
        <f t="shared" si="477"/>
        <v>167538.86240000001</v>
      </c>
      <c r="V297" s="132">
        <f>ROUND((V296*2080),5)</f>
        <v>174240.39360000001</v>
      </c>
      <c r="W297" s="130">
        <f t="shared" ref="W297:AB297" si="478">(Q296/Q293)-1</f>
        <v>2.5000000000000001E-2</v>
      </c>
      <c r="X297" s="130">
        <f t="shared" si="478"/>
        <v>2.5000000000000001E-2</v>
      </c>
      <c r="Y297" s="130">
        <f t="shared" si="478"/>
        <v>2.5000000000000001E-2</v>
      </c>
      <c r="Z297" s="130">
        <f t="shared" si="478"/>
        <v>2.5000000000000001E-2</v>
      </c>
      <c r="AA297" s="130">
        <f t="shared" si="478"/>
        <v>2.5000000000000001E-2</v>
      </c>
      <c r="AB297" s="130">
        <f t="shared" si="478"/>
        <v>2.5000000000000001E-2</v>
      </c>
    </row>
    <row r="298" spans="1:28" s="4" customFormat="1" ht="13.5" customHeight="1" x14ac:dyDescent="0.2">
      <c r="A298" s="33"/>
      <c r="B298" s="370" t="s">
        <v>140</v>
      </c>
      <c r="C298" s="371" t="s">
        <v>77</v>
      </c>
      <c r="D298" s="250"/>
      <c r="E298" s="194"/>
      <c r="F298" s="195"/>
      <c r="G298" s="195"/>
      <c r="H298" s="195"/>
      <c r="I298" s="195"/>
      <c r="J298" s="195"/>
      <c r="K298" s="136"/>
      <c r="L298" s="136"/>
      <c r="M298" s="136"/>
      <c r="N298" s="136"/>
      <c r="O298" s="136"/>
      <c r="P298" s="136"/>
      <c r="Q298" s="131"/>
      <c r="R298" s="132"/>
      <c r="S298" s="132"/>
      <c r="T298" s="132"/>
      <c r="U298" s="132"/>
      <c r="V298" s="132"/>
      <c r="W298" s="136"/>
      <c r="X298" s="136"/>
      <c r="Y298" s="136"/>
      <c r="Z298" s="136"/>
      <c r="AA298" s="136"/>
      <c r="AB298" s="136"/>
    </row>
    <row r="299" spans="1:28" s="4" customFormat="1" ht="13.5" customHeight="1" thickBot="1" x14ac:dyDescent="0.25">
      <c r="A299" s="33"/>
      <c r="B299" s="175"/>
      <c r="C299" s="89"/>
      <c r="D299" s="250"/>
      <c r="E299" s="194"/>
      <c r="F299" s="195"/>
      <c r="G299" s="195"/>
      <c r="H299" s="195"/>
      <c r="I299" s="195"/>
      <c r="J299" s="195"/>
      <c r="K299" s="140"/>
      <c r="L299" s="140"/>
      <c r="M299" s="140"/>
      <c r="N299" s="140"/>
      <c r="O299" s="140"/>
      <c r="P299" s="140"/>
      <c r="Q299" s="131"/>
      <c r="R299" s="132"/>
      <c r="S299" s="132"/>
      <c r="T299" s="132"/>
      <c r="U299" s="132"/>
      <c r="V299" s="132"/>
      <c r="W299" s="136"/>
      <c r="X299" s="136"/>
      <c r="Y299" s="136"/>
      <c r="Z299" s="136"/>
      <c r="AA299" s="136"/>
      <c r="AB299" s="136"/>
    </row>
    <row r="300" spans="1:28" s="4" customFormat="1" ht="13.5" customHeight="1" x14ac:dyDescent="0.2">
      <c r="A300" s="79">
        <v>76</v>
      </c>
      <c r="B300" s="169" t="s">
        <v>104</v>
      </c>
      <c r="C300" s="45" t="s">
        <v>77</v>
      </c>
      <c r="D300" s="187">
        <f t="shared" ref="D300:D301" si="479">+Q300*96%</f>
        <v>67.75</v>
      </c>
      <c r="E300" s="187">
        <f t="shared" ref="E300:I301" si="480">Q300</f>
        <v>70.569999999999993</v>
      </c>
      <c r="F300" s="187">
        <f t="shared" si="480"/>
        <v>73.400000000000006</v>
      </c>
      <c r="G300" s="187">
        <f t="shared" si="480"/>
        <v>76.33</v>
      </c>
      <c r="H300" s="187">
        <f t="shared" si="480"/>
        <v>79.39</v>
      </c>
      <c r="I300" s="187">
        <f t="shared" si="480"/>
        <v>82.56</v>
      </c>
      <c r="J300" s="187">
        <f>V300</f>
        <v>85.86</v>
      </c>
      <c r="K300" s="130"/>
      <c r="L300" s="130">
        <f>(F300/E300)-1</f>
        <v>4.0101999999999999E-2</v>
      </c>
      <c r="M300" s="130">
        <f t="shared" ref="M300:P300" si="481">(G300/F300)-1</f>
        <v>3.9918000000000002E-2</v>
      </c>
      <c r="N300" s="130">
        <f t="shared" si="481"/>
        <v>4.0089E-2</v>
      </c>
      <c r="O300" s="130">
        <f t="shared" si="481"/>
        <v>3.9928999999999999E-2</v>
      </c>
      <c r="P300" s="130">
        <f t="shared" si="481"/>
        <v>3.9971E-2</v>
      </c>
      <c r="Q300" s="204">
        <f>ROUND(VLOOKUP($A300,'2021 REG'!$A$9:$V$483,17,FALSE)*(1+$I$2),5)</f>
        <v>70.573639999999997</v>
      </c>
      <c r="R300" s="204">
        <f>ROUND(VLOOKUP($A300,'2021 REG'!$A$9:$V$483,18,FALSE)*(1+$I$2),5)</f>
        <v>73.396600000000007</v>
      </c>
      <c r="S300" s="204">
        <f>ROUND(VLOOKUP($A300,'2021 REG'!$A$9:$V$483,19,FALSE)*(1+$I$2),5)</f>
        <v>76.332470000000001</v>
      </c>
      <c r="T300" s="204">
        <f>ROUND(VLOOKUP($A300,'2021 REG'!$A$9:$V$483,20,FALSE)*(1+$I$2),5)</f>
        <v>79.385769999999994</v>
      </c>
      <c r="U300" s="204">
        <f>ROUND(VLOOKUP($A300,'2021 REG'!$A$9:$V$483,21,FALSE)*(1+$I$2),5)</f>
        <v>82.561210000000003</v>
      </c>
      <c r="V300" s="204">
        <f>ROUND(VLOOKUP($A300,'2021 REG'!$A$9:$V$483,22,FALSE)*(1+$I$2),5)</f>
        <v>85.863659999999996</v>
      </c>
      <c r="W300" s="130"/>
      <c r="X300" s="130">
        <f>(R300/Q300)-1</f>
        <v>0.04</v>
      </c>
      <c r="Y300" s="130">
        <f t="shared" ref="Y300:AB300" si="482">(S300/R300)-1</f>
        <v>0.04</v>
      </c>
      <c r="Z300" s="130">
        <f t="shared" si="482"/>
        <v>0.04</v>
      </c>
      <c r="AA300" s="130">
        <f t="shared" si="482"/>
        <v>0.04</v>
      </c>
      <c r="AB300" s="130">
        <f t="shared" si="482"/>
        <v>0.04</v>
      </c>
    </row>
    <row r="301" spans="1:28" s="4" customFormat="1" ht="13.5" customHeight="1" x14ac:dyDescent="0.2">
      <c r="A301" s="33" t="s">
        <v>141</v>
      </c>
      <c r="B301" s="167" t="s">
        <v>103</v>
      </c>
      <c r="C301" s="29"/>
      <c r="D301" s="188">
        <f t="shared" si="479"/>
        <v>140921</v>
      </c>
      <c r="E301" s="188">
        <f t="shared" si="480"/>
        <v>146793</v>
      </c>
      <c r="F301" s="188">
        <f t="shared" si="480"/>
        <v>152665</v>
      </c>
      <c r="G301" s="188">
        <f t="shared" si="480"/>
        <v>158772</v>
      </c>
      <c r="H301" s="188">
        <f t="shared" si="480"/>
        <v>165122</v>
      </c>
      <c r="I301" s="188">
        <f t="shared" si="480"/>
        <v>171727</v>
      </c>
      <c r="J301" s="188">
        <f>V301</f>
        <v>178596</v>
      </c>
      <c r="K301" s="130">
        <f t="shared" ref="K301:P301" si="483">(E300/E296)-1</f>
        <v>2.4982000000000001E-2</v>
      </c>
      <c r="L301" s="130">
        <f t="shared" si="483"/>
        <v>2.4996999999999998E-2</v>
      </c>
      <c r="M301" s="130">
        <f t="shared" si="483"/>
        <v>2.4976999999999999E-2</v>
      </c>
      <c r="N301" s="130">
        <f t="shared" si="483"/>
        <v>2.5048000000000001E-2</v>
      </c>
      <c r="O301" s="130">
        <f t="shared" si="483"/>
        <v>2.4952999999999999E-2</v>
      </c>
      <c r="P301" s="130">
        <f t="shared" si="483"/>
        <v>2.4948999999999999E-2</v>
      </c>
      <c r="Q301" s="131">
        <f t="shared" ref="Q301:U301" si="484">ROUND((Q300*2080),5)</f>
        <v>146793.17120000001</v>
      </c>
      <c r="R301" s="132">
        <f t="shared" si="484"/>
        <v>152664.92800000001</v>
      </c>
      <c r="S301" s="132">
        <f t="shared" si="484"/>
        <v>158771.53760000001</v>
      </c>
      <c r="T301" s="132">
        <f t="shared" si="484"/>
        <v>165122.40160000001</v>
      </c>
      <c r="U301" s="132">
        <f t="shared" si="484"/>
        <v>171727.3168</v>
      </c>
      <c r="V301" s="132">
        <f>ROUND((V300*2080),5)</f>
        <v>178596.41279999999</v>
      </c>
      <c r="W301" s="130">
        <f t="shared" ref="W301:AB301" si="485">(Q300/Q296)-1</f>
        <v>2.5000000000000001E-2</v>
      </c>
      <c r="X301" s="130">
        <f t="shared" si="485"/>
        <v>2.5000000000000001E-2</v>
      </c>
      <c r="Y301" s="130">
        <f t="shared" si="485"/>
        <v>2.5000000000000001E-2</v>
      </c>
      <c r="Z301" s="130">
        <f t="shared" si="485"/>
        <v>2.5000000000000001E-2</v>
      </c>
      <c r="AA301" s="130">
        <f t="shared" si="485"/>
        <v>2.5000000000000001E-2</v>
      </c>
      <c r="AB301" s="130">
        <f t="shared" si="485"/>
        <v>2.5000000000000001E-2</v>
      </c>
    </row>
    <row r="302" spans="1:28" s="4" customFormat="1" ht="13.5" customHeight="1" thickBot="1" x14ac:dyDescent="0.25">
      <c r="A302" s="81"/>
      <c r="B302" s="168"/>
      <c r="C302" s="39"/>
      <c r="D302" s="188"/>
      <c r="E302" s="267"/>
      <c r="F302" s="188"/>
      <c r="G302" s="188"/>
      <c r="H302" s="188"/>
      <c r="I302" s="188"/>
      <c r="J302" s="188"/>
      <c r="K302" s="308"/>
      <c r="L302" s="308"/>
      <c r="M302" s="308"/>
      <c r="N302" s="308"/>
      <c r="O302" s="308"/>
      <c r="P302" s="308"/>
      <c r="Q302" s="131"/>
      <c r="R302" s="132"/>
      <c r="S302" s="132"/>
      <c r="T302" s="132"/>
      <c r="U302" s="132"/>
      <c r="V302" s="132"/>
      <c r="W302" s="130"/>
      <c r="X302" s="130"/>
      <c r="Y302" s="130"/>
      <c r="Z302" s="130"/>
      <c r="AA302" s="130"/>
      <c r="AB302" s="130"/>
    </row>
    <row r="303" spans="1:28" s="4" customFormat="1" ht="13.5" customHeight="1" x14ac:dyDescent="0.2">
      <c r="A303" s="79">
        <v>77</v>
      </c>
      <c r="B303" s="166" t="s">
        <v>100</v>
      </c>
      <c r="C303" s="45" t="s">
        <v>77</v>
      </c>
      <c r="D303" s="187">
        <f t="shared" ref="D303:D304" si="486">+Q303*96%</f>
        <v>69.44</v>
      </c>
      <c r="E303" s="187">
        <f t="shared" ref="E303:I304" si="487">Q303</f>
        <v>72.34</v>
      </c>
      <c r="F303" s="187">
        <f t="shared" si="487"/>
        <v>75.23</v>
      </c>
      <c r="G303" s="187">
        <f t="shared" si="487"/>
        <v>78.239999999999995</v>
      </c>
      <c r="H303" s="187">
        <f t="shared" si="487"/>
        <v>81.37</v>
      </c>
      <c r="I303" s="187">
        <f t="shared" si="487"/>
        <v>84.63</v>
      </c>
      <c r="J303" s="187">
        <f>V303</f>
        <v>88.01</v>
      </c>
      <c r="K303" s="130"/>
      <c r="L303" s="130">
        <f>(F303/E303)-1</f>
        <v>3.9949999999999999E-2</v>
      </c>
      <c r="M303" s="130">
        <f t="shared" ref="M303:P303" si="488">(G303/F303)-1</f>
        <v>4.0010999999999998E-2</v>
      </c>
      <c r="N303" s="130">
        <f t="shared" si="488"/>
        <v>4.0004999999999999E-2</v>
      </c>
      <c r="O303" s="130">
        <f t="shared" si="488"/>
        <v>4.0064000000000002E-2</v>
      </c>
      <c r="P303" s="130">
        <f t="shared" si="488"/>
        <v>3.9939000000000002E-2</v>
      </c>
      <c r="Q303" s="204">
        <f>ROUND((Q300*(1+0.025)),5)</f>
        <v>72.337980000000002</v>
      </c>
      <c r="R303" s="204">
        <f t="shared" ref="R303:V303" si="489">ROUND((R300*(1+0.025)),5)</f>
        <v>75.231520000000003</v>
      </c>
      <c r="S303" s="204">
        <f t="shared" si="489"/>
        <v>78.240780000000001</v>
      </c>
      <c r="T303" s="204">
        <f t="shared" si="489"/>
        <v>81.370410000000007</v>
      </c>
      <c r="U303" s="204">
        <f t="shared" si="489"/>
        <v>84.625240000000005</v>
      </c>
      <c r="V303" s="204">
        <f t="shared" si="489"/>
        <v>88.010249999999999</v>
      </c>
      <c r="W303" s="130"/>
      <c r="X303" s="130">
        <f>(R303/Q303)-1</f>
        <v>0.04</v>
      </c>
      <c r="Y303" s="130">
        <f t="shared" ref="Y303:AB303" si="490">(S303/R303)-1</f>
        <v>0.04</v>
      </c>
      <c r="Z303" s="130">
        <f t="shared" si="490"/>
        <v>0.04</v>
      </c>
      <c r="AA303" s="130">
        <f t="shared" si="490"/>
        <v>0.04</v>
      </c>
      <c r="AB303" s="130">
        <f t="shared" si="490"/>
        <v>0.04</v>
      </c>
    </row>
    <row r="304" spans="1:28" s="4" customFormat="1" ht="13.5" customHeight="1" thickBot="1" x14ac:dyDescent="0.25">
      <c r="A304" s="81" t="s">
        <v>141</v>
      </c>
      <c r="B304" s="168"/>
      <c r="C304" s="39" t="s">
        <v>77</v>
      </c>
      <c r="D304" s="273">
        <f t="shared" si="486"/>
        <v>144444</v>
      </c>
      <c r="E304" s="273">
        <f t="shared" si="487"/>
        <v>150463</v>
      </c>
      <c r="F304" s="273">
        <f t="shared" si="487"/>
        <v>156482</v>
      </c>
      <c r="G304" s="273">
        <f t="shared" si="487"/>
        <v>162741</v>
      </c>
      <c r="H304" s="273">
        <f t="shared" si="487"/>
        <v>169250</v>
      </c>
      <c r="I304" s="273">
        <f t="shared" si="487"/>
        <v>176020</v>
      </c>
      <c r="J304" s="273">
        <f>V304</f>
        <v>183061</v>
      </c>
      <c r="K304" s="308">
        <f>(E303/E300)-1</f>
        <v>2.5080999999999999E-2</v>
      </c>
      <c r="L304" s="308">
        <f t="shared" ref="L304:P304" si="491">(F303/F300)-1</f>
        <v>2.4931999999999999E-2</v>
      </c>
      <c r="M304" s="308">
        <f t="shared" si="491"/>
        <v>2.5023E-2</v>
      </c>
      <c r="N304" s="308">
        <f t="shared" si="491"/>
        <v>2.494E-2</v>
      </c>
      <c r="O304" s="308">
        <f t="shared" si="491"/>
        <v>2.5073000000000002E-2</v>
      </c>
      <c r="P304" s="308">
        <f t="shared" si="491"/>
        <v>2.5041000000000001E-2</v>
      </c>
      <c r="Q304" s="131">
        <f t="shared" ref="Q304:U304" si="492">ROUND((Q303*2080),5)</f>
        <v>150462.99840000001</v>
      </c>
      <c r="R304" s="132">
        <f t="shared" si="492"/>
        <v>156481.56159999999</v>
      </c>
      <c r="S304" s="132">
        <f t="shared" si="492"/>
        <v>162740.8224</v>
      </c>
      <c r="T304" s="132">
        <f t="shared" si="492"/>
        <v>169250.4528</v>
      </c>
      <c r="U304" s="132">
        <f t="shared" si="492"/>
        <v>176020.49919999999</v>
      </c>
      <c r="V304" s="132">
        <f>ROUND((V303*2080),5)</f>
        <v>183061.32</v>
      </c>
      <c r="W304" s="130">
        <f>(Q303/Q300)-1</f>
        <v>2.5000000000000001E-2</v>
      </c>
      <c r="X304" s="130">
        <f t="shared" ref="X304:AB304" si="493">(R303/R300)-1</f>
        <v>2.5000000000000001E-2</v>
      </c>
      <c r="Y304" s="130">
        <f t="shared" si="493"/>
        <v>2.5000000000000001E-2</v>
      </c>
      <c r="Z304" s="130">
        <f t="shared" si="493"/>
        <v>2.5000000000000001E-2</v>
      </c>
      <c r="AA304" s="130">
        <f t="shared" si="493"/>
        <v>2.5000000000000001E-2</v>
      </c>
      <c r="AB304" s="130">
        <f t="shared" si="493"/>
        <v>2.5000000000000001E-2</v>
      </c>
    </row>
    <row r="306" spans="1:23" s="145" customFormat="1" x14ac:dyDescent="0.25">
      <c r="A306" s="201"/>
      <c r="B306" s="202"/>
      <c r="C306" s="201"/>
      <c r="D306" s="268"/>
      <c r="E306" s="268"/>
      <c r="F306" s="268"/>
      <c r="G306" s="268"/>
      <c r="H306" s="268"/>
      <c r="I306" s="268"/>
      <c r="J306" s="268"/>
      <c r="K306" s="83"/>
      <c r="R306" s="146"/>
      <c r="S306" s="146"/>
      <c r="T306" s="146"/>
      <c r="U306" s="146"/>
      <c r="V306" s="146"/>
      <c r="W306" s="146"/>
    </row>
  </sheetData>
  <mergeCells count="50">
    <mergeCell ref="A1:B1"/>
    <mergeCell ref="A5:J5"/>
    <mergeCell ref="R5:W5"/>
    <mergeCell ref="X5:AC5"/>
    <mergeCell ref="D6:D7"/>
    <mergeCell ref="I15:I17"/>
    <mergeCell ref="I9:I11"/>
    <mergeCell ref="J9:J11"/>
    <mergeCell ref="D12:D14"/>
    <mergeCell ref="E12:E14"/>
    <mergeCell ref="F12:F14"/>
    <mergeCell ref="G12:G14"/>
    <mergeCell ref="H12:H14"/>
    <mergeCell ref="I12:I14"/>
    <mergeCell ref="J12:J14"/>
    <mergeCell ref="D9:D11"/>
    <mergeCell ref="E9:E11"/>
    <mergeCell ref="F9:F11"/>
    <mergeCell ref="G9:G11"/>
    <mergeCell ref="H9:H11"/>
    <mergeCell ref="D15:D17"/>
    <mergeCell ref="E15:E17"/>
    <mergeCell ref="F15:F17"/>
    <mergeCell ref="G15:G17"/>
    <mergeCell ref="H15:H17"/>
    <mergeCell ref="D21:D23"/>
    <mergeCell ref="E21:E23"/>
    <mergeCell ref="F21:F23"/>
    <mergeCell ref="G21:G23"/>
    <mergeCell ref="H21:H23"/>
    <mergeCell ref="D18:D20"/>
    <mergeCell ref="E18:E20"/>
    <mergeCell ref="F18:F20"/>
    <mergeCell ref="G18:G20"/>
    <mergeCell ref="H18:H20"/>
    <mergeCell ref="D24:D26"/>
    <mergeCell ref="E24:E26"/>
    <mergeCell ref="F24:F26"/>
    <mergeCell ref="G24:G26"/>
    <mergeCell ref="D27:D29"/>
    <mergeCell ref="E27:E29"/>
    <mergeCell ref="F27:F29"/>
    <mergeCell ref="D39:D41"/>
    <mergeCell ref="D30:D32"/>
    <mergeCell ref="E30:E32"/>
    <mergeCell ref="F30:F32"/>
    <mergeCell ref="D33:D35"/>
    <mergeCell ref="E33:E35"/>
    <mergeCell ref="D36:D38"/>
    <mergeCell ref="E36:E38"/>
  </mergeCells>
  <printOptions horizontalCentered="1"/>
  <pageMargins left="0" right="0" top="0.75" bottom="0.53" header="0.3" footer="0.3"/>
  <pageSetup fitToHeight="7" orientation="landscape" r:id="rId1"/>
  <rowBreaks count="9" manualBreakCount="9">
    <brk id="38" max="9" man="1"/>
    <brk id="68" max="9" man="1"/>
    <brk id="98" max="9" man="1"/>
    <brk id="128" max="9" man="1"/>
    <brk id="159" max="9" man="1"/>
    <brk id="187" max="9" man="1"/>
    <brk id="215" max="9" man="1"/>
    <brk id="244" max="9" man="1"/>
    <brk id="274"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60"/>
  <sheetViews>
    <sheetView zoomScaleNormal="100" workbookViewId="0">
      <selection activeCell="B37" sqref="B37"/>
    </sheetView>
  </sheetViews>
  <sheetFormatPr defaultRowHeight="15" x14ac:dyDescent="0.25"/>
  <cols>
    <col min="1" max="1" width="5.42578125" style="78" customWidth="1"/>
    <col min="2" max="2" width="36.140625" style="78" customWidth="1"/>
    <col min="3" max="3" width="15.85546875" customWidth="1"/>
    <col min="4" max="4" width="14.42578125" customWidth="1"/>
    <col min="5" max="5" width="14.140625" customWidth="1"/>
  </cols>
  <sheetData>
    <row r="1" spans="1:10" s="212" customFormat="1" x14ac:dyDescent="0.25">
      <c r="A1" s="206" t="s">
        <v>0</v>
      </c>
      <c r="B1" s="210"/>
      <c r="C1" s="28"/>
      <c r="D1" s="4"/>
      <c r="E1" s="3"/>
      <c r="F1" s="211"/>
    </row>
    <row r="2" spans="1:10" s="212" customFormat="1" x14ac:dyDescent="0.25">
      <c r="A2" s="206" t="s">
        <v>230</v>
      </c>
      <c r="B2" s="213"/>
      <c r="C2" s="28"/>
      <c r="D2" s="4"/>
      <c r="E2" s="4"/>
      <c r="F2" s="211"/>
    </row>
    <row r="3" spans="1:10" s="212" customFormat="1" x14ac:dyDescent="0.25">
      <c r="A3" s="214">
        <v>2018</v>
      </c>
      <c r="B3" s="213"/>
      <c r="C3" s="28"/>
      <c r="D3" s="179"/>
      <c r="E3" s="4"/>
      <c r="F3" s="211"/>
    </row>
    <row r="4" spans="1:10" s="212" customFormat="1" ht="12" thickBot="1" x14ac:dyDescent="0.25">
      <c r="A4" s="28"/>
      <c r="B4" s="215"/>
      <c r="C4" s="28"/>
      <c r="D4" s="180"/>
      <c r="E4" s="28"/>
      <c r="F4" s="211"/>
    </row>
    <row r="5" spans="1:10" s="218" customFormat="1" ht="15" customHeight="1" x14ac:dyDescent="0.2">
      <c r="A5" s="90"/>
      <c r="B5" s="216"/>
      <c r="C5" s="217"/>
      <c r="D5" s="428" t="s">
        <v>231</v>
      </c>
      <c r="E5" s="429"/>
      <c r="F5" s="211"/>
    </row>
    <row r="6" spans="1:10" s="212" customFormat="1" ht="12" thickBot="1" x14ac:dyDescent="0.25">
      <c r="A6" s="87" t="s">
        <v>9</v>
      </c>
      <c r="B6" s="219" t="s">
        <v>10</v>
      </c>
      <c r="C6" s="74" t="s">
        <v>72</v>
      </c>
      <c r="D6" s="220" t="s">
        <v>232</v>
      </c>
      <c r="E6" s="221" t="s">
        <v>233</v>
      </c>
      <c r="F6" s="211"/>
    </row>
    <row r="7" spans="1:10" s="212" customFormat="1" ht="13.5" customHeight="1" x14ac:dyDescent="0.2">
      <c r="A7" s="76">
        <v>1</v>
      </c>
      <c r="B7" s="222" t="s">
        <v>237</v>
      </c>
      <c r="C7" s="24" t="s">
        <v>105</v>
      </c>
      <c r="D7" s="209">
        <v>13</v>
      </c>
      <c r="E7" s="209">
        <v>14.04</v>
      </c>
      <c r="F7" s="211"/>
      <c r="G7" s="223"/>
      <c r="H7" s="223"/>
      <c r="I7" s="223"/>
      <c r="J7" s="223"/>
    </row>
    <row r="8" spans="1:10" s="212" customFormat="1" ht="13.5" customHeight="1" x14ac:dyDescent="0.2">
      <c r="A8" s="76"/>
      <c r="B8" s="224" t="s">
        <v>267</v>
      </c>
      <c r="C8" s="29" t="s">
        <v>105</v>
      </c>
      <c r="D8" s="225"/>
      <c r="E8" s="225"/>
      <c r="F8" s="211"/>
    </row>
    <row r="9" spans="1:10" s="212" customFormat="1" ht="13.5" customHeight="1" x14ac:dyDescent="0.2">
      <c r="A9" s="76"/>
      <c r="B9" s="224" t="s">
        <v>275</v>
      </c>
      <c r="C9" s="29" t="s">
        <v>105</v>
      </c>
      <c r="D9" s="225"/>
      <c r="E9" s="225"/>
      <c r="F9" s="211"/>
    </row>
    <row r="10" spans="1:10" s="212" customFormat="1" ht="13.5" customHeight="1" thickBot="1" x14ac:dyDescent="0.25">
      <c r="A10" s="80"/>
      <c r="B10" s="226"/>
      <c r="C10" s="39"/>
      <c r="D10" s="227"/>
      <c r="E10" s="227"/>
      <c r="F10" s="211"/>
    </row>
    <row r="11" spans="1:10" s="212" customFormat="1" ht="13.5" customHeight="1" x14ac:dyDescent="0.2">
      <c r="A11" s="79">
        <v>2</v>
      </c>
      <c r="B11" s="228" t="s">
        <v>238</v>
      </c>
      <c r="C11" s="45" t="s">
        <v>105</v>
      </c>
      <c r="D11" s="208">
        <v>13.22</v>
      </c>
      <c r="E11" s="208">
        <v>14.34</v>
      </c>
      <c r="F11" s="211"/>
      <c r="G11" s="223"/>
    </row>
    <row r="12" spans="1:10" s="212" customFormat="1" ht="13.5" customHeight="1" x14ac:dyDescent="0.2">
      <c r="A12" s="76"/>
      <c r="B12" s="222" t="s">
        <v>239</v>
      </c>
      <c r="C12" s="29" t="s">
        <v>105</v>
      </c>
      <c r="D12" s="209"/>
      <c r="E12" s="209"/>
      <c r="F12" s="211"/>
    </row>
    <row r="13" spans="1:10" s="212" customFormat="1" ht="13.5" customHeight="1" x14ac:dyDescent="0.2">
      <c r="A13" s="76"/>
      <c r="B13" s="222" t="s">
        <v>240</v>
      </c>
      <c r="C13" s="24" t="s">
        <v>105</v>
      </c>
      <c r="D13" s="209"/>
      <c r="E13" s="209"/>
      <c r="F13" s="211"/>
    </row>
    <row r="14" spans="1:10" s="212" customFormat="1" ht="13.5" customHeight="1" x14ac:dyDescent="0.2">
      <c r="A14" s="76"/>
      <c r="B14" s="222" t="s">
        <v>241</v>
      </c>
      <c r="C14" s="24" t="s">
        <v>105</v>
      </c>
      <c r="D14" s="225"/>
      <c r="E14" s="225"/>
      <c r="F14" s="211"/>
    </row>
    <row r="15" spans="1:10" s="212" customFormat="1" ht="13.5" customHeight="1" thickBot="1" x14ac:dyDescent="0.25">
      <c r="A15" s="76"/>
      <c r="B15" s="224"/>
      <c r="C15" s="29"/>
      <c r="D15" s="225"/>
      <c r="E15" s="225"/>
      <c r="F15" s="211"/>
    </row>
    <row r="16" spans="1:10" s="212" customFormat="1" ht="13.5" customHeight="1" x14ac:dyDescent="0.2">
      <c r="A16" s="79">
        <v>3</v>
      </c>
      <c r="B16" s="228" t="s">
        <v>242</v>
      </c>
      <c r="C16" s="45" t="s">
        <v>105</v>
      </c>
      <c r="D16" s="208">
        <v>13.44</v>
      </c>
      <c r="E16" s="208">
        <v>14.64</v>
      </c>
      <c r="F16" s="211"/>
      <c r="G16" s="223"/>
    </row>
    <row r="17" spans="1:7" s="212" customFormat="1" ht="13.5" customHeight="1" x14ac:dyDescent="0.2">
      <c r="A17" s="76"/>
      <c r="B17" s="224" t="s">
        <v>243</v>
      </c>
      <c r="C17" s="29" t="s">
        <v>105</v>
      </c>
      <c r="D17" s="225"/>
      <c r="E17" s="225"/>
      <c r="F17" s="211"/>
    </row>
    <row r="18" spans="1:7" s="212" customFormat="1" ht="13.5" customHeight="1" thickBot="1" x14ac:dyDescent="0.25">
      <c r="A18" s="80"/>
      <c r="B18" s="226"/>
      <c r="C18" s="39"/>
      <c r="D18" s="227"/>
      <c r="E18" s="227"/>
      <c r="F18" s="211"/>
    </row>
    <row r="19" spans="1:7" s="212" customFormat="1" ht="13.5" customHeight="1" x14ac:dyDescent="0.2">
      <c r="A19" s="79">
        <v>4</v>
      </c>
      <c r="B19" s="228"/>
      <c r="C19" s="45"/>
      <c r="D19" s="208">
        <v>13.67</v>
      </c>
      <c r="E19" s="208">
        <v>14.95</v>
      </c>
      <c r="F19" s="211"/>
      <c r="G19" s="223"/>
    </row>
    <row r="20" spans="1:7" s="212" customFormat="1" ht="13.5" customHeight="1" x14ac:dyDescent="0.2">
      <c r="A20" s="76"/>
      <c r="B20" s="224"/>
      <c r="C20" s="29"/>
      <c r="D20" s="225"/>
      <c r="E20" s="225"/>
      <c r="F20" s="211"/>
    </row>
    <row r="21" spans="1:7" s="212" customFormat="1" ht="13.5" customHeight="1" thickBot="1" x14ac:dyDescent="0.25">
      <c r="A21" s="80"/>
      <c r="B21" s="226"/>
      <c r="C21" s="39"/>
      <c r="D21" s="227"/>
      <c r="E21" s="227"/>
      <c r="F21" s="211"/>
      <c r="G21" s="229"/>
    </row>
    <row r="22" spans="1:7" s="212" customFormat="1" ht="13.5" customHeight="1" x14ac:dyDescent="0.2">
      <c r="A22" s="79">
        <v>5</v>
      </c>
      <c r="B22" s="228" t="s">
        <v>245</v>
      </c>
      <c r="C22" s="45" t="s">
        <v>105</v>
      </c>
      <c r="D22" s="208">
        <v>13.9</v>
      </c>
      <c r="E22" s="208">
        <v>15.27</v>
      </c>
      <c r="F22" s="211"/>
      <c r="G22" s="223"/>
    </row>
    <row r="23" spans="1:7" s="212" customFormat="1" ht="13.5" customHeight="1" x14ac:dyDescent="0.2">
      <c r="A23" s="76"/>
      <c r="B23" s="224" t="s">
        <v>247</v>
      </c>
      <c r="C23" s="29" t="s">
        <v>105</v>
      </c>
      <c r="D23" s="209"/>
      <c r="E23" s="209"/>
      <c r="F23" s="211"/>
    </row>
    <row r="24" spans="1:7" s="212" customFormat="1" ht="13.5" customHeight="1" x14ac:dyDescent="0.2">
      <c r="A24" s="76"/>
      <c r="B24" s="224"/>
      <c r="C24" s="29"/>
      <c r="D24" s="225"/>
      <c r="E24" s="225"/>
      <c r="F24" s="211"/>
    </row>
    <row r="25" spans="1:7" s="212" customFormat="1" ht="13.5" customHeight="1" thickBot="1" x14ac:dyDescent="0.25">
      <c r="A25" s="80"/>
      <c r="B25" s="226"/>
      <c r="C25" s="39"/>
      <c r="D25" s="227"/>
      <c r="E25" s="227"/>
      <c r="F25" s="211"/>
    </row>
    <row r="26" spans="1:7" s="212" customFormat="1" ht="13.5" customHeight="1" x14ac:dyDescent="0.2">
      <c r="A26" s="79">
        <v>6</v>
      </c>
      <c r="B26" s="228"/>
      <c r="C26" s="45"/>
      <c r="D26" s="208">
        <v>14.14</v>
      </c>
      <c r="E26" s="208">
        <v>15.6</v>
      </c>
      <c r="F26" s="211"/>
    </row>
    <row r="27" spans="1:7" s="212" customFormat="1" ht="13.5" customHeight="1" x14ac:dyDescent="0.2">
      <c r="A27" s="76"/>
      <c r="B27" s="224"/>
      <c r="C27" s="29"/>
      <c r="D27" s="188"/>
      <c r="E27" s="188"/>
      <c r="F27" s="211"/>
    </row>
    <row r="28" spans="1:7" s="212" customFormat="1" ht="13.5" customHeight="1" thickBot="1" x14ac:dyDescent="0.25">
      <c r="A28" s="80"/>
      <c r="B28" s="226"/>
      <c r="C28" s="39"/>
      <c r="D28" s="189"/>
      <c r="E28" s="190"/>
      <c r="F28" s="211"/>
    </row>
    <row r="29" spans="1:7" s="212" customFormat="1" ht="13.5" customHeight="1" x14ac:dyDescent="0.2">
      <c r="A29" s="79">
        <v>7</v>
      </c>
      <c r="B29" s="228"/>
      <c r="C29" s="45"/>
      <c r="D29" s="208">
        <v>14.38</v>
      </c>
      <c r="E29" s="208">
        <v>15.93</v>
      </c>
      <c r="F29" s="211"/>
    </row>
    <row r="30" spans="1:7" s="212" customFormat="1" ht="13.5" customHeight="1" x14ac:dyDescent="0.2">
      <c r="A30" s="76"/>
      <c r="B30" s="224"/>
      <c r="C30" s="29"/>
      <c r="D30" s="188"/>
      <c r="E30" s="188"/>
      <c r="F30" s="211"/>
    </row>
    <row r="31" spans="1:7" s="212" customFormat="1" ht="13.5" customHeight="1" thickBot="1" x14ac:dyDescent="0.25">
      <c r="A31" s="80"/>
      <c r="B31" s="226"/>
      <c r="C31" s="39"/>
      <c r="D31" s="189"/>
      <c r="E31" s="190"/>
      <c r="F31" s="211"/>
    </row>
    <row r="32" spans="1:7" s="212" customFormat="1" ht="13.5" customHeight="1" x14ac:dyDescent="0.2">
      <c r="A32" s="79">
        <v>8</v>
      </c>
      <c r="B32" s="228"/>
      <c r="C32" s="45"/>
      <c r="D32" s="208">
        <v>14.62</v>
      </c>
      <c r="E32" s="208">
        <v>16.260000000000002</v>
      </c>
      <c r="F32" s="211"/>
      <c r="G32" s="223"/>
    </row>
    <row r="33" spans="1:7" s="212" customFormat="1" ht="13.5" customHeight="1" x14ac:dyDescent="0.2">
      <c r="A33" s="76"/>
      <c r="B33" s="222"/>
      <c r="C33" s="29"/>
      <c r="D33" s="209"/>
      <c r="E33" s="209"/>
      <c r="F33" s="211"/>
    </row>
    <row r="34" spans="1:7" s="212" customFormat="1" ht="13.5" customHeight="1" thickBot="1" x14ac:dyDescent="0.25">
      <c r="A34" s="80"/>
      <c r="B34" s="226"/>
      <c r="C34" s="39"/>
      <c r="D34" s="189"/>
      <c r="E34" s="190"/>
      <c r="F34" s="211"/>
    </row>
    <row r="35" spans="1:7" s="212" customFormat="1" ht="13.5" customHeight="1" x14ac:dyDescent="0.2">
      <c r="A35" s="79">
        <v>9</v>
      </c>
      <c r="B35" s="228" t="s">
        <v>248</v>
      </c>
      <c r="C35" s="45" t="s">
        <v>105</v>
      </c>
      <c r="D35" s="208">
        <v>14.87</v>
      </c>
      <c r="E35" s="208">
        <v>16.61</v>
      </c>
      <c r="F35" s="211"/>
      <c r="G35" s="223"/>
    </row>
    <row r="36" spans="1:7" s="212" customFormat="1" ht="13.5" customHeight="1" x14ac:dyDescent="0.2">
      <c r="A36" s="76"/>
      <c r="B36" s="222" t="s">
        <v>249</v>
      </c>
      <c r="C36" s="29" t="s">
        <v>105</v>
      </c>
      <c r="D36" s="242"/>
      <c r="E36" s="242"/>
      <c r="F36" s="211"/>
      <c r="G36" s="223"/>
    </row>
    <row r="37" spans="1:7" s="212" customFormat="1" ht="13.5" customHeight="1" x14ac:dyDescent="0.2">
      <c r="A37" s="76"/>
      <c r="B37" s="222" t="s">
        <v>250</v>
      </c>
      <c r="C37" s="29" t="s">
        <v>105</v>
      </c>
      <c r="D37" s="242"/>
      <c r="E37" s="242"/>
      <c r="F37" s="211"/>
      <c r="G37" s="223"/>
    </row>
    <row r="38" spans="1:7" s="212" customFormat="1" ht="13.5" customHeight="1" x14ac:dyDescent="0.2">
      <c r="A38" s="76"/>
      <c r="B38" s="222" t="s">
        <v>251</v>
      </c>
      <c r="C38" s="29" t="s">
        <v>105</v>
      </c>
      <c r="D38" s="242"/>
      <c r="E38" s="242"/>
      <c r="F38" s="211"/>
      <c r="G38" s="223"/>
    </row>
    <row r="39" spans="1:7" s="212" customFormat="1" ht="13.5" customHeight="1" x14ac:dyDescent="0.2">
      <c r="A39" s="76"/>
      <c r="B39" s="224" t="s">
        <v>252</v>
      </c>
      <c r="C39" s="29" t="s">
        <v>105</v>
      </c>
      <c r="D39" s="188"/>
      <c r="E39" s="188"/>
      <c r="F39" s="211"/>
    </row>
    <row r="40" spans="1:7" s="212" customFormat="1" ht="13.5" customHeight="1" thickBot="1" x14ac:dyDescent="0.25">
      <c r="A40" s="80"/>
      <c r="B40" s="226"/>
      <c r="C40" s="39"/>
      <c r="D40" s="189"/>
      <c r="E40" s="190"/>
      <c r="F40" s="211"/>
    </row>
    <row r="41" spans="1:7" s="212" customFormat="1" ht="13.5" customHeight="1" x14ac:dyDescent="0.2">
      <c r="A41" s="79">
        <v>10</v>
      </c>
      <c r="B41" s="228"/>
      <c r="C41" s="45"/>
      <c r="D41" s="208">
        <v>15.12</v>
      </c>
      <c r="E41" s="208">
        <v>16.96</v>
      </c>
      <c r="F41" s="211"/>
      <c r="G41" s="223"/>
    </row>
    <row r="42" spans="1:7" s="212" customFormat="1" ht="13.5" customHeight="1" x14ac:dyDescent="0.2">
      <c r="A42" s="76"/>
      <c r="B42" s="224"/>
      <c r="C42" s="29"/>
      <c r="D42" s="188"/>
      <c r="E42" s="188"/>
      <c r="F42" s="211"/>
    </row>
    <row r="43" spans="1:7" s="212" customFormat="1" ht="13.5" customHeight="1" thickBot="1" x14ac:dyDescent="0.25">
      <c r="A43" s="80"/>
      <c r="B43" s="226"/>
      <c r="C43" s="39"/>
      <c r="D43" s="189"/>
      <c r="E43" s="190"/>
      <c r="F43" s="211"/>
    </row>
    <row r="44" spans="1:7" s="212" customFormat="1" ht="13.5" customHeight="1" x14ac:dyDescent="0.2">
      <c r="A44" s="79">
        <v>11</v>
      </c>
      <c r="B44" s="228" t="s">
        <v>254</v>
      </c>
      <c r="C44" s="45" t="s">
        <v>105</v>
      </c>
      <c r="D44" s="208">
        <v>15.38</v>
      </c>
      <c r="E44" s="208">
        <v>17.32</v>
      </c>
      <c r="F44" s="211"/>
    </row>
    <row r="45" spans="1:7" s="212" customFormat="1" ht="13.5" customHeight="1" x14ac:dyDescent="0.2">
      <c r="A45" s="76"/>
      <c r="B45" s="263" t="s">
        <v>253</v>
      </c>
      <c r="C45" s="29" t="s">
        <v>105</v>
      </c>
      <c r="D45" s="188"/>
      <c r="E45" s="188"/>
      <c r="F45" s="211"/>
    </row>
    <row r="46" spans="1:7" s="212" customFormat="1" ht="13.5" customHeight="1" thickBot="1" x14ac:dyDescent="0.25">
      <c r="A46" s="80"/>
      <c r="B46" s="226"/>
      <c r="C46" s="39"/>
      <c r="D46" s="189"/>
      <c r="E46" s="190"/>
      <c r="F46" s="211"/>
    </row>
    <row r="47" spans="1:7" s="212" customFormat="1" ht="13.5" customHeight="1" x14ac:dyDescent="0.2">
      <c r="A47" s="79">
        <v>12</v>
      </c>
      <c r="B47" s="228"/>
      <c r="C47" s="45"/>
      <c r="D47" s="208">
        <v>15.64</v>
      </c>
      <c r="E47" s="208">
        <v>17.68</v>
      </c>
      <c r="F47" s="211"/>
    </row>
    <row r="48" spans="1:7" s="212" customFormat="1" ht="13.5" customHeight="1" x14ac:dyDescent="0.2">
      <c r="A48" s="76"/>
      <c r="B48" s="224"/>
      <c r="C48" s="29"/>
      <c r="D48" s="188"/>
      <c r="E48" s="188"/>
      <c r="F48" s="211"/>
    </row>
    <row r="49" spans="1:7" s="212" customFormat="1" ht="13.5" customHeight="1" thickBot="1" x14ac:dyDescent="0.25">
      <c r="A49" s="80"/>
      <c r="B49" s="226"/>
      <c r="C49" s="39"/>
      <c r="D49" s="189"/>
      <c r="E49" s="190"/>
      <c r="F49" s="211"/>
    </row>
    <row r="50" spans="1:7" s="212" customFormat="1" ht="13.5" customHeight="1" x14ac:dyDescent="0.2">
      <c r="A50" s="79">
        <v>13</v>
      </c>
      <c r="B50" s="228"/>
      <c r="C50" s="230"/>
      <c r="D50" s="208">
        <v>15.91</v>
      </c>
      <c r="E50" s="208">
        <v>18.059999999999999</v>
      </c>
      <c r="F50" s="211"/>
    </row>
    <row r="51" spans="1:7" s="212" customFormat="1" ht="13.5" customHeight="1" x14ac:dyDescent="0.2">
      <c r="A51" s="76"/>
      <c r="B51" s="222"/>
      <c r="C51" s="231"/>
      <c r="D51" s="209"/>
      <c r="E51" s="209"/>
      <c r="F51" s="211"/>
    </row>
    <row r="52" spans="1:7" s="212" customFormat="1" ht="13.5" customHeight="1" thickBot="1" x14ac:dyDescent="0.25">
      <c r="A52" s="80"/>
      <c r="B52" s="226"/>
      <c r="C52" s="39"/>
      <c r="D52" s="189"/>
      <c r="E52" s="190"/>
      <c r="F52" s="211"/>
    </row>
    <row r="53" spans="1:7" s="212" customFormat="1" ht="13.5" customHeight="1" x14ac:dyDescent="0.2">
      <c r="A53" s="79">
        <v>14</v>
      </c>
      <c r="B53" s="228" t="s">
        <v>256</v>
      </c>
      <c r="C53" s="45" t="s">
        <v>105</v>
      </c>
      <c r="D53" s="208">
        <v>16.18</v>
      </c>
      <c r="E53" s="208">
        <v>18.440000000000001</v>
      </c>
      <c r="F53" s="211"/>
      <c r="G53" s="223"/>
    </row>
    <row r="54" spans="1:7" s="212" customFormat="1" ht="13.5" customHeight="1" x14ac:dyDescent="0.2">
      <c r="A54" s="76"/>
      <c r="B54" s="222" t="s">
        <v>255</v>
      </c>
      <c r="C54" s="29" t="s">
        <v>105</v>
      </c>
      <c r="D54" s="209"/>
      <c r="E54" s="209"/>
      <c r="F54" s="211"/>
    </row>
    <row r="55" spans="1:7" s="212" customFormat="1" ht="13.5" customHeight="1" x14ac:dyDescent="0.2">
      <c r="A55" s="76"/>
      <c r="B55" s="224" t="s">
        <v>257</v>
      </c>
      <c r="C55" s="29"/>
      <c r="D55" s="188"/>
      <c r="E55" s="188"/>
      <c r="F55" s="211"/>
    </row>
    <row r="56" spans="1:7" s="212" customFormat="1" ht="13.5" customHeight="1" thickBot="1" x14ac:dyDescent="0.25">
      <c r="A56" s="80"/>
      <c r="B56" s="226"/>
      <c r="C56" s="39"/>
      <c r="D56" s="189"/>
      <c r="E56" s="190"/>
      <c r="F56" s="211"/>
    </row>
    <row r="57" spans="1:7" s="212" customFormat="1" ht="13.5" customHeight="1" x14ac:dyDescent="0.2">
      <c r="A57" s="79">
        <v>15</v>
      </c>
      <c r="B57" s="228"/>
      <c r="C57" s="45"/>
      <c r="D57" s="208">
        <v>16.46</v>
      </c>
      <c r="E57" s="208">
        <v>18.84</v>
      </c>
      <c r="F57" s="211"/>
    </row>
    <row r="58" spans="1:7" s="212" customFormat="1" ht="13.5" customHeight="1" x14ac:dyDescent="0.2">
      <c r="A58" s="76"/>
      <c r="B58" s="222"/>
      <c r="C58" s="24"/>
      <c r="D58" s="232"/>
      <c r="E58" s="232"/>
      <c r="F58" s="211"/>
    </row>
    <row r="59" spans="1:7" s="212" customFormat="1" ht="13.5" customHeight="1" thickBot="1" x14ac:dyDescent="0.25">
      <c r="A59" s="80"/>
      <c r="B59" s="226"/>
      <c r="C59" s="39"/>
      <c r="D59" s="189"/>
      <c r="E59" s="190"/>
      <c r="F59" s="211"/>
    </row>
    <row r="60" spans="1:7" s="212" customFormat="1" ht="13.5" customHeight="1" x14ac:dyDescent="0.2">
      <c r="A60" s="79">
        <v>16</v>
      </c>
      <c r="B60" s="228"/>
      <c r="C60" s="45"/>
      <c r="D60" s="208">
        <v>16.739999999999998</v>
      </c>
      <c r="E60" s="208">
        <v>19.23</v>
      </c>
      <c r="F60" s="211"/>
    </row>
    <row r="61" spans="1:7" s="212" customFormat="1" ht="13.5" customHeight="1" x14ac:dyDescent="0.2">
      <c r="A61" s="76"/>
      <c r="B61" s="224"/>
      <c r="C61" s="29"/>
      <c r="D61" s="188"/>
      <c r="E61" s="188"/>
      <c r="F61" s="211"/>
    </row>
    <row r="62" spans="1:7" s="212" customFormat="1" ht="13.5" customHeight="1" thickBot="1" x14ac:dyDescent="0.25">
      <c r="A62" s="80"/>
      <c r="B62" s="226"/>
      <c r="C62" s="39"/>
      <c r="D62" s="189"/>
      <c r="E62" s="190"/>
      <c r="F62" s="211"/>
    </row>
    <row r="63" spans="1:7" s="212" customFormat="1" ht="13.5" customHeight="1" x14ac:dyDescent="0.2">
      <c r="A63" s="79">
        <v>17</v>
      </c>
      <c r="B63" s="228"/>
      <c r="C63" s="45"/>
      <c r="D63" s="208">
        <v>17.02</v>
      </c>
      <c r="E63" s="208">
        <v>19.63</v>
      </c>
      <c r="F63" s="211"/>
    </row>
    <row r="64" spans="1:7" s="212" customFormat="1" ht="13.5" customHeight="1" x14ac:dyDescent="0.2">
      <c r="A64" s="76"/>
      <c r="B64" s="224"/>
      <c r="C64" s="29"/>
      <c r="D64" s="188"/>
      <c r="E64" s="188"/>
      <c r="F64" s="211"/>
    </row>
    <row r="65" spans="1:7" s="212" customFormat="1" ht="13.5" customHeight="1" thickBot="1" x14ac:dyDescent="0.25">
      <c r="A65" s="80"/>
      <c r="B65" s="226"/>
      <c r="C65" s="39"/>
      <c r="D65" s="189"/>
      <c r="E65" s="190"/>
      <c r="F65" s="211"/>
    </row>
    <row r="66" spans="1:7" s="212" customFormat="1" ht="13.5" customHeight="1" x14ac:dyDescent="0.2">
      <c r="A66" s="79">
        <v>18</v>
      </c>
      <c r="B66" s="224"/>
      <c r="C66" s="45"/>
      <c r="D66" s="208">
        <v>17.309999999999999</v>
      </c>
      <c r="E66" s="208">
        <v>20.05</v>
      </c>
      <c r="F66" s="211"/>
    </row>
    <row r="67" spans="1:7" s="212" customFormat="1" ht="13.5" customHeight="1" x14ac:dyDescent="0.2">
      <c r="A67" s="76"/>
      <c r="B67" s="224"/>
      <c r="C67" s="29"/>
      <c r="D67" s="188"/>
      <c r="E67" s="188"/>
      <c r="F67" s="211"/>
    </row>
    <row r="68" spans="1:7" s="212" customFormat="1" ht="13.5" customHeight="1" thickBot="1" x14ac:dyDescent="0.25">
      <c r="A68" s="80"/>
      <c r="B68" s="226"/>
      <c r="C68" s="39"/>
      <c r="D68" s="189"/>
      <c r="E68" s="190"/>
      <c r="F68" s="211"/>
    </row>
    <row r="69" spans="1:7" s="212" customFormat="1" ht="13.5" customHeight="1" x14ac:dyDescent="0.2">
      <c r="A69" s="79">
        <v>19</v>
      </c>
      <c r="B69" s="228"/>
      <c r="C69" s="45"/>
      <c r="D69" s="208">
        <v>17.600000000000001</v>
      </c>
      <c r="E69" s="208">
        <v>20.47</v>
      </c>
      <c r="F69" s="211"/>
    </row>
    <row r="70" spans="1:7" s="212" customFormat="1" ht="13.5" customHeight="1" x14ac:dyDescent="0.2">
      <c r="A70" s="76"/>
      <c r="B70" s="224"/>
      <c r="C70" s="29"/>
      <c r="D70" s="188"/>
      <c r="E70" s="188"/>
      <c r="F70" s="211"/>
    </row>
    <row r="71" spans="1:7" s="212" customFormat="1" ht="13.5" customHeight="1" thickBot="1" x14ac:dyDescent="0.25">
      <c r="A71" s="80"/>
      <c r="B71" s="226"/>
      <c r="C71" s="39"/>
      <c r="D71" s="189"/>
      <c r="E71" s="190"/>
      <c r="F71" s="211"/>
    </row>
    <row r="72" spans="1:7" s="212" customFormat="1" ht="13.5" customHeight="1" x14ac:dyDescent="0.2">
      <c r="A72" s="79">
        <v>20</v>
      </c>
      <c r="B72" s="228"/>
      <c r="C72" s="45"/>
      <c r="D72" s="208">
        <v>17.899999999999999</v>
      </c>
      <c r="E72" s="208">
        <v>20.9</v>
      </c>
      <c r="F72" s="211"/>
    </row>
    <row r="73" spans="1:7" s="212" customFormat="1" ht="13.5" customHeight="1" x14ac:dyDescent="0.2">
      <c r="A73" s="76"/>
      <c r="B73" s="224"/>
      <c r="C73" s="29"/>
      <c r="D73" s="188"/>
      <c r="E73" s="188"/>
      <c r="F73" s="211"/>
    </row>
    <row r="74" spans="1:7" s="212" customFormat="1" ht="13.5" customHeight="1" thickBot="1" x14ac:dyDescent="0.25">
      <c r="A74" s="80"/>
      <c r="B74" s="226"/>
      <c r="C74" s="39"/>
      <c r="D74" s="189"/>
      <c r="E74" s="190"/>
      <c r="F74" s="211"/>
    </row>
    <row r="75" spans="1:7" s="212" customFormat="1" ht="13.5" customHeight="1" x14ac:dyDescent="0.2">
      <c r="A75" s="79">
        <v>21</v>
      </c>
      <c r="B75" s="228" t="s">
        <v>258</v>
      </c>
      <c r="C75" s="45" t="s">
        <v>105</v>
      </c>
      <c r="D75" s="208">
        <v>18.2</v>
      </c>
      <c r="E75" s="208">
        <v>21.33</v>
      </c>
      <c r="F75" s="211"/>
      <c r="G75" s="223"/>
    </row>
    <row r="76" spans="1:7" s="212" customFormat="1" ht="13.5" customHeight="1" x14ac:dyDescent="0.2">
      <c r="A76" s="76"/>
      <c r="B76" s="224" t="s">
        <v>19</v>
      </c>
      <c r="C76" s="29" t="s">
        <v>105</v>
      </c>
      <c r="D76" s="188"/>
      <c r="E76" s="188"/>
      <c r="F76" s="211"/>
    </row>
    <row r="77" spans="1:7" s="212" customFormat="1" ht="13.5" customHeight="1" thickBot="1" x14ac:dyDescent="0.25">
      <c r="A77" s="80"/>
      <c r="B77" s="226"/>
      <c r="C77" s="39"/>
      <c r="D77" s="189"/>
      <c r="E77" s="190"/>
      <c r="F77" s="211"/>
    </row>
    <row r="78" spans="1:7" s="212" customFormat="1" ht="13.5" customHeight="1" x14ac:dyDescent="0.2">
      <c r="A78" s="79">
        <v>22</v>
      </c>
      <c r="B78" s="228"/>
      <c r="C78" s="45"/>
      <c r="D78" s="208">
        <v>18.510000000000002</v>
      </c>
      <c r="E78" s="208">
        <v>21.78</v>
      </c>
      <c r="F78" s="211"/>
    </row>
    <row r="79" spans="1:7" s="212" customFormat="1" ht="13.5" customHeight="1" x14ac:dyDescent="0.2">
      <c r="A79" s="76"/>
      <c r="B79" s="224"/>
      <c r="C79" s="29"/>
      <c r="D79" s="188"/>
      <c r="E79" s="188"/>
      <c r="F79" s="211"/>
    </row>
    <row r="80" spans="1:7" s="212" customFormat="1" ht="13.5" customHeight="1" thickBot="1" x14ac:dyDescent="0.25">
      <c r="A80" s="80"/>
      <c r="B80" s="226"/>
      <c r="C80" s="39"/>
      <c r="D80" s="189"/>
      <c r="E80" s="190"/>
      <c r="F80" s="211"/>
    </row>
    <row r="81" spans="1:7" s="212" customFormat="1" ht="13.5" customHeight="1" x14ac:dyDescent="0.2">
      <c r="A81" s="79">
        <v>23</v>
      </c>
      <c r="B81" s="228"/>
      <c r="C81" s="45"/>
      <c r="D81" s="208">
        <v>18.82</v>
      </c>
      <c r="E81" s="208">
        <v>22.23</v>
      </c>
      <c r="F81" s="211"/>
    </row>
    <row r="82" spans="1:7" s="212" customFormat="1" ht="13.5" customHeight="1" x14ac:dyDescent="0.2">
      <c r="A82" s="76"/>
      <c r="B82" s="224"/>
      <c r="C82" s="29"/>
      <c r="D82" s="188"/>
      <c r="E82" s="188"/>
      <c r="F82" s="211"/>
    </row>
    <row r="83" spans="1:7" s="212" customFormat="1" ht="13.5" customHeight="1" thickBot="1" x14ac:dyDescent="0.25">
      <c r="A83" s="80"/>
      <c r="B83" s="226"/>
      <c r="C83" s="39"/>
      <c r="D83" s="189"/>
      <c r="E83" s="190"/>
      <c r="F83" s="211"/>
    </row>
    <row r="84" spans="1:7" s="212" customFormat="1" ht="13.5" customHeight="1" x14ac:dyDescent="0.2">
      <c r="A84" s="79">
        <v>24</v>
      </c>
      <c r="B84" s="228"/>
      <c r="C84" s="45"/>
      <c r="D84" s="208">
        <v>19.14</v>
      </c>
      <c r="E84" s="208">
        <v>22.7</v>
      </c>
      <c r="F84" s="211"/>
    </row>
    <row r="85" spans="1:7" s="212" customFormat="1" ht="13.5" customHeight="1" x14ac:dyDescent="0.2">
      <c r="A85" s="76"/>
      <c r="B85" s="224"/>
      <c r="C85" s="29"/>
      <c r="D85" s="188"/>
      <c r="E85" s="188"/>
      <c r="F85" s="211"/>
    </row>
    <row r="86" spans="1:7" s="212" customFormat="1" ht="13.5" customHeight="1" thickBot="1" x14ac:dyDescent="0.25">
      <c r="A86" s="80"/>
      <c r="B86" s="226"/>
      <c r="C86" s="39"/>
      <c r="D86" s="189"/>
      <c r="E86" s="190"/>
      <c r="F86" s="211"/>
    </row>
    <row r="87" spans="1:7" s="212" customFormat="1" ht="13.5" customHeight="1" x14ac:dyDescent="0.2">
      <c r="A87" s="79">
        <v>25</v>
      </c>
      <c r="B87" s="228"/>
      <c r="C87" s="45"/>
      <c r="D87" s="208">
        <v>19.47</v>
      </c>
      <c r="E87" s="208">
        <v>23.18</v>
      </c>
      <c r="F87" s="211"/>
    </row>
    <row r="88" spans="1:7" s="212" customFormat="1" ht="13.5" customHeight="1" x14ac:dyDescent="0.2">
      <c r="A88" s="76"/>
      <c r="B88" s="224"/>
      <c r="C88" s="29"/>
      <c r="D88" s="188"/>
      <c r="E88" s="188"/>
      <c r="F88" s="211"/>
    </row>
    <row r="89" spans="1:7" s="212" customFormat="1" ht="13.5" customHeight="1" thickBot="1" x14ac:dyDescent="0.25">
      <c r="A89" s="80"/>
      <c r="B89" s="226"/>
      <c r="C89" s="39"/>
      <c r="D89" s="189"/>
      <c r="E89" s="190"/>
      <c r="F89" s="211"/>
    </row>
    <row r="90" spans="1:7" s="212" customFormat="1" ht="13.5" customHeight="1" x14ac:dyDescent="0.2">
      <c r="A90" s="79">
        <v>26</v>
      </c>
      <c r="B90" s="228"/>
      <c r="C90" s="45"/>
      <c r="D90" s="208">
        <v>19.8</v>
      </c>
      <c r="E90" s="208">
        <v>23.66</v>
      </c>
      <c r="F90" s="211"/>
    </row>
    <row r="91" spans="1:7" s="212" customFormat="1" ht="13.5" customHeight="1" x14ac:dyDescent="0.2">
      <c r="A91" s="76"/>
      <c r="B91" s="224"/>
      <c r="C91" s="29"/>
      <c r="D91" s="188"/>
      <c r="E91" s="188"/>
      <c r="F91" s="211"/>
    </row>
    <row r="92" spans="1:7" s="212" customFormat="1" ht="13.5" customHeight="1" thickBot="1" x14ac:dyDescent="0.25">
      <c r="A92" s="80"/>
      <c r="B92" s="226"/>
      <c r="C92" s="39"/>
      <c r="D92" s="189"/>
      <c r="E92" s="190"/>
      <c r="F92" s="211"/>
    </row>
    <row r="93" spans="1:7" s="212" customFormat="1" ht="13.5" customHeight="1" x14ac:dyDescent="0.2">
      <c r="A93" s="79">
        <v>27</v>
      </c>
      <c r="B93" s="228"/>
      <c r="C93" s="45"/>
      <c r="D93" s="208">
        <v>20.14</v>
      </c>
      <c r="E93" s="208">
        <v>24.16</v>
      </c>
      <c r="F93" s="211"/>
    </row>
    <row r="94" spans="1:7" s="212" customFormat="1" ht="13.5" customHeight="1" x14ac:dyDescent="0.2">
      <c r="A94" s="76"/>
      <c r="B94" s="224"/>
      <c r="C94" s="29"/>
      <c r="D94" s="188"/>
      <c r="E94" s="188"/>
      <c r="F94" s="211"/>
    </row>
    <row r="95" spans="1:7" s="212" customFormat="1" ht="13.5" customHeight="1" thickBot="1" x14ac:dyDescent="0.25">
      <c r="A95" s="80"/>
      <c r="B95" s="226"/>
      <c r="C95" s="39"/>
      <c r="D95" s="189"/>
      <c r="E95" s="190"/>
      <c r="F95" s="211"/>
    </row>
    <row r="96" spans="1:7" s="212" customFormat="1" ht="13.5" customHeight="1" x14ac:dyDescent="0.2">
      <c r="A96" s="79">
        <v>28</v>
      </c>
      <c r="B96" s="228" t="s">
        <v>259</v>
      </c>
      <c r="C96" s="45" t="s">
        <v>105</v>
      </c>
      <c r="D96" s="208">
        <v>20.48</v>
      </c>
      <c r="E96" s="208">
        <v>24.66</v>
      </c>
      <c r="F96" s="211"/>
      <c r="G96" s="223"/>
    </row>
    <row r="97" spans="1:7" s="212" customFormat="1" ht="13.5" customHeight="1" x14ac:dyDescent="0.2">
      <c r="A97" s="76"/>
      <c r="B97" s="224"/>
      <c r="C97" s="29"/>
      <c r="D97" s="188"/>
      <c r="E97" s="188"/>
      <c r="F97" s="211"/>
    </row>
    <row r="98" spans="1:7" s="212" customFormat="1" ht="13.5" customHeight="1" thickBot="1" x14ac:dyDescent="0.25">
      <c r="A98" s="80"/>
      <c r="B98" s="226"/>
      <c r="C98" s="39"/>
      <c r="D98" s="189"/>
      <c r="E98" s="190"/>
      <c r="F98" s="211"/>
    </row>
    <row r="99" spans="1:7" s="212" customFormat="1" ht="13.5" customHeight="1" x14ac:dyDescent="0.2">
      <c r="A99" s="79">
        <v>29</v>
      </c>
      <c r="B99" s="228"/>
      <c r="C99" s="45"/>
      <c r="D99" s="208">
        <v>20.83</v>
      </c>
      <c r="E99" s="208">
        <v>25.18</v>
      </c>
      <c r="F99" s="211"/>
    </row>
    <row r="100" spans="1:7" s="212" customFormat="1" ht="13.5" customHeight="1" x14ac:dyDescent="0.2">
      <c r="A100" s="76"/>
      <c r="B100" s="224"/>
      <c r="C100" s="29"/>
      <c r="D100" s="188"/>
      <c r="E100" s="188"/>
      <c r="F100" s="211"/>
    </row>
    <row r="101" spans="1:7" s="212" customFormat="1" ht="13.5" customHeight="1" thickBot="1" x14ac:dyDescent="0.25">
      <c r="A101" s="80"/>
      <c r="B101" s="226"/>
      <c r="C101" s="39"/>
      <c r="D101" s="189"/>
      <c r="E101" s="190"/>
      <c r="F101" s="211"/>
    </row>
    <row r="102" spans="1:7" s="212" customFormat="1" ht="13.5" customHeight="1" x14ac:dyDescent="0.2">
      <c r="A102" s="79">
        <v>30</v>
      </c>
      <c r="B102" s="228"/>
      <c r="C102" s="45"/>
      <c r="D102" s="208">
        <v>21.18</v>
      </c>
      <c r="E102" s="208">
        <v>25.7</v>
      </c>
      <c r="F102" s="211"/>
    </row>
    <row r="103" spans="1:7" s="212" customFormat="1" ht="13.5" customHeight="1" x14ac:dyDescent="0.2">
      <c r="A103" s="76"/>
      <c r="B103" s="224"/>
      <c r="C103" s="29"/>
      <c r="D103" s="188"/>
      <c r="E103" s="188"/>
      <c r="F103" s="211"/>
    </row>
    <row r="104" spans="1:7" s="212" customFormat="1" ht="13.5" customHeight="1" thickBot="1" x14ac:dyDescent="0.25">
      <c r="A104" s="80"/>
      <c r="B104" s="226"/>
      <c r="C104" s="39"/>
      <c r="D104" s="189"/>
      <c r="E104" s="190"/>
      <c r="F104" s="211"/>
    </row>
    <row r="105" spans="1:7" s="212" customFormat="1" ht="13.5" customHeight="1" x14ac:dyDescent="0.2">
      <c r="A105" s="233">
        <v>31</v>
      </c>
      <c r="B105" s="234"/>
      <c r="C105" s="230"/>
      <c r="D105" s="208">
        <v>21.52</v>
      </c>
      <c r="E105" s="208">
        <v>26.18</v>
      </c>
      <c r="F105" s="211"/>
      <c r="G105" s="223"/>
    </row>
    <row r="106" spans="1:7" s="212" customFormat="1" ht="13.5" customHeight="1" x14ac:dyDescent="0.2">
      <c r="A106" s="76"/>
      <c r="B106" s="224"/>
      <c r="C106" s="29"/>
      <c r="D106" s="188"/>
      <c r="E106" s="188"/>
      <c r="F106" s="211"/>
    </row>
    <row r="107" spans="1:7" s="212" customFormat="1" ht="13.5" customHeight="1" thickBot="1" x14ac:dyDescent="0.25">
      <c r="A107" s="80"/>
      <c r="B107" s="226"/>
      <c r="C107" s="39"/>
      <c r="D107" s="189"/>
      <c r="E107" s="190"/>
      <c r="F107" s="211"/>
    </row>
    <row r="108" spans="1:7" s="212" customFormat="1" ht="13.5" customHeight="1" x14ac:dyDescent="0.2">
      <c r="A108" s="79">
        <v>32</v>
      </c>
      <c r="B108" s="228"/>
      <c r="C108" s="45"/>
      <c r="D108" s="208">
        <v>22.05</v>
      </c>
      <c r="E108" s="208">
        <v>26.83</v>
      </c>
      <c r="F108" s="211"/>
    </row>
    <row r="109" spans="1:7" s="212" customFormat="1" ht="13.5" customHeight="1" x14ac:dyDescent="0.2">
      <c r="A109" s="76"/>
      <c r="B109" s="224"/>
      <c r="C109" s="29"/>
      <c r="D109" s="188"/>
      <c r="E109" s="188"/>
      <c r="F109" s="211"/>
    </row>
    <row r="110" spans="1:7" s="212" customFormat="1" ht="13.5" customHeight="1" thickBot="1" x14ac:dyDescent="0.25">
      <c r="A110" s="80"/>
      <c r="B110" s="226"/>
      <c r="C110" s="39"/>
      <c r="D110" s="189"/>
      <c r="E110" s="190"/>
      <c r="F110" s="211"/>
    </row>
    <row r="111" spans="1:7" s="212" customFormat="1" ht="13.5" customHeight="1" x14ac:dyDescent="0.2">
      <c r="A111" s="79">
        <v>33</v>
      </c>
      <c r="B111" s="228" t="s">
        <v>262</v>
      </c>
      <c r="C111" s="29" t="s">
        <v>105</v>
      </c>
      <c r="D111" s="208">
        <v>22.61</v>
      </c>
      <c r="E111" s="208">
        <v>27.5</v>
      </c>
      <c r="F111" s="211"/>
      <c r="G111" s="223"/>
    </row>
    <row r="112" spans="1:7" s="212" customFormat="1" ht="13.5" customHeight="1" x14ac:dyDescent="0.2">
      <c r="A112" s="76"/>
      <c r="B112" s="224"/>
      <c r="C112" s="29"/>
      <c r="D112" s="188"/>
      <c r="E112" s="188"/>
      <c r="F112" s="211"/>
    </row>
    <row r="113" spans="1:7" s="212" customFormat="1" ht="13.5" customHeight="1" thickBot="1" x14ac:dyDescent="0.25">
      <c r="A113" s="80"/>
      <c r="B113" s="226"/>
      <c r="C113" s="39"/>
      <c r="D113" s="189"/>
      <c r="E113" s="190"/>
      <c r="F113" s="211"/>
    </row>
    <row r="114" spans="1:7" s="212" customFormat="1" ht="13.5" customHeight="1" x14ac:dyDescent="0.2">
      <c r="A114" s="79">
        <v>34</v>
      </c>
      <c r="B114" s="228"/>
      <c r="C114" s="45"/>
      <c r="D114" s="208">
        <v>23.17</v>
      </c>
      <c r="E114" s="208">
        <v>28.19</v>
      </c>
      <c r="F114" s="211"/>
      <c r="G114" s="223"/>
    </row>
    <row r="115" spans="1:7" s="212" customFormat="1" ht="13.5" customHeight="1" x14ac:dyDescent="0.2">
      <c r="A115" s="76"/>
      <c r="B115" s="224"/>
      <c r="C115" s="24"/>
      <c r="D115" s="196"/>
      <c r="E115" s="188"/>
      <c r="F115" s="211"/>
      <c r="G115" s="223"/>
    </row>
    <row r="116" spans="1:7" s="212" customFormat="1" ht="13.5" customHeight="1" thickBot="1" x14ac:dyDescent="0.25">
      <c r="A116" s="80"/>
      <c r="B116" s="235"/>
      <c r="C116" s="49"/>
      <c r="D116" s="189"/>
      <c r="E116" s="190"/>
      <c r="F116" s="211"/>
      <c r="G116" s="223"/>
    </row>
    <row r="117" spans="1:7" s="212" customFormat="1" ht="13.5" customHeight="1" x14ac:dyDescent="0.2">
      <c r="A117" s="79">
        <v>35</v>
      </c>
      <c r="B117" s="234" t="s">
        <v>263</v>
      </c>
      <c r="C117" s="45" t="s">
        <v>105</v>
      </c>
      <c r="D117" s="208">
        <v>23.75</v>
      </c>
      <c r="E117" s="208">
        <v>28.9</v>
      </c>
      <c r="F117" s="211"/>
      <c r="G117" s="223"/>
    </row>
    <row r="118" spans="1:7" s="212" customFormat="1" ht="13.5" customHeight="1" x14ac:dyDescent="0.2">
      <c r="A118" s="76" t="s">
        <v>141</v>
      </c>
      <c r="B118" s="224"/>
      <c r="C118" s="24"/>
      <c r="D118" s="188"/>
      <c r="E118" s="188"/>
      <c r="F118" s="211"/>
      <c r="G118" s="223"/>
    </row>
    <row r="119" spans="1:7" s="212" customFormat="1" ht="13.5" customHeight="1" thickBot="1" x14ac:dyDescent="0.25">
      <c r="A119" s="80"/>
      <c r="B119" s="226"/>
      <c r="C119" s="39"/>
      <c r="D119" s="189"/>
      <c r="E119" s="190"/>
      <c r="F119" s="211"/>
      <c r="G119" s="223"/>
    </row>
    <row r="120" spans="1:7" s="212" customFormat="1" ht="13.5" customHeight="1" x14ac:dyDescent="0.2">
      <c r="A120" s="79">
        <v>36</v>
      </c>
      <c r="B120" s="234" t="s">
        <v>193</v>
      </c>
      <c r="C120" s="45" t="s">
        <v>105</v>
      </c>
      <c r="D120" s="208">
        <v>24.34</v>
      </c>
      <c r="E120" s="208">
        <v>29.62</v>
      </c>
      <c r="F120" s="211"/>
      <c r="G120" s="223"/>
    </row>
    <row r="121" spans="1:7" s="212" customFormat="1" ht="13.5" customHeight="1" x14ac:dyDescent="0.2">
      <c r="A121" s="76"/>
      <c r="B121" s="224"/>
      <c r="C121" s="24"/>
      <c r="D121" s="188"/>
      <c r="E121" s="188"/>
      <c r="F121" s="211"/>
      <c r="G121" s="223"/>
    </row>
    <row r="122" spans="1:7" s="212" customFormat="1" ht="13.5" customHeight="1" thickBot="1" x14ac:dyDescent="0.25">
      <c r="A122" s="80"/>
      <c r="B122" s="226"/>
      <c r="C122" s="24"/>
      <c r="D122" s="189"/>
      <c r="E122" s="190"/>
      <c r="F122" s="211"/>
      <c r="G122" s="223"/>
    </row>
    <row r="123" spans="1:7" s="212" customFormat="1" ht="13.5" customHeight="1" x14ac:dyDescent="0.2">
      <c r="A123" s="79">
        <v>37</v>
      </c>
      <c r="B123" s="228"/>
      <c r="C123" s="45"/>
      <c r="D123" s="208">
        <v>24.95</v>
      </c>
      <c r="E123" s="208">
        <v>30.36</v>
      </c>
      <c r="F123" s="211"/>
      <c r="G123" s="223"/>
    </row>
    <row r="124" spans="1:7" s="212" customFormat="1" ht="13.5" customHeight="1" x14ac:dyDescent="0.2">
      <c r="A124" s="76" t="s">
        <v>141</v>
      </c>
      <c r="B124" s="224"/>
      <c r="C124" s="29"/>
      <c r="D124" s="188"/>
      <c r="E124" s="188"/>
      <c r="F124" s="211"/>
      <c r="G124" s="223"/>
    </row>
    <row r="125" spans="1:7" s="212" customFormat="1" ht="13.5" customHeight="1" thickBot="1" x14ac:dyDescent="0.25">
      <c r="A125" s="80"/>
      <c r="B125" s="226"/>
      <c r="C125" s="39"/>
      <c r="D125" s="189"/>
      <c r="E125" s="190"/>
      <c r="F125" s="211"/>
      <c r="G125" s="223"/>
    </row>
    <row r="126" spans="1:7" s="212" customFormat="1" ht="13.5" customHeight="1" x14ac:dyDescent="0.2">
      <c r="A126" s="79">
        <v>38</v>
      </c>
      <c r="B126" s="228"/>
      <c r="C126" s="45"/>
      <c r="D126" s="208">
        <v>25.58</v>
      </c>
      <c r="E126" s="208">
        <v>31.12</v>
      </c>
      <c r="F126" s="211"/>
      <c r="G126" s="223"/>
    </row>
    <row r="127" spans="1:7" s="212" customFormat="1" ht="13.5" customHeight="1" x14ac:dyDescent="0.2">
      <c r="A127" s="76" t="s">
        <v>141</v>
      </c>
      <c r="B127" s="222"/>
      <c r="C127" s="24"/>
      <c r="D127" s="188"/>
      <c r="E127" s="188"/>
      <c r="F127" s="211"/>
      <c r="G127" s="223"/>
    </row>
    <row r="128" spans="1:7" s="212" customFormat="1" ht="13.5" customHeight="1" thickBot="1" x14ac:dyDescent="0.25">
      <c r="A128" s="80"/>
      <c r="B128" s="226"/>
      <c r="C128" s="39"/>
      <c r="D128" s="189"/>
      <c r="E128" s="190"/>
      <c r="F128" s="211"/>
      <c r="G128" s="223"/>
    </row>
    <row r="129" spans="1:7" s="212" customFormat="1" ht="13.5" customHeight="1" x14ac:dyDescent="0.2">
      <c r="A129" s="79">
        <v>39</v>
      </c>
      <c r="B129" s="228"/>
      <c r="C129" s="45"/>
      <c r="D129" s="208">
        <v>26.22</v>
      </c>
      <c r="E129" s="208">
        <v>31.9</v>
      </c>
      <c r="F129" s="211"/>
      <c r="G129" s="223"/>
    </row>
    <row r="130" spans="1:7" s="212" customFormat="1" ht="13.5" customHeight="1" x14ac:dyDescent="0.2">
      <c r="A130" s="33" t="s">
        <v>141</v>
      </c>
      <c r="B130" s="222"/>
      <c r="C130" s="24"/>
      <c r="D130" s="188"/>
      <c r="E130" s="188"/>
      <c r="F130" s="211"/>
      <c r="G130" s="223"/>
    </row>
    <row r="131" spans="1:7" s="212" customFormat="1" ht="13.5" customHeight="1" thickBot="1" x14ac:dyDescent="0.25">
      <c r="A131" s="81"/>
      <c r="B131" s="236"/>
      <c r="C131" s="85"/>
      <c r="D131" s="189"/>
      <c r="E131" s="190"/>
      <c r="F131" s="211"/>
      <c r="G131" s="223"/>
    </row>
    <row r="132" spans="1:7" s="212" customFormat="1" ht="13.5" customHeight="1" x14ac:dyDescent="0.2">
      <c r="A132" s="79">
        <v>40</v>
      </c>
      <c r="B132" s="228"/>
      <c r="C132" s="45"/>
      <c r="D132" s="208">
        <v>26.87</v>
      </c>
      <c r="E132" s="208">
        <v>32.69</v>
      </c>
      <c r="F132" s="211"/>
      <c r="G132" s="223"/>
    </row>
    <row r="133" spans="1:7" s="212" customFormat="1" ht="13.5" customHeight="1" x14ac:dyDescent="0.2">
      <c r="A133" s="76"/>
      <c r="B133" s="222"/>
      <c r="C133" s="24"/>
      <c r="D133" s="188"/>
      <c r="E133" s="188"/>
      <c r="F133" s="211"/>
      <c r="G133" s="223"/>
    </row>
    <row r="134" spans="1:7" s="212" customFormat="1" ht="13.5" customHeight="1" thickBot="1" x14ac:dyDescent="0.25">
      <c r="A134" s="80"/>
      <c r="B134" s="226"/>
      <c r="C134" s="39"/>
      <c r="D134" s="197"/>
      <c r="E134" s="198"/>
      <c r="F134" s="211"/>
      <c r="G134" s="223"/>
    </row>
    <row r="135" spans="1:7" s="212" customFormat="1" ht="13.5" customHeight="1" x14ac:dyDescent="0.2">
      <c r="A135" s="79">
        <v>41</v>
      </c>
      <c r="B135" s="222"/>
      <c r="C135" s="45"/>
      <c r="D135" s="208">
        <v>27.54</v>
      </c>
      <c r="E135" s="208">
        <v>33.51</v>
      </c>
      <c r="F135" s="211"/>
      <c r="G135" s="223"/>
    </row>
    <row r="136" spans="1:7" s="212" customFormat="1" ht="13.5" customHeight="1" x14ac:dyDescent="0.2">
      <c r="A136" s="76" t="s">
        <v>141</v>
      </c>
      <c r="B136" s="224"/>
      <c r="C136" s="29"/>
      <c r="D136" s="188"/>
      <c r="E136" s="188"/>
      <c r="F136" s="211"/>
      <c r="G136" s="223"/>
    </row>
    <row r="137" spans="1:7" s="212" customFormat="1" ht="13.5" customHeight="1" thickBot="1" x14ac:dyDescent="0.25">
      <c r="A137" s="80"/>
      <c r="B137" s="224"/>
      <c r="C137" s="39"/>
      <c r="D137" s="197"/>
      <c r="E137" s="198"/>
      <c r="F137" s="211"/>
      <c r="G137" s="223"/>
    </row>
    <row r="138" spans="1:7" s="212" customFormat="1" ht="13.5" customHeight="1" x14ac:dyDescent="0.2">
      <c r="A138" s="79">
        <v>42</v>
      </c>
      <c r="B138" s="234"/>
      <c r="C138" s="45"/>
      <c r="D138" s="208">
        <v>28.23</v>
      </c>
      <c r="E138" s="208">
        <v>34.35</v>
      </c>
      <c r="F138" s="211"/>
      <c r="G138" s="223"/>
    </row>
    <row r="139" spans="1:7" s="212" customFormat="1" ht="13.5" customHeight="1" x14ac:dyDescent="0.2">
      <c r="A139" s="76"/>
      <c r="B139" s="224"/>
      <c r="C139" s="29"/>
      <c r="D139" s="188"/>
      <c r="E139" s="188"/>
      <c r="F139" s="211"/>
      <c r="G139" s="223"/>
    </row>
    <row r="140" spans="1:7" s="212" customFormat="1" ht="13.5" customHeight="1" thickBot="1" x14ac:dyDescent="0.25">
      <c r="A140" s="80"/>
      <c r="B140" s="226"/>
      <c r="C140" s="39"/>
      <c r="D140" s="197"/>
      <c r="E140" s="198"/>
      <c r="F140" s="211"/>
      <c r="G140" s="223"/>
    </row>
    <row r="141" spans="1:7" s="212" customFormat="1" ht="13.5" customHeight="1" x14ac:dyDescent="0.2">
      <c r="A141" s="79">
        <v>43</v>
      </c>
      <c r="B141" s="234"/>
      <c r="C141" s="45"/>
      <c r="D141" s="208">
        <v>28.94</v>
      </c>
      <c r="E141" s="208">
        <v>35.21</v>
      </c>
      <c r="F141" s="211"/>
      <c r="G141" s="223"/>
    </row>
    <row r="142" spans="1:7" s="212" customFormat="1" ht="13.5" customHeight="1" x14ac:dyDescent="0.2">
      <c r="A142" s="33"/>
      <c r="B142" s="222"/>
      <c r="C142" s="24"/>
      <c r="D142" s="188"/>
      <c r="E142" s="188"/>
      <c r="F142" s="211"/>
      <c r="G142" s="223"/>
    </row>
    <row r="143" spans="1:7" s="212" customFormat="1" ht="13.5" customHeight="1" thickBot="1" x14ac:dyDescent="0.25">
      <c r="A143" s="80"/>
      <c r="B143" s="235"/>
      <c r="C143" s="84"/>
      <c r="D143" s="189"/>
      <c r="E143" s="190"/>
      <c r="F143" s="211"/>
      <c r="G143" s="223"/>
    </row>
    <row r="144" spans="1:7" s="212" customFormat="1" ht="13.5" customHeight="1" x14ac:dyDescent="0.2">
      <c r="A144" s="79">
        <v>44</v>
      </c>
      <c r="B144" s="228"/>
      <c r="C144" s="45"/>
      <c r="D144" s="208">
        <v>29.66</v>
      </c>
      <c r="E144" s="208">
        <v>36.090000000000003</v>
      </c>
      <c r="F144" s="211"/>
      <c r="G144" s="223"/>
    </row>
    <row r="145" spans="1:9" s="212" customFormat="1" ht="13.5" customHeight="1" x14ac:dyDescent="0.2">
      <c r="A145" s="76"/>
      <c r="B145" s="224"/>
      <c r="C145" s="24"/>
      <c r="D145" s="188"/>
      <c r="E145" s="188"/>
      <c r="F145" s="211"/>
      <c r="G145" s="223"/>
    </row>
    <row r="146" spans="1:9" s="212" customFormat="1" ht="13.5" customHeight="1" thickBot="1" x14ac:dyDescent="0.25">
      <c r="A146" s="80"/>
      <c r="B146" s="237"/>
      <c r="C146" s="88"/>
      <c r="D146" s="189"/>
      <c r="E146" s="190"/>
      <c r="F146" s="211"/>
      <c r="G146" s="223"/>
    </row>
    <row r="147" spans="1:9" s="212" customFormat="1" ht="13.5" customHeight="1" x14ac:dyDescent="0.2">
      <c r="A147" s="79">
        <v>45</v>
      </c>
      <c r="B147" s="238"/>
      <c r="C147" s="86"/>
      <c r="D147" s="208">
        <v>30.4</v>
      </c>
      <c r="E147" s="208">
        <v>36.99</v>
      </c>
      <c r="F147" s="211"/>
      <c r="G147" s="223"/>
    </row>
    <row r="148" spans="1:9" s="212" customFormat="1" ht="13.5" customHeight="1" x14ac:dyDescent="0.2">
      <c r="A148" s="76" t="s">
        <v>141</v>
      </c>
      <c r="B148" s="222"/>
      <c r="C148" s="24"/>
      <c r="D148" s="188"/>
      <c r="E148" s="188"/>
      <c r="F148" s="211"/>
      <c r="G148" s="223"/>
    </row>
    <row r="149" spans="1:9" s="212" customFormat="1" ht="13.5" customHeight="1" thickBot="1" x14ac:dyDescent="0.25">
      <c r="A149" s="80"/>
      <c r="B149" s="235"/>
      <c r="C149" s="49"/>
      <c r="D149" s="189"/>
      <c r="E149" s="190"/>
      <c r="F149" s="211"/>
      <c r="G149" s="223"/>
    </row>
    <row r="150" spans="1:9" s="212" customFormat="1" ht="13.5" customHeight="1" x14ac:dyDescent="0.2">
      <c r="A150" s="79">
        <v>46</v>
      </c>
      <c r="B150" s="228" t="s">
        <v>203</v>
      </c>
      <c r="C150" s="45" t="s">
        <v>105</v>
      </c>
      <c r="D150" s="208">
        <v>31.16</v>
      </c>
      <c r="E150" s="208">
        <v>37.909999999999997</v>
      </c>
      <c r="F150" s="211"/>
      <c r="G150" s="223"/>
    </row>
    <row r="151" spans="1:9" s="212" customFormat="1" ht="13.5" customHeight="1" x14ac:dyDescent="0.2">
      <c r="A151" s="76"/>
      <c r="B151" s="222"/>
      <c r="C151" s="24"/>
      <c r="D151" s="188"/>
      <c r="E151" s="188"/>
      <c r="F151" s="211"/>
      <c r="G151" s="223"/>
    </row>
    <row r="152" spans="1:9" s="212" customFormat="1" ht="13.5" customHeight="1" thickBot="1" x14ac:dyDescent="0.25">
      <c r="A152" s="80"/>
      <c r="B152" s="235"/>
      <c r="C152" s="49"/>
      <c r="D152" s="189"/>
      <c r="E152" s="190"/>
      <c r="F152" s="211"/>
      <c r="G152" s="223"/>
    </row>
    <row r="153" spans="1:9" s="212" customFormat="1" ht="13.5" customHeight="1" x14ac:dyDescent="0.2">
      <c r="A153" s="79"/>
      <c r="B153" s="228" t="s">
        <v>264</v>
      </c>
      <c r="C153" s="45" t="s">
        <v>105</v>
      </c>
      <c r="D153" s="208">
        <v>13</v>
      </c>
      <c r="E153" s="208">
        <v>38</v>
      </c>
      <c r="F153" s="211"/>
      <c r="G153" s="223"/>
    </row>
    <row r="154" spans="1:9" s="212" customFormat="1" ht="13.5" customHeight="1" x14ac:dyDescent="0.2">
      <c r="A154" s="76"/>
      <c r="B154" s="224" t="s">
        <v>265</v>
      </c>
      <c r="C154" s="89" t="s">
        <v>105</v>
      </c>
      <c r="D154" s="188"/>
      <c r="E154" s="188"/>
      <c r="F154" s="211"/>
      <c r="G154" s="223"/>
    </row>
    <row r="155" spans="1:9" s="212" customFormat="1" ht="13.5" customHeight="1" x14ac:dyDescent="0.2">
      <c r="A155" s="76"/>
      <c r="B155" s="224" t="s">
        <v>266</v>
      </c>
      <c r="C155" s="89" t="s">
        <v>105</v>
      </c>
      <c r="D155" s="192"/>
      <c r="E155" s="193"/>
      <c r="F155" s="211"/>
      <c r="G155" s="223"/>
    </row>
    <row r="156" spans="1:9" s="212" customFormat="1" ht="13.5" customHeight="1" thickBot="1" x14ac:dyDescent="0.25">
      <c r="A156" s="80"/>
      <c r="B156" s="235"/>
      <c r="C156" s="49"/>
      <c r="D156" s="189"/>
      <c r="E156" s="190"/>
      <c r="F156" s="211"/>
      <c r="G156" s="223"/>
    </row>
    <row r="157" spans="1:9" s="240" customFormat="1" x14ac:dyDescent="0.25">
      <c r="A157" s="201"/>
      <c r="B157" s="239"/>
      <c r="C157" s="201"/>
      <c r="D157" s="200"/>
      <c r="E157" s="200"/>
      <c r="F157" s="211"/>
      <c r="G157" s="223"/>
    </row>
    <row r="158" spans="1:9" s="240" customFormat="1" ht="59.1" customHeight="1" x14ac:dyDescent="0.25">
      <c r="A158" s="430" t="s">
        <v>234</v>
      </c>
      <c r="B158" s="430"/>
      <c r="C158" s="430"/>
      <c r="D158" s="430"/>
      <c r="E158" s="430"/>
      <c r="F158" s="241"/>
      <c r="G158" s="241"/>
      <c r="H158" s="241"/>
      <c r="I158" s="241"/>
    </row>
    <row r="159" spans="1:9" s="240" customFormat="1" ht="40.5" customHeight="1" x14ac:dyDescent="0.25">
      <c r="A159" s="431" t="s">
        <v>235</v>
      </c>
      <c r="B159" s="431"/>
      <c r="C159" s="431"/>
      <c r="D159" s="431"/>
      <c r="E159" s="431"/>
      <c r="F159" s="211"/>
    </row>
    <row r="160" spans="1:9" s="240" customFormat="1" ht="27.6" customHeight="1" x14ac:dyDescent="0.25">
      <c r="A160" s="432" t="s">
        <v>236</v>
      </c>
      <c r="B160" s="432"/>
      <c r="C160" s="432"/>
      <c r="D160" s="432"/>
      <c r="E160" s="432"/>
      <c r="F160" s="211"/>
    </row>
  </sheetData>
  <sortState xmlns:xlrd2="http://schemas.microsoft.com/office/spreadsheetml/2017/richdata2" ref="B53:B54">
    <sortCondition ref="B53:B54"/>
  </sortState>
  <mergeCells count="4">
    <mergeCell ref="A158:E158"/>
    <mergeCell ref="A159:E159"/>
    <mergeCell ref="A160:E160"/>
    <mergeCell ref="D5:E5"/>
  </mergeCells>
  <printOptions horizontalCentered="1"/>
  <pageMargins left="0.7" right="0.7" top="0.75" bottom="0.75" header="0.3" footer="0.3"/>
  <pageSetup fitToHeight="0" orientation="portrait" r:id="rId1"/>
  <rowBreaks count="2" manualBreakCount="2">
    <brk id="52" max="4" man="1"/>
    <brk id="95"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303"/>
  <sheetViews>
    <sheetView showGridLines="0" view="pageBreakPreview" zoomScaleNormal="100" zoomScaleSheetLayoutView="100" workbookViewId="0">
      <pane ySplit="7" topLeftCell="A174" activePane="bottomLeft" state="frozen"/>
      <selection pane="bottomLeft" activeCell="B181" sqref="B181"/>
    </sheetView>
  </sheetViews>
  <sheetFormatPr defaultRowHeight="15" x14ac:dyDescent="0.25"/>
  <cols>
    <col min="1" max="1" width="5.42578125" style="201" customWidth="1"/>
    <col min="2" max="2" width="36.140625" style="202" customWidth="1"/>
    <col min="3" max="3" width="15.85546875" style="201" customWidth="1"/>
    <col min="4" max="9" width="10.140625" style="200" customWidth="1"/>
    <col min="10" max="10" width="10" style="83" customWidth="1"/>
    <col min="11" max="15" width="9.85546875" style="145" customWidth="1"/>
    <col min="16" max="16" width="11.85546875" style="145" bestFit="1" customWidth="1"/>
    <col min="17" max="20" width="11.85546875" style="146" bestFit="1" customWidth="1"/>
    <col min="21" max="21" width="12.140625" style="146" bestFit="1" customWidth="1"/>
    <col min="22" max="22" width="11.85546875" style="146" bestFit="1" customWidth="1"/>
    <col min="23" max="28" width="9.85546875" style="145" customWidth="1"/>
  </cols>
  <sheetData>
    <row r="1" spans="1:28" s="4" customFormat="1" ht="11.25" x14ac:dyDescent="0.2">
      <c r="A1" s="421" t="s">
        <v>0</v>
      </c>
      <c r="B1" s="421"/>
      <c r="C1" s="28" t="s">
        <v>108</v>
      </c>
      <c r="D1" s="4">
        <v>251.62200000000001</v>
      </c>
      <c r="F1" s="3"/>
      <c r="G1" s="3"/>
      <c r="H1" s="3"/>
      <c r="I1" s="3"/>
      <c r="J1" s="3"/>
      <c r="K1" s="95"/>
      <c r="L1" s="96"/>
      <c r="M1" s="96"/>
      <c r="N1" s="96"/>
      <c r="O1" s="96"/>
      <c r="P1" s="96"/>
      <c r="Q1" s="97"/>
      <c r="R1" s="98"/>
      <c r="S1" s="98"/>
      <c r="T1" s="98"/>
      <c r="U1" s="98"/>
      <c r="V1" s="98"/>
      <c r="W1" s="95"/>
      <c r="X1" s="96"/>
      <c r="Y1" s="96"/>
      <c r="Z1" s="96"/>
      <c r="AA1" s="96"/>
      <c r="AB1" s="96"/>
    </row>
    <row r="2" spans="1:28" s="4" customFormat="1" ht="11.25" customHeight="1" x14ac:dyDescent="0.2">
      <c r="A2" s="77" t="s">
        <v>2</v>
      </c>
      <c r="B2" s="164"/>
      <c r="C2" s="28" t="s">
        <v>217</v>
      </c>
      <c r="D2" s="4">
        <v>256.09800000000001</v>
      </c>
      <c r="E2" s="3"/>
      <c r="F2" s="3"/>
      <c r="G2" s="57" t="s">
        <v>66</v>
      </c>
      <c r="H2" s="205">
        <f>+D4</f>
        <v>1.6E-2</v>
      </c>
      <c r="J2" s="3"/>
      <c r="K2" s="96"/>
      <c r="L2" s="96"/>
      <c r="M2" s="96"/>
      <c r="N2" s="99"/>
      <c r="O2" s="100"/>
      <c r="P2" s="100"/>
      <c r="Q2" s="98"/>
      <c r="R2" s="98"/>
      <c r="S2" s="98"/>
      <c r="T2" s="101"/>
      <c r="U2" s="102"/>
      <c r="V2" s="98"/>
      <c r="W2" s="96"/>
      <c r="X2" s="96"/>
      <c r="Y2" s="96"/>
      <c r="Z2" s="99"/>
      <c r="AA2" s="100"/>
      <c r="AB2" s="100"/>
    </row>
    <row r="3" spans="1:28" s="4" customFormat="1" ht="11.25" x14ac:dyDescent="0.2">
      <c r="A3" s="77" t="s">
        <v>3</v>
      </c>
      <c r="B3" s="164"/>
      <c r="C3" s="28" t="s">
        <v>109</v>
      </c>
      <c r="D3" s="179">
        <f>+D2/D1-1</f>
        <v>1.78E-2</v>
      </c>
      <c r="E3" s="179"/>
      <c r="F3" s="3"/>
      <c r="G3" s="59" t="s">
        <v>67</v>
      </c>
      <c r="H3" s="60" t="s">
        <v>216</v>
      </c>
      <c r="J3" s="3"/>
      <c r="K3" s="103"/>
      <c r="L3" s="96"/>
      <c r="M3" s="96"/>
      <c r="N3" s="104"/>
      <c r="O3" s="105"/>
      <c r="P3" s="105"/>
      <c r="Q3" s="106"/>
      <c r="R3" s="98"/>
      <c r="S3" s="98"/>
      <c r="T3" s="107"/>
      <c r="U3" s="108"/>
      <c r="V3" s="98"/>
      <c r="W3" s="103"/>
      <c r="X3" s="96"/>
      <c r="Y3" s="96"/>
      <c r="Z3" s="104"/>
      <c r="AA3" s="105"/>
      <c r="AB3" s="105"/>
    </row>
    <row r="4" spans="1:28" s="4" customFormat="1" ht="11.25" x14ac:dyDescent="0.2">
      <c r="A4" s="28"/>
      <c r="B4" s="164"/>
      <c r="C4" s="28" t="s">
        <v>110</v>
      </c>
      <c r="D4" s="180">
        <f>ROUND(D3*90%,4)</f>
        <v>1.6E-2</v>
      </c>
      <c r="E4" s="28"/>
      <c r="F4" s="52"/>
      <c r="G4" s="28"/>
      <c r="H4" s="203"/>
      <c r="I4" s="28"/>
      <c r="J4" s="28"/>
      <c r="K4" s="109"/>
      <c r="L4" s="110"/>
      <c r="M4" s="109"/>
      <c r="N4" s="111"/>
      <c r="O4" s="109"/>
      <c r="P4" s="109"/>
      <c r="Q4" s="112"/>
      <c r="R4" s="113"/>
      <c r="S4" s="112"/>
      <c r="T4" s="114"/>
      <c r="U4" s="112"/>
      <c r="V4" s="112"/>
      <c r="W4" s="109"/>
      <c r="X4" s="110"/>
      <c r="Y4" s="109"/>
      <c r="Z4" s="111"/>
      <c r="AA4" s="109"/>
      <c r="AB4" s="109"/>
    </row>
    <row r="5" spans="1:28" s="4" customFormat="1" ht="30" customHeight="1" thickBot="1" x14ac:dyDescent="0.3">
      <c r="A5" s="437" t="s">
        <v>160</v>
      </c>
      <c r="B5" s="437"/>
      <c r="C5" s="437"/>
      <c r="D5" s="437"/>
      <c r="E5" s="437"/>
      <c r="F5" s="437"/>
      <c r="G5" s="437"/>
      <c r="H5" s="437"/>
      <c r="I5" s="437"/>
      <c r="J5" s="437"/>
      <c r="K5" s="115"/>
      <c r="L5" s="95"/>
      <c r="M5" s="109"/>
      <c r="N5" s="111"/>
      <c r="O5" s="109"/>
      <c r="P5" s="109"/>
      <c r="Q5" s="423" t="s">
        <v>211</v>
      </c>
      <c r="R5" s="424"/>
      <c r="S5" s="424"/>
      <c r="T5" s="424"/>
      <c r="U5" s="424"/>
      <c r="V5" s="425"/>
      <c r="W5" s="423" t="s">
        <v>212</v>
      </c>
      <c r="X5" s="424"/>
      <c r="Y5" s="424"/>
      <c r="Z5" s="424"/>
      <c r="AA5" s="424"/>
      <c r="AB5" s="425"/>
    </row>
    <row r="6" spans="1:28" s="92" customFormat="1" ht="15" customHeight="1" x14ac:dyDescent="0.2">
      <c r="A6" s="90"/>
      <c r="B6" s="165"/>
      <c r="C6" s="91"/>
      <c r="D6" s="181" t="s">
        <v>7</v>
      </c>
      <c r="E6" s="182"/>
      <c r="F6" s="183"/>
      <c r="G6" s="183"/>
      <c r="H6" s="183"/>
      <c r="I6" s="184" t="s">
        <v>8</v>
      </c>
      <c r="J6" s="160" t="s">
        <v>7</v>
      </c>
      <c r="K6" s="161"/>
      <c r="L6" s="161"/>
      <c r="M6" s="161"/>
      <c r="N6" s="161"/>
      <c r="O6" s="162" t="s">
        <v>8</v>
      </c>
      <c r="P6" s="116" t="s">
        <v>7</v>
      </c>
      <c r="Q6" s="117"/>
      <c r="R6" s="118"/>
      <c r="S6" s="118"/>
      <c r="T6" s="118"/>
      <c r="U6" s="119" t="s">
        <v>8</v>
      </c>
      <c r="V6" s="160" t="s">
        <v>7</v>
      </c>
      <c r="W6" s="161"/>
      <c r="X6" s="161"/>
      <c r="Y6" s="161"/>
      <c r="Z6" s="161"/>
      <c r="AA6" s="162" t="s">
        <v>8</v>
      </c>
    </row>
    <row r="7" spans="1:28" s="4" customFormat="1" ht="15.75" customHeight="1" thickBot="1" x14ac:dyDescent="0.25">
      <c r="A7" s="87" t="s">
        <v>9</v>
      </c>
      <c r="B7" s="82" t="s">
        <v>10</v>
      </c>
      <c r="C7" s="82" t="s">
        <v>72</v>
      </c>
      <c r="D7" s="21" t="s">
        <v>12</v>
      </c>
      <c r="E7" s="21" t="s">
        <v>13</v>
      </c>
      <c r="F7" s="21" t="s">
        <v>14</v>
      </c>
      <c r="G7" s="21" t="s">
        <v>15</v>
      </c>
      <c r="H7" s="21" t="s">
        <v>16</v>
      </c>
      <c r="I7" s="22" t="s">
        <v>17</v>
      </c>
      <c r="J7" s="120" t="s">
        <v>12</v>
      </c>
      <c r="K7" s="121" t="s">
        <v>13</v>
      </c>
      <c r="L7" s="121" t="s">
        <v>14</v>
      </c>
      <c r="M7" s="121" t="s">
        <v>15</v>
      </c>
      <c r="N7" s="121" t="s">
        <v>16</v>
      </c>
      <c r="O7" s="122" t="s">
        <v>17</v>
      </c>
      <c r="P7" s="123" t="s">
        <v>12</v>
      </c>
      <c r="Q7" s="123" t="s">
        <v>13</v>
      </c>
      <c r="R7" s="123" t="s">
        <v>14</v>
      </c>
      <c r="S7" s="123" t="s">
        <v>15</v>
      </c>
      <c r="T7" s="123" t="s">
        <v>16</v>
      </c>
      <c r="U7" s="124" t="s">
        <v>17</v>
      </c>
      <c r="V7" s="120" t="s">
        <v>12</v>
      </c>
      <c r="W7" s="121" t="s">
        <v>13</v>
      </c>
      <c r="X7" s="121" t="s">
        <v>14</v>
      </c>
      <c r="Y7" s="121" t="s">
        <v>15</v>
      </c>
      <c r="Z7" s="121" t="s">
        <v>16</v>
      </c>
      <c r="AA7" s="122" t="s">
        <v>17</v>
      </c>
    </row>
    <row r="8" spans="1:28" s="4" customFormat="1" ht="15.75" hidden="1" customHeight="1" thickBot="1" x14ac:dyDescent="0.25">
      <c r="A8" s="93"/>
      <c r="B8" s="94"/>
      <c r="C8" s="94"/>
      <c r="D8" s="185">
        <v>1</v>
      </c>
      <c r="E8" s="185">
        <v>2</v>
      </c>
      <c r="F8" s="185">
        <v>3</v>
      </c>
      <c r="G8" s="185">
        <v>4</v>
      </c>
      <c r="H8" s="185">
        <v>5</v>
      </c>
      <c r="I8" s="186">
        <v>6</v>
      </c>
      <c r="J8" s="125"/>
      <c r="K8" s="125"/>
      <c r="L8" s="125"/>
      <c r="M8" s="125"/>
      <c r="N8" s="125"/>
      <c r="O8" s="125"/>
      <c r="P8" s="126">
        <v>1</v>
      </c>
      <c r="Q8" s="126">
        <v>2</v>
      </c>
      <c r="R8" s="126">
        <v>3</v>
      </c>
      <c r="S8" s="126">
        <v>4</v>
      </c>
      <c r="T8" s="126">
        <v>5</v>
      </c>
      <c r="U8" s="127">
        <v>6</v>
      </c>
      <c r="V8" s="125"/>
      <c r="W8" s="125"/>
      <c r="X8" s="125"/>
      <c r="Y8" s="125"/>
      <c r="Z8" s="125"/>
      <c r="AA8" s="125"/>
    </row>
    <row r="9" spans="1:28" s="4" customFormat="1" ht="13.5" customHeight="1" x14ac:dyDescent="0.2">
      <c r="A9" s="79">
        <v>1</v>
      </c>
      <c r="B9" s="166"/>
      <c r="C9" s="45"/>
      <c r="D9" s="438" t="s">
        <v>218</v>
      </c>
      <c r="E9" s="438" t="s">
        <v>218</v>
      </c>
      <c r="F9" s="438" t="s">
        <v>218</v>
      </c>
      <c r="G9" s="438" t="s">
        <v>227</v>
      </c>
      <c r="H9" s="187">
        <f t="shared" ref="H9:H10" si="0">T9</f>
        <v>11.68</v>
      </c>
      <c r="I9" s="187">
        <f>U9</f>
        <v>12.15</v>
      </c>
      <c r="J9" s="130"/>
      <c r="K9" s="130" t="e">
        <f>(E9/D9)-1</f>
        <v>#VALUE!</v>
      </c>
      <c r="L9" s="130" t="e">
        <f>(F9/E9)-1</f>
        <v>#VALUE!</v>
      </c>
      <c r="M9" s="130" t="e">
        <f>(G9/F9)-1</f>
        <v>#VALUE!</v>
      </c>
      <c r="N9" s="130" t="e">
        <f>(H9/G9)-1</f>
        <v>#VALUE!</v>
      </c>
      <c r="O9" s="130">
        <f>(I9/H9)-1</f>
        <v>4.0239999999999998E-2</v>
      </c>
      <c r="P9" s="204">
        <f>ROUND(VLOOKUP($A9,'2016 REG - ORD 728'!$A$9:$U$297,16,FALSE)*(1+$H$2),5)</f>
        <v>9.9883400000000009</v>
      </c>
      <c r="Q9" s="204">
        <f>ROUND(VLOOKUP($A9,'2016 REG - ORD 728'!$A$9:$U$297,17,FALSE)*(1+$H$2),5)</f>
        <v>10.387869999999999</v>
      </c>
      <c r="R9" s="204">
        <f>ROUND(VLOOKUP($A9,'2016 REG - ORD 728'!$A$9:$U$297,18,FALSE)*(1+$H$2),5)</f>
        <v>10.803380000000001</v>
      </c>
      <c r="S9" s="204">
        <f>ROUND(VLOOKUP($A9,'2016 REG - ORD 728'!$A$9:$U$297,19,FALSE)*(1+$H$2),5)</f>
        <v>11.235519999999999</v>
      </c>
      <c r="T9" s="204">
        <f>ROUND(VLOOKUP($A9,'2016 REG - ORD 728'!$A$9:$U$297,20,FALSE)*(1+$H$2),5)</f>
        <v>11.68493</v>
      </c>
      <c r="U9" s="204">
        <f>ROUND(VLOOKUP($A9,'2016 REG - ORD 728'!$A$9:$U$297,21,FALSE)*(1+$H$2),5)</f>
        <v>12.152340000000001</v>
      </c>
      <c r="V9" s="130"/>
      <c r="W9" s="130">
        <f>(Q9/P9)-1</f>
        <v>0.04</v>
      </c>
      <c r="X9" s="130">
        <f t="shared" ref="X9:AA9" si="1">(R9/Q9)-1</f>
        <v>0.04</v>
      </c>
      <c r="Y9" s="130">
        <f t="shared" si="1"/>
        <v>0.04</v>
      </c>
      <c r="Z9" s="130">
        <f t="shared" si="1"/>
        <v>3.9999E-2</v>
      </c>
      <c r="AA9" s="130">
        <f t="shared" si="1"/>
        <v>4.0001000000000002E-2</v>
      </c>
    </row>
    <row r="10" spans="1:28" s="4" customFormat="1" ht="13.5" customHeight="1" x14ac:dyDescent="0.2">
      <c r="A10" s="76"/>
      <c r="B10" s="167"/>
      <c r="C10" s="29"/>
      <c r="D10" s="439"/>
      <c r="E10" s="439"/>
      <c r="F10" s="439"/>
      <c r="G10" s="439"/>
      <c r="H10" s="188">
        <f t="shared" si="0"/>
        <v>24305</v>
      </c>
      <c r="I10" s="188">
        <f>U10</f>
        <v>25277</v>
      </c>
      <c r="J10" s="130"/>
      <c r="K10" s="130"/>
      <c r="L10" s="130"/>
      <c r="M10" s="130"/>
      <c r="N10" s="130"/>
      <c r="O10" s="130"/>
      <c r="P10" s="131">
        <f t="shared" ref="P10:T10" si="2">ROUND((P9*2080),5)</f>
        <v>20775.747200000002</v>
      </c>
      <c r="Q10" s="132">
        <f t="shared" si="2"/>
        <v>21606.7696</v>
      </c>
      <c r="R10" s="132">
        <f t="shared" si="2"/>
        <v>22471.0304</v>
      </c>
      <c r="S10" s="132">
        <f t="shared" si="2"/>
        <v>23369.881600000001</v>
      </c>
      <c r="T10" s="132">
        <f t="shared" si="2"/>
        <v>24304.654399999999</v>
      </c>
      <c r="U10" s="132">
        <f>ROUND((U9*2080),5)</f>
        <v>25276.867200000001</v>
      </c>
      <c r="V10" s="130"/>
      <c r="W10" s="130"/>
      <c r="X10" s="130"/>
      <c r="Y10" s="130"/>
      <c r="Z10" s="130"/>
      <c r="AA10" s="130"/>
    </row>
    <row r="11" spans="1:28" s="4" customFormat="1" ht="13.5" customHeight="1" thickBot="1" x14ac:dyDescent="0.25">
      <c r="A11" s="80"/>
      <c r="B11" s="168"/>
      <c r="C11" s="39"/>
      <c r="D11" s="440"/>
      <c r="E11" s="440"/>
      <c r="F11" s="440"/>
      <c r="G11" s="440"/>
      <c r="H11" s="190"/>
      <c r="I11" s="191"/>
      <c r="J11" s="133"/>
      <c r="K11" s="133"/>
      <c r="L11" s="133"/>
      <c r="M11" s="133"/>
      <c r="N11" s="133"/>
      <c r="O11" s="133"/>
      <c r="P11" s="134"/>
      <c r="Q11" s="135"/>
      <c r="R11" s="135"/>
      <c r="S11" s="135"/>
      <c r="T11" s="135"/>
      <c r="U11" s="135"/>
      <c r="V11" s="133"/>
      <c r="W11" s="133"/>
      <c r="X11" s="133"/>
      <c r="Y11" s="133"/>
      <c r="Z11" s="133"/>
      <c r="AA11" s="133"/>
    </row>
    <row r="12" spans="1:28" s="4" customFormat="1" ht="13.5" customHeight="1" x14ac:dyDescent="0.2">
      <c r="A12" s="79">
        <v>2</v>
      </c>
      <c r="B12" s="166"/>
      <c r="C12" s="45"/>
      <c r="D12" s="438" t="s">
        <v>218</v>
      </c>
      <c r="E12" s="438" t="s">
        <v>218</v>
      </c>
      <c r="F12" s="438" t="s">
        <v>227</v>
      </c>
      <c r="G12" s="187">
        <f t="shared" ref="G12:H13" si="3">S12</f>
        <v>11.52</v>
      </c>
      <c r="H12" s="187">
        <f t="shared" si="3"/>
        <v>11.98</v>
      </c>
      <c r="I12" s="187">
        <f>U12</f>
        <v>12.46</v>
      </c>
      <c r="J12" s="130"/>
      <c r="K12" s="130" t="e">
        <f>(E12/D12)-1</f>
        <v>#VALUE!</v>
      </c>
      <c r="L12" s="130" t="e">
        <f t="shared" ref="L12:O12" si="4">(F12/E12)-1</f>
        <v>#VALUE!</v>
      </c>
      <c r="M12" s="130" t="e">
        <f t="shared" si="4"/>
        <v>#VALUE!</v>
      </c>
      <c r="N12" s="130">
        <f t="shared" si="4"/>
        <v>3.9931000000000001E-2</v>
      </c>
      <c r="O12" s="130">
        <f t="shared" si="4"/>
        <v>4.0066999999999998E-2</v>
      </c>
      <c r="P12" s="204">
        <f>ROUND(VLOOKUP($A12,'2016 REG - ORD 728'!$A$9:$U$297,16,FALSE)*(1+$H$2),5)</f>
        <v>10.23804</v>
      </c>
      <c r="Q12" s="204">
        <f>ROUND(VLOOKUP($A12,'2016 REG - ORD 728'!$A$9:$U$297,17,FALSE)*(1+$H$2),5)</f>
        <v>10.64756</v>
      </c>
      <c r="R12" s="204">
        <f>ROUND(VLOOKUP($A12,'2016 REG - ORD 728'!$A$9:$U$297,18,FALSE)*(1+$H$2),5)</f>
        <v>11.07347</v>
      </c>
      <c r="S12" s="204">
        <f>ROUND(VLOOKUP($A12,'2016 REG - ORD 728'!$A$9:$U$297,19,FALSE)*(1+$H$2),5)</f>
        <v>11.516400000000001</v>
      </c>
      <c r="T12" s="204">
        <f>ROUND(VLOOKUP($A12,'2016 REG - ORD 728'!$A$9:$U$297,20,FALSE)*(1+$H$2),5)</f>
        <v>11.97706</v>
      </c>
      <c r="U12" s="204">
        <f>ROUND(VLOOKUP($A12,'2016 REG - ORD 728'!$A$9:$U$297,21,FALSE)*(1+$H$2),5)</f>
        <v>12.45614</v>
      </c>
      <c r="V12" s="130"/>
      <c r="W12" s="130">
        <f>(Q12/P12)-1</f>
        <v>0.04</v>
      </c>
      <c r="X12" s="130">
        <f t="shared" ref="X12:AA12" si="5">(R12/Q12)-1</f>
        <v>4.0001000000000002E-2</v>
      </c>
      <c r="Y12" s="130">
        <f t="shared" si="5"/>
        <v>3.9999E-2</v>
      </c>
      <c r="Z12" s="130">
        <f t="shared" si="5"/>
        <v>0.04</v>
      </c>
      <c r="AA12" s="130">
        <f t="shared" si="5"/>
        <v>0.04</v>
      </c>
    </row>
    <row r="13" spans="1:28" s="4" customFormat="1" ht="13.5" customHeight="1" x14ac:dyDescent="0.2">
      <c r="A13" s="76"/>
      <c r="B13" s="167"/>
      <c r="C13" s="29"/>
      <c r="D13" s="439"/>
      <c r="E13" s="439"/>
      <c r="F13" s="439"/>
      <c r="G13" s="188">
        <f t="shared" si="3"/>
        <v>23954</v>
      </c>
      <c r="H13" s="188">
        <f t="shared" si="3"/>
        <v>24912</v>
      </c>
      <c r="I13" s="188">
        <f>U13</f>
        <v>25909</v>
      </c>
      <c r="J13" s="130" t="e">
        <f>(D12/D9)-1</f>
        <v>#VALUE!</v>
      </c>
      <c r="K13" s="130" t="e">
        <f t="shared" ref="K13:O13" si="6">(E12/E9)-1</f>
        <v>#VALUE!</v>
      </c>
      <c r="L13" s="130" t="e">
        <f t="shared" si="6"/>
        <v>#VALUE!</v>
      </c>
      <c r="M13" s="130" t="e">
        <f t="shared" si="6"/>
        <v>#VALUE!</v>
      </c>
      <c r="N13" s="130">
        <f t="shared" si="6"/>
        <v>2.5684999999999999E-2</v>
      </c>
      <c r="O13" s="130">
        <f t="shared" si="6"/>
        <v>2.5513999999999998E-2</v>
      </c>
      <c r="P13" s="131">
        <f t="shared" ref="P13:T13" si="7">ROUND((P12*2080),5)</f>
        <v>21295.123200000002</v>
      </c>
      <c r="Q13" s="132">
        <f t="shared" si="7"/>
        <v>22146.924800000001</v>
      </c>
      <c r="R13" s="132">
        <f t="shared" si="7"/>
        <v>23032.817599999998</v>
      </c>
      <c r="S13" s="132">
        <f t="shared" si="7"/>
        <v>23954.112000000001</v>
      </c>
      <c r="T13" s="132">
        <f t="shared" si="7"/>
        <v>24912.284800000001</v>
      </c>
      <c r="U13" s="132">
        <f>ROUND((U12*2080),5)</f>
        <v>25908.771199999999</v>
      </c>
      <c r="V13" s="130">
        <f>(P12/P9)-1</f>
        <v>2.4999E-2</v>
      </c>
      <c r="W13" s="130">
        <f t="shared" ref="W13:AA13" si="8">(Q12/Q9)-1</f>
        <v>2.4999E-2</v>
      </c>
      <c r="X13" s="130">
        <f t="shared" si="8"/>
        <v>2.5000999999999999E-2</v>
      </c>
      <c r="Y13" s="130">
        <f t="shared" si="8"/>
        <v>2.4999E-2</v>
      </c>
      <c r="Z13" s="130">
        <f t="shared" si="8"/>
        <v>2.5000999999999999E-2</v>
      </c>
      <c r="AA13" s="130">
        <f t="shared" si="8"/>
        <v>2.4999E-2</v>
      </c>
    </row>
    <row r="14" spans="1:28" s="4" customFormat="1" ht="13.5" customHeight="1" thickBot="1" x14ac:dyDescent="0.25">
      <c r="A14" s="80"/>
      <c r="B14" s="168"/>
      <c r="C14" s="39"/>
      <c r="D14" s="440"/>
      <c r="E14" s="440"/>
      <c r="F14" s="440"/>
      <c r="G14" s="190"/>
      <c r="H14" s="190"/>
      <c r="I14" s="190"/>
      <c r="J14" s="133"/>
      <c r="K14" s="133"/>
      <c r="L14" s="133"/>
      <c r="M14" s="133"/>
      <c r="N14" s="133"/>
      <c r="O14" s="133"/>
      <c r="P14" s="134"/>
      <c r="Q14" s="135"/>
      <c r="R14" s="135"/>
      <c r="S14" s="135"/>
      <c r="T14" s="135"/>
      <c r="U14" s="135"/>
      <c r="V14" s="133"/>
      <c r="W14" s="133"/>
      <c r="X14" s="133"/>
      <c r="Y14" s="133"/>
      <c r="Z14" s="133"/>
      <c r="AA14" s="133"/>
    </row>
    <row r="15" spans="1:28" s="4" customFormat="1" ht="13.5" customHeight="1" x14ac:dyDescent="0.2">
      <c r="A15" s="79">
        <v>3</v>
      </c>
      <c r="B15" s="166"/>
      <c r="C15" s="45"/>
      <c r="D15" s="438" t="s">
        <v>218</v>
      </c>
      <c r="E15" s="438" t="s">
        <v>218</v>
      </c>
      <c r="F15" s="438" t="s">
        <v>227</v>
      </c>
      <c r="G15" s="187">
        <f t="shared" ref="G15:H16" si="9">S15</f>
        <v>11.8</v>
      </c>
      <c r="H15" s="187">
        <f t="shared" si="9"/>
        <v>12.28</v>
      </c>
      <c r="I15" s="187">
        <f>U15</f>
        <v>12.77</v>
      </c>
      <c r="J15" s="130"/>
      <c r="K15" s="130" t="e">
        <f>(E15/D15)-1</f>
        <v>#VALUE!</v>
      </c>
      <c r="L15" s="130" t="e">
        <f t="shared" ref="L15:O15" si="10">(F15/E15)-1</f>
        <v>#VALUE!</v>
      </c>
      <c r="M15" s="130" t="e">
        <f t="shared" si="10"/>
        <v>#VALUE!</v>
      </c>
      <c r="N15" s="130">
        <f t="shared" si="10"/>
        <v>4.0677999999999999E-2</v>
      </c>
      <c r="O15" s="130">
        <f t="shared" si="10"/>
        <v>3.9902E-2</v>
      </c>
      <c r="P15" s="204">
        <f>ROUND(VLOOKUP($A15,'2016 REG - ORD 728'!$A$9:$U$297,16,FALSE)*(1+$H$2),5)</f>
        <v>10.493980000000001</v>
      </c>
      <c r="Q15" s="204">
        <f>ROUND(VLOOKUP($A15,'2016 REG - ORD 728'!$A$9:$U$297,17,FALSE)*(1+$H$2),5)</f>
        <v>10.913740000000001</v>
      </c>
      <c r="R15" s="204">
        <f>ROUND(VLOOKUP($A15,'2016 REG - ORD 728'!$A$9:$U$297,18,FALSE)*(1+$H$2),5)</f>
        <v>11.350289999999999</v>
      </c>
      <c r="S15" s="204">
        <f>ROUND(VLOOKUP($A15,'2016 REG - ORD 728'!$A$9:$U$297,19,FALSE)*(1+$H$2),5)</f>
        <v>11.8043</v>
      </c>
      <c r="T15" s="204">
        <f>ROUND(VLOOKUP($A15,'2016 REG - ORD 728'!$A$9:$U$297,20,FALSE)*(1+$H$2),5)</f>
        <v>12.276479999999999</v>
      </c>
      <c r="U15" s="204">
        <f>ROUND(VLOOKUP($A15,'2016 REG - ORD 728'!$A$9:$U$297,21,FALSE)*(1+$H$2),5)</f>
        <v>12.76754</v>
      </c>
      <c r="V15" s="130"/>
      <c r="W15" s="130">
        <f>(Q15/P15)-1</f>
        <v>0.04</v>
      </c>
      <c r="X15" s="130">
        <f t="shared" ref="X15:AA15" si="11">(R15/Q15)-1</f>
        <v>0.04</v>
      </c>
      <c r="Y15" s="130">
        <f t="shared" si="11"/>
        <v>0.04</v>
      </c>
      <c r="Z15" s="130">
        <f t="shared" si="11"/>
        <v>4.0001000000000002E-2</v>
      </c>
      <c r="AA15" s="130">
        <f t="shared" si="11"/>
        <v>0.04</v>
      </c>
    </row>
    <row r="16" spans="1:28" s="4" customFormat="1" ht="13.5" customHeight="1" x14ac:dyDescent="0.2">
      <c r="A16" s="76"/>
      <c r="B16" s="167"/>
      <c r="C16" s="29"/>
      <c r="D16" s="439"/>
      <c r="E16" s="439"/>
      <c r="F16" s="439"/>
      <c r="G16" s="188">
        <f t="shared" si="9"/>
        <v>24553</v>
      </c>
      <c r="H16" s="188">
        <f t="shared" si="9"/>
        <v>25535</v>
      </c>
      <c r="I16" s="188">
        <f>U16</f>
        <v>26556</v>
      </c>
      <c r="J16" s="130" t="e">
        <f>(D15/D12)-1</f>
        <v>#VALUE!</v>
      </c>
      <c r="K16" s="130" t="e">
        <f t="shared" ref="K16:O16" si="12">(E15/E12)-1</f>
        <v>#VALUE!</v>
      </c>
      <c r="L16" s="130" t="e">
        <f t="shared" si="12"/>
        <v>#VALUE!</v>
      </c>
      <c r="M16" s="130">
        <f t="shared" si="12"/>
        <v>2.4306000000000001E-2</v>
      </c>
      <c r="N16" s="130">
        <f t="shared" si="12"/>
        <v>2.5041999999999998E-2</v>
      </c>
      <c r="O16" s="130">
        <f t="shared" si="12"/>
        <v>2.4879999999999999E-2</v>
      </c>
      <c r="P16" s="131">
        <f t="shared" ref="P16:T16" si="13">ROUND((P15*2080),5)</f>
        <v>21827.4784</v>
      </c>
      <c r="Q16" s="132">
        <f t="shared" si="13"/>
        <v>22700.5792</v>
      </c>
      <c r="R16" s="132">
        <f t="shared" si="13"/>
        <v>23608.603200000001</v>
      </c>
      <c r="S16" s="132">
        <f t="shared" si="13"/>
        <v>24552.944</v>
      </c>
      <c r="T16" s="132">
        <f t="shared" si="13"/>
        <v>25535.078399999999</v>
      </c>
      <c r="U16" s="132">
        <f>ROUND((U15*2080),5)</f>
        <v>26556.483199999999</v>
      </c>
      <c r="V16" s="130">
        <f>(P15/P12)-1</f>
        <v>2.4999E-2</v>
      </c>
      <c r="W16" s="130">
        <f t="shared" ref="W16:AA16" si="14">(Q15/Q12)-1</f>
        <v>2.4999E-2</v>
      </c>
      <c r="X16" s="130">
        <f t="shared" si="14"/>
        <v>2.4997999999999999E-2</v>
      </c>
      <c r="Y16" s="130">
        <f t="shared" si="14"/>
        <v>2.4999E-2</v>
      </c>
      <c r="Z16" s="130">
        <f t="shared" si="14"/>
        <v>2.4999E-2</v>
      </c>
      <c r="AA16" s="130">
        <f t="shared" si="14"/>
        <v>2.5000000000000001E-2</v>
      </c>
    </row>
    <row r="17" spans="1:27" s="4" customFormat="1" ht="13.5" customHeight="1" thickBot="1" x14ac:dyDescent="0.25">
      <c r="A17" s="80"/>
      <c r="B17" s="168"/>
      <c r="C17" s="39"/>
      <c r="D17" s="440"/>
      <c r="E17" s="440"/>
      <c r="F17" s="440"/>
      <c r="G17" s="190"/>
      <c r="H17" s="190"/>
      <c r="I17" s="190"/>
      <c r="J17" s="133"/>
      <c r="K17" s="133"/>
      <c r="L17" s="133"/>
      <c r="M17" s="133"/>
      <c r="N17" s="133"/>
      <c r="O17" s="133"/>
      <c r="P17" s="134"/>
      <c r="Q17" s="135"/>
      <c r="R17" s="135"/>
      <c r="S17" s="135"/>
      <c r="T17" s="135"/>
      <c r="U17" s="135"/>
      <c r="V17" s="133"/>
      <c r="W17" s="133"/>
      <c r="X17" s="133"/>
      <c r="Y17" s="133"/>
      <c r="Z17" s="133"/>
      <c r="AA17" s="133"/>
    </row>
    <row r="18" spans="1:27" s="4" customFormat="1" ht="13.5" customHeight="1" x14ac:dyDescent="0.2">
      <c r="A18" s="79">
        <v>4</v>
      </c>
      <c r="B18" s="166"/>
      <c r="C18" s="45"/>
      <c r="D18" s="438" t="s">
        <v>218</v>
      </c>
      <c r="E18" s="187">
        <f t="shared" ref="E18:H19" si="15">Q18</f>
        <v>11.19</v>
      </c>
      <c r="F18" s="187">
        <f t="shared" si="15"/>
        <v>11.63</v>
      </c>
      <c r="G18" s="187">
        <f t="shared" si="15"/>
        <v>12.1</v>
      </c>
      <c r="H18" s="187">
        <f t="shared" si="15"/>
        <v>12.58</v>
      </c>
      <c r="I18" s="187">
        <f>U18</f>
        <v>13.09</v>
      </c>
      <c r="J18" s="130"/>
      <c r="K18" s="130" t="e">
        <f>(E18/D18)-1</f>
        <v>#VALUE!</v>
      </c>
      <c r="L18" s="130">
        <f t="shared" ref="L18:O18" si="16">(F18/E18)-1</f>
        <v>3.9321000000000002E-2</v>
      </c>
      <c r="M18" s="130">
        <f t="shared" si="16"/>
        <v>4.0412999999999998E-2</v>
      </c>
      <c r="N18" s="130">
        <f t="shared" si="16"/>
        <v>3.9669000000000003E-2</v>
      </c>
      <c r="O18" s="130">
        <f t="shared" si="16"/>
        <v>4.0541000000000001E-2</v>
      </c>
      <c r="P18" s="204">
        <f>ROUND(VLOOKUP($A18,'2016 REG - ORD 728'!$A$9:$U$297,16,FALSE)*(1+$H$2),5)</f>
        <v>10.75633</v>
      </c>
      <c r="Q18" s="204">
        <f>ROUND(VLOOKUP($A18,'2016 REG - ORD 728'!$A$9:$U$297,17,FALSE)*(1+$H$2),5)</f>
        <v>11.186590000000001</v>
      </c>
      <c r="R18" s="204">
        <f>ROUND(VLOOKUP($A18,'2016 REG - ORD 728'!$A$9:$U$297,18,FALSE)*(1+$H$2),5)</f>
        <v>11.63405</v>
      </c>
      <c r="S18" s="204">
        <f>ROUND(VLOOKUP($A18,'2016 REG - ORD 728'!$A$9:$U$297,19,FALSE)*(1+$H$2),5)</f>
        <v>12.099410000000001</v>
      </c>
      <c r="T18" s="204">
        <f>ROUND(VLOOKUP($A18,'2016 REG - ORD 728'!$A$9:$U$297,20,FALSE)*(1+$H$2),5)</f>
        <v>12.58339</v>
      </c>
      <c r="U18" s="204">
        <f>ROUND(VLOOKUP($A18,'2016 REG - ORD 728'!$A$9:$U$297,21,FALSE)*(1+$H$2),5)</f>
        <v>13.086729999999999</v>
      </c>
      <c r="V18" s="130"/>
      <c r="W18" s="130">
        <f>(Q18/P18)-1</f>
        <v>4.0001000000000002E-2</v>
      </c>
      <c r="X18" s="130">
        <f t="shared" ref="X18:AA18" si="17">(R18/Q18)-1</f>
        <v>0.04</v>
      </c>
      <c r="Y18" s="130">
        <f t="shared" si="17"/>
        <v>0.04</v>
      </c>
      <c r="Z18" s="130">
        <f t="shared" si="17"/>
        <v>0.04</v>
      </c>
      <c r="AA18" s="130">
        <f t="shared" si="17"/>
        <v>0.04</v>
      </c>
    </row>
    <row r="19" spans="1:27" s="4" customFormat="1" ht="13.5" customHeight="1" x14ac:dyDescent="0.2">
      <c r="A19" s="76"/>
      <c r="B19" s="167"/>
      <c r="C19" s="29"/>
      <c r="D19" s="439"/>
      <c r="E19" s="188">
        <f t="shared" si="15"/>
        <v>23268</v>
      </c>
      <c r="F19" s="188">
        <f t="shared" si="15"/>
        <v>24199</v>
      </c>
      <c r="G19" s="188">
        <f t="shared" si="15"/>
        <v>25167</v>
      </c>
      <c r="H19" s="188">
        <f t="shared" si="15"/>
        <v>26173</v>
      </c>
      <c r="I19" s="188">
        <f>U19</f>
        <v>27220</v>
      </c>
      <c r="J19" s="130" t="e">
        <f>(D18/D15)-1</f>
        <v>#VALUE!</v>
      </c>
      <c r="K19" s="130" t="e">
        <f t="shared" ref="K19:O19" si="18">(E18/E15)-1</f>
        <v>#VALUE!</v>
      </c>
      <c r="L19" s="130" t="e">
        <f t="shared" si="18"/>
        <v>#VALUE!</v>
      </c>
      <c r="M19" s="130">
        <f t="shared" si="18"/>
        <v>2.5423999999999999E-2</v>
      </c>
      <c r="N19" s="130">
        <f t="shared" si="18"/>
        <v>2.443E-2</v>
      </c>
      <c r="O19" s="130">
        <f t="shared" si="18"/>
        <v>2.5059000000000001E-2</v>
      </c>
      <c r="P19" s="131">
        <f t="shared" ref="P19:T19" si="19">ROUND((P18*2080),5)</f>
        <v>22373.166399999998</v>
      </c>
      <c r="Q19" s="132">
        <f t="shared" si="19"/>
        <v>23268.107199999999</v>
      </c>
      <c r="R19" s="132">
        <f t="shared" si="19"/>
        <v>24198.824000000001</v>
      </c>
      <c r="S19" s="132">
        <f t="shared" si="19"/>
        <v>25166.772799999999</v>
      </c>
      <c r="T19" s="132">
        <f t="shared" si="19"/>
        <v>26173.4512</v>
      </c>
      <c r="U19" s="132">
        <f>ROUND((U18*2080),5)</f>
        <v>27220.398399999998</v>
      </c>
      <c r="V19" s="130">
        <f>(P18/P15)-1</f>
        <v>2.5000000000000001E-2</v>
      </c>
      <c r="W19" s="130">
        <f t="shared" ref="W19:AA19" si="20">(Q18/Q15)-1</f>
        <v>2.5000999999999999E-2</v>
      </c>
      <c r="X19" s="130">
        <f t="shared" si="20"/>
        <v>2.5000000000000001E-2</v>
      </c>
      <c r="Y19" s="130">
        <f t="shared" si="20"/>
        <v>2.5000000000000001E-2</v>
      </c>
      <c r="Z19" s="130">
        <f t="shared" si="20"/>
        <v>2.5000000000000001E-2</v>
      </c>
      <c r="AA19" s="130">
        <f t="shared" si="20"/>
        <v>2.5000000000000001E-2</v>
      </c>
    </row>
    <row r="20" spans="1:27" s="4" customFormat="1" ht="13.5" customHeight="1" thickBot="1" x14ac:dyDescent="0.25">
      <c r="A20" s="80"/>
      <c r="B20" s="168"/>
      <c r="C20" s="39"/>
      <c r="D20" s="440"/>
      <c r="E20" s="190"/>
      <c r="F20" s="190"/>
      <c r="G20" s="190"/>
      <c r="H20" s="190"/>
      <c r="I20" s="190"/>
      <c r="J20" s="133"/>
      <c r="K20" s="133"/>
      <c r="L20" s="133"/>
      <c r="M20" s="133"/>
      <c r="N20" s="133"/>
      <c r="O20" s="133"/>
      <c r="P20" s="134"/>
      <c r="Q20" s="135"/>
      <c r="R20" s="135"/>
      <c r="S20" s="135"/>
      <c r="T20" s="135"/>
      <c r="U20" s="135"/>
      <c r="V20" s="133"/>
      <c r="W20" s="133"/>
      <c r="X20" s="133"/>
      <c r="Y20" s="133"/>
      <c r="Z20" s="133"/>
      <c r="AA20" s="133"/>
    </row>
    <row r="21" spans="1:27" s="4" customFormat="1" ht="13.5" customHeight="1" x14ac:dyDescent="0.2">
      <c r="A21" s="79">
        <v>5</v>
      </c>
      <c r="B21" s="166"/>
      <c r="C21" s="45"/>
      <c r="D21" s="187">
        <f t="shared" ref="D21:H22" si="21">P21</f>
        <v>11.03</v>
      </c>
      <c r="E21" s="187">
        <f t="shared" si="21"/>
        <v>11.47</v>
      </c>
      <c r="F21" s="187">
        <f t="shared" si="21"/>
        <v>11.92</v>
      </c>
      <c r="G21" s="187">
        <f t="shared" si="21"/>
        <v>12.4</v>
      </c>
      <c r="H21" s="187">
        <f t="shared" si="21"/>
        <v>12.9</v>
      </c>
      <c r="I21" s="187">
        <f>U21</f>
        <v>13.41</v>
      </c>
      <c r="J21" s="130"/>
      <c r="K21" s="130">
        <f>(E21/D21)-1</f>
        <v>3.9891000000000003E-2</v>
      </c>
      <c r="L21" s="130">
        <f t="shared" ref="L21:O21" si="22">(F21/E21)-1</f>
        <v>3.9232999999999997E-2</v>
      </c>
      <c r="M21" s="130">
        <f t="shared" si="22"/>
        <v>4.0267999999999998E-2</v>
      </c>
      <c r="N21" s="130">
        <f t="shared" si="22"/>
        <v>4.0322999999999998E-2</v>
      </c>
      <c r="O21" s="130">
        <f t="shared" si="22"/>
        <v>3.9535000000000001E-2</v>
      </c>
      <c r="P21" s="204">
        <f>ROUND(VLOOKUP($A21,'2016 REG - ORD 728'!$A$9:$U$297,16,FALSE)*(1+$H$2),5)</f>
        <v>11.02524</v>
      </c>
      <c r="Q21" s="204">
        <f>ROUND(VLOOKUP($A21,'2016 REG - ORD 728'!$A$9:$U$297,17,FALSE)*(1+$H$2),5)</f>
        <v>11.46625</v>
      </c>
      <c r="R21" s="204">
        <f>ROUND(VLOOKUP($A21,'2016 REG - ORD 728'!$A$9:$U$297,18,FALSE)*(1+$H$2),5)</f>
        <v>11.924899999999999</v>
      </c>
      <c r="S21" s="204">
        <f>ROUND(VLOOKUP($A21,'2016 REG - ORD 728'!$A$9:$U$297,19,FALSE)*(1+$H$2),5)</f>
        <v>12.401910000000001</v>
      </c>
      <c r="T21" s="204">
        <f>ROUND(VLOOKUP($A21,'2016 REG - ORD 728'!$A$9:$U$297,20,FALSE)*(1+$H$2),5)</f>
        <v>12.89798</v>
      </c>
      <c r="U21" s="204">
        <f>ROUND(VLOOKUP($A21,'2016 REG - ORD 728'!$A$9:$U$297,21,FALSE)*(1+$H$2),5)</f>
        <v>13.4139</v>
      </c>
      <c r="V21" s="130"/>
      <c r="W21" s="130">
        <f>(Q21/P21)-1</f>
        <v>0.04</v>
      </c>
      <c r="X21" s="130">
        <f t="shared" ref="X21:AA21" si="23">(R21/Q21)-1</f>
        <v>0.04</v>
      </c>
      <c r="Y21" s="130">
        <f t="shared" si="23"/>
        <v>4.0001000000000002E-2</v>
      </c>
      <c r="Z21" s="130">
        <f t="shared" si="23"/>
        <v>3.9999E-2</v>
      </c>
      <c r="AA21" s="130">
        <f t="shared" si="23"/>
        <v>0.04</v>
      </c>
    </row>
    <row r="22" spans="1:27" s="4" customFormat="1" ht="13.5" customHeight="1" x14ac:dyDescent="0.2">
      <c r="A22" s="76"/>
      <c r="B22" s="167"/>
      <c r="C22" s="29"/>
      <c r="D22" s="188">
        <f t="shared" si="21"/>
        <v>22932</v>
      </c>
      <c r="E22" s="188">
        <f t="shared" si="21"/>
        <v>23850</v>
      </c>
      <c r="F22" s="188">
        <f t="shared" si="21"/>
        <v>24804</v>
      </c>
      <c r="G22" s="188">
        <f t="shared" si="21"/>
        <v>25796</v>
      </c>
      <c r="H22" s="188">
        <f t="shared" si="21"/>
        <v>26828</v>
      </c>
      <c r="I22" s="188">
        <f>U22</f>
        <v>27901</v>
      </c>
      <c r="J22" s="130" t="e">
        <f>(D21/D18)-1</f>
        <v>#VALUE!</v>
      </c>
      <c r="K22" s="130">
        <f t="shared" ref="K22:O22" si="24">(E21/E18)-1</f>
        <v>2.5021999999999999E-2</v>
      </c>
      <c r="L22" s="130">
        <f t="shared" si="24"/>
        <v>2.4936E-2</v>
      </c>
      <c r="M22" s="130">
        <f t="shared" si="24"/>
        <v>2.4792999999999999E-2</v>
      </c>
      <c r="N22" s="130">
        <f t="shared" si="24"/>
        <v>2.5437000000000001E-2</v>
      </c>
      <c r="O22" s="130">
        <f t="shared" si="24"/>
        <v>2.4445999999999999E-2</v>
      </c>
      <c r="P22" s="131">
        <f t="shared" ref="P22:T22" si="25">ROUND((P21*2080),5)</f>
        <v>22932.499199999998</v>
      </c>
      <c r="Q22" s="132">
        <f t="shared" si="25"/>
        <v>23849.8</v>
      </c>
      <c r="R22" s="132">
        <f t="shared" si="25"/>
        <v>24803.792000000001</v>
      </c>
      <c r="S22" s="132">
        <f t="shared" si="25"/>
        <v>25795.9728</v>
      </c>
      <c r="T22" s="132">
        <f t="shared" si="25"/>
        <v>26827.7984</v>
      </c>
      <c r="U22" s="132">
        <f>ROUND((U21*2080),5)</f>
        <v>27900.912</v>
      </c>
      <c r="V22" s="130">
        <f>(P21/P18)-1</f>
        <v>2.5000000000000001E-2</v>
      </c>
      <c r="W22" s="130">
        <f t="shared" ref="W22:AA22" si="26">(Q21/Q18)-1</f>
        <v>2.5000000000000001E-2</v>
      </c>
      <c r="X22" s="130">
        <f t="shared" si="26"/>
        <v>2.5000000000000001E-2</v>
      </c>
      <c r="Y22" s="130">
        <f t="shared" si="26"/>
        <v>2.5000999999999999E-2</v>
      </c>
      <c r="Z22" s="130">
        <f t="shared" si="26"/>
        <v>2.5000000000000001E-2</v>
      </c>
      <c r="AA22" s="130">
        <f t="shared" si="26"/>
        <v>2.5000000000000001E-2</v>
      </c>
    </row>
    <row r="23" spans="1:27" s="4" customFormat="1" ht="13.5" customHeight="1" thickBot="1" x14ac:dyDescent="0.25">
      <c r="A23" s="80"/>
      <c r="B23" s="168"/>
      <c r="C23" s="39"/>
      <c r="D23" s="189"/>
      <c r="E23" s="190"/>
      <c r="F23" s="190"/>
      <c r="G23" s="190"/>
      <c r="H23" s="190"/>
      <c r="I23" s="190"/>
      <c r="J23" s="133"/>
      <c r="K23" s="133"/>
      <c r="L23" s="133"/>
      <c r="M23" s="133"/>
      <c r="N23" s="133"/>
      <c r="O23" s="133"/>
      <c r="P23" s="134"/>
      <c r="Q23" s="135"/>
      <c r="R23" s="135"/>
      <c r="S23" s="135"/>
      <c r="T23" s="135"/>
      <c r="U23" s="135"/>
      <c r="V23" s="133"/>
      <c r="W23" s="133"/>
      <c r="X23" s="133"/>
      <c r="Y23" s="133"/>
      <c r="Z23" s="133"/>
      <c r="AA23" s="133"/>
    </row>
    <row r="24" spans="1:27" s="4" customFormat="1" ht="13.5" customHeight="1" x14ac:dyDescent="0.2">
      <c r="A24" s="79">
        <v>6</v>
      </c>
      <c r="B24" s="166"/>
      <c r="C24" s="45"/>
      <c r="D24" s="187">
        <f t="shared" ref="D24:H25" si="27">P24</f>
        <v>11.3</v>
      </c>
      <c r="E24" s="187">
        <f t="shared" si="27"/>
        <v>11.75</v>
      </c>
      <c r="F24" s="187">
        <f t="shared" si="27"/>
        <v>12.22</v>
      </c>
      <c r="G24" s="187">
        <f t="shared" si="27"/>
        <v>12.71</v>
      </c>
      <c r="H24" s="187">
        <f t="shared" si="27"/>
        <v>13.22</v>
      </c>
      <c r="I24" s="187">
        <f>U24</f>
        <v>13.75</v>
      </c>
      <c r="J24" s="130"/>
      <c r="K24" s="130">
        <f>(E24/D24)-1</f>
        <v>3.9822999999999997E-2</v>
      </c>
      <c r="L24" s="130">
        <f t="shared" ref="L24:O24" si="28">(F24/E24)-1</f>
        <v>0.04</v>
      </c>
      <c r="M24" s="130">
        <f t="shared" si="28"/>
        <v>4.0098000000000002E-2</v>
      </c>
      <c r="N24" s="130">
        <f t="shared" si="28"/>
        <v>4.0126000000000002E-2</v>
      </c>
      <c r="O24" s="130">
        <f t="shared" si="28"/>
        <v>4.0091000000000002E-2</v>
      </c>
      <c r="P24" s="204">
        <f>ROUND(VLOOKUP($A24,'2016 REG - ORD 728'!$A$9:$U$297,16,FALSE)*(1+$H$2),5)</f>
        <v>11.300890000000001</v>
      </c>
      <c r="Q24" s="204">
        <f>ROUND(VLOOKUP($A24,'2016 REG - ORD 728'!$A$9:$U$297,17,FALSE)*(1+$H$2),5)</f>
        <v>11.752929999999999</v>
      </c>
      <c r="R24" s="204">
        <f>ROUND(VLOOKUP($A24,'2016 REG - ORD 728'!$A$9:$U$297,18,FALSE)*(1+$H$2),5)</f>
        <v>12.223039999999999</v>
      </c>
      <c r="S24" s="204">
        <f>ROUND(VLOOKUP($A24,'2016 REG - ORD 728'!$A$9:$U$297,19,FALSE)*(1+$H$2),5)</f>
        <v>12.711959999999999</v>
      </c>
      <c r="T24" s="204">
        <f>ROUND(VLOOKUP($A24,'2016 REG - ORD 728'!$A$9:$U$297,20,FALSE)*(1+$H$2),5)</f>
        <v>13.22044</v>
      </c>
      <c r="U24" s="204">
        <f>ROUND(VLOOKUP($A24,'2016 REG - ORD 728'!$A$9:$U$297,21,FALSE)*(1+$H$2),5)</f>
        <v>13.74925</v>
      </c>
      <c r="V24" s="130"/>
      <c r="W24" s="130">
        <f>(Q24/P24)-1</f>
        <v>0.04</v>
      </c>
      <c r="X24" s="130">
        <f t="shared" ref="X24:AA24" si="29">(R24/Q24)-1</f>
        <v>3.9999E-2</v>
      </c>
      <c r="Y24" s="130">
        <f t="shared" si="29"/>
        <v>0.04</v>
      </c>
      <c r="Z24" s="130">
        <f t="shared" si="29"/>
        <v>0.04</v>
      </c>
      <c r="AA24" s="130">
        <f t="shared" si="29"/>
        <v>3.9999E-2</v>
      </c>
    </row>
    <row r="25" spans="1:27" s="4" customFormat="1" ht="13.5" customHeight="1" x14ac:dyDescent="0.2">
      <c r="A25" s="76"/>
      <c r="B25" s="167"/>
      <c r="C25" s="29"/>
      <c r="D25" s="188">
        <f t="shared" si="27"/>
        <v>23506</v>
      </c>
      <c r="E25" s="188">
        <f t="shared" si="27"/>
        <v>24446</v>
      </c>
      <c r="F25" s="188">
        <f t="shared" si="27"/>
        <v>25424</v>
      </c>
      <c r="G25" s="188">
        <f t="shared" si="27"/>
        <v>26441</v>
      </c>
      <c r="H25" s="188">
        <f t="shared" si="27"/>
        <v>27499</v>
      </c>
      <c r="I25" s="188">
        <f>U25</f>
        <v>28598</v>
      </c>
      <c r="J25" s="130">
        <f>(D24/D21)-1</f>
        <v>2.4479000000000001E-2</v>
      </c>
      <c r="K25" s="130">
        <f t="shared" ref="K25:O25" si="30">(E24/E21)-1</f>
        <v>2.4412E-2</v>
      </c>
      <c r="L25" s="130">
        <f t="shared" si="30"/>
        <v>2.5167999999999999E-2</v>
      </c>
      <c r="M25" s="130">
        <f t="shared" si="30"/>
        <v>2.5000000000000001E-2</v>
      </c>
      <c r="N25" s="130">
        <f t="shared" si="30"/>
        <v>2.4806000000000002E-2</v>
      </c>
      <c r="O25" s="130">
        <f t="shared" si="30"/>
        <v>2.5354000000000002E-2</v>
      </c>
      <c r="P25" s="131">
        <f t="shared" ref="P25:T25" si="31">ROUND((P24*2080),5)</f>
        <v>23505.851200000001</v>
      </c>
      <c r="Q25" s="132">
        <f t="shared" si="31"/>
        <v>24446.094400000002</v>
      </c>
      <c r="R25" s="132">
        <f t="shared" si="31"/>
        <v>25423.923200000001</v>
      </c>
      <c r="S25" s="132">
        <f t="shared" si="31"/>
        <v>26440.876799999998</v>
      </c>
      <c r="T25" s="132">
        <f t="shared" si="31"/>
        <v>27498.515200000002</v>
      </c>
      <c r="U25" s="132">
        <f>ROUND((U24*2080),5)</f>
        <v>28598.44</v>
      </c>
      <c r="V25" s="130">
        <f>(P24/P21)-1</f>
        <v>2.5002E-2</v>
      </c>
      <c r="W25" s="130">
        <f t="shared" ref="W25:AA25" si="32">(Q24/Q21)-1</f>
        <v>2.5002E-2</v>
      </c>
      <c r="X25" s="130">
        <f t="shared" si="32"/>
        <v>2.5000999999999999E-2</v>
      </c>
      <c r="Y25" s="130">
        <f t="shared" si="32"/>
        <v>2.5000000000000001E-2</v>
      </c>
      <c r="Z25" s="130">
        <f t="shared" si="32"/>
        <v>2.5000999999999999E-2</v>
      </c>
      <c r="AA25" s="130">
        <f t="shared" si="32"/>
        <v>2.5000000000000001E-2</v>
      </c>
    </row>
    <row r="26" spans="1:27" s="4" customFormat="1" ht="13.5" customHeight="1" thickBot="1" x14ac:dyDescent="0.25">
      <c r="A26" s="80"/>
      <c r="B26" s="168"/>
      <c r="C26" s="39"/>
      <c r="D26" s="189"/>
      <c r="E26" s="190"/>
      <c r="F26" s="190"/>
      <c r="G26" s="190"/>
      <c r="H26" s="190"/>
      <c r="I26" s="190"/>
      <c r="J26" s="133"/>
      <c r="K26" s="133"/>
      <c r="L26" s="133"/>
      <c r="M26" s="133"/>
      <c r="N26" s="133"/>
      <c r="O26" s="133"/>
      <c r="P26" s="134"/>
      <c r="Q26" s="135"/>
      <c r="R26" s="135"/>
      <c r="S26" s="135"/>
      <c r="T26" s="135"/>
      <c r="U26" s="135"/>
      <c r="V26" s="133"/>
      <c r="W26" s="133"/>
      <c r="X26" s="133"/>
      <c r="Y26" s="133"/>
      <c r="Z26" s="133"/>
      <c r="AA26" s="133"/>
    </row>
    <row r="27" spans="1:27" s="4" customFormat="1" ht="13.5" customHeight="1" x14ac:dyDescent="0.2">
      <c r="A27" s="79">
        <v>7</v>
      </c>
      <c r="B27" s="166"/>
      <c r="C27" s="45"/>
      <c r="D27" s="187">
        <f t="shared" ref="D27:H28" si="33">P27</f>
        <v>11.58</v>
      </c>
      <c r="E27" s="187">
        <f t="shared" si="33"/>
        <v>12.05</v>
      </c>
      <c r="F27" s="187">
        <f t="shared" si="33"/>
        <v>12.53</v>
      </c>
      <c r="G27" s="187">
        <f t="shared" si="33"/>
        <v>13.03</v>
      </c>
      <c r="H27" s="187">
        <f t="shared" si="33"/>
        <v>13.55</v>
      </c>
      <c r="I27" s="187">
        <f>U27</f>
        <v>14.09</v>
      </c>
      <c r="J27" s="130"/>
      <c r="K27" s="130">
        <f>(E27/D27)-1</f>
        <v>4.0586999999999998E-2</v>
      </c>
      <c r="L27" s="130">
        <f t="shared" ref="L27:O27" si="34">(F27/E27)-1</f>
        <v>3.9834000000000001E-2</v>
      </c>
      <c r="M27" s="130">
        <f t="shared" si="34"/>
        <v>3.9904000000000002E-2</v>
      </c>
      <c r="N27" s="130">
        <f t="shared" si="34"/>
        <v>3.9907999999999999E-2</v>
      </c>
      <c r="O27" s="130">
        <f t="shared" si="34"/>
        <v>3.9851999999999999E-2</v>
      </c>
      <c r="P27" s="204">
        <f>ROUND(VLOOKUP($A27,'2016 REG - ORD 728'!$A$9:$U$297,16,FALSE)*(1+$H$2),5)</f>
        <v>11.58342</v>
      </c>
      <c r="Q27" s="204">
        <f>ROUND(VLOOKUP($A27,'2016 REG - ORD 728'!$A$9:$U$297,17,FALSE)*(1+$H$2),5)</f>
        <v>12.046749999999999</v>
      </c>
      <c r="R27" s="204">
        <f>ROUND(VLOOKUP($A27,'2016 REG - ORD 728'!$A$9:$U$297,18,FALSE)*(1+$H$2),5)</f>
        <v>12.52862</v>
      </c>
      <c r="S27" s="204">
        <f>ROUND(VLOOKUP($A27,'2016 REG - ORD 728'!$A$9:$U$297,19,FALSE)*(1+$H$2),5)</f>
        <v>13.02976</v>
      </c>
      <c r="T27" s="204">
        <f>ROUND(VLOOKUP($A27,'2016 REG - ORD 728'!$A$9:$U$297,20,FALSE)*(1+$H$2),5)</f>
        <v>13.55095</v>
      </c>
      <c r="U27" s="204">
        <f>ROUND(VLOOKUP($A27,'2016 REG - ORD 728'!$A$9:$U$297,21,FALSE)*(1+$H$2),5)</f>
        <v>14.09299</v>
      </c>
      <c r="V27" s="130"/>
      <c r="W27" s="130">
        <f>(Q27/P27)-1</f>
        <v>3.9999E-2</v>
      </c>
      <c r="X27" s="130">
        <f t="shared" ref="X27:AA27" si="35">(R27/Q27)-1</f>
        <v>0.04</v>
      </c>
      <c r="Y27" s="130">
        <f t="shared" si="35"/>
        <v>0.04</v>
      </c>
      <c r="Z27" s="130">
        <f t="shared" si="35"/>
        <v>0.04</v>
      </c>
      <c r="AA27" s="130">
        <f t="shared" si="35"/>
        <v>0.04</v>
      </c>
    </row>
    <row r="28" spans="1:27" s="4" customFormat="1" ht="13.5" customHeight="1" x14ac:dyDescent="0.2">
      <c r="A28" s="76"/>
      <c r="B28" s="167"/>
      <c r="C28" s="29"/>
      <c r="D28" s="188">
        <f t="shared" si="33"/>
        <v>24094</v>
      </c>
      <c r="E28" s="188">
        <f t="shared" si="33"/>
        <v>25057</v>
      </c>
      <c r="F28" s="188">
        <f t="shared" si="33"/>
        <v>26060</v>
      </c>
      <c r="G28" s="188">
        <f t="shared" si="33"/>
        <v>27102</v>
      </c>
      <c r="H28" s="188">
        <f t="shared" si="33"/>
        <v>28186</v>
      </c>
      <c r="I28" s="188">
        <f>U28</f>
        <v>29313</v>
      </c>
      <c r="J28" s="130">
        <f>(D27/D24)-1</f>
        <v>2.4778999999999999E-2</v>
      </c>
      <c r="K28" s="130">
        <f>(E27/E24)-1</f>
        <v>2.5531999999999999E-2</v>
      </c>
      <c r="L28" s="130">
        <f t="shared" ref="L28:O28" si="36">(F27/F24)-1</f>
        <v>2.5368000000000002E-2</v>
      </c>
      <c r="M28" s="130">
        <f t="shared" si="36"/>
        <v>2.5177000000000001E-2</v>
      </c>
      <c r="N28" s="130">
        <f t="shared" si="36"/>
        <v>2.4962000000000002E-2</v>
      </c>
      <c r="O28" s="130">
        <f t="shared" si="36"/>
        <v>2.4726999999999999E-2</v>
      </c>
      <c r="P28" s="131">
        <f t="shared" ref="P28:T28" si="37">ROUND((P27*2080),5)</f>
        <v>24093.513599999998</v>
      </c>
      <c r="Q28" s="132">
        <f t="shared" si="37"/>
        <v>25057.24</v>
      </c>
      <c r="R28" s="132">
        <f t="shared" si="37"/>
        <v>26059.529600000002</v>
      </c>
      <c r="S28" s="132">
        <f t="shared" si="37"/>
        <v>27101.900799999999</v>
      </c>
      <c r="T28" s="132">
        <f t="shared" si="37"/>
        <v>28185.975999999999</v>
      </c>
      <c r="U28" s="132">
        <f>ROUND((U27*2080),5)</f>
        <v>29313.4192</v>
      </c>
      <c r="V28" s="130">
        <f>(P27/P24)-1</f>
        <v>2.5000999999999999E-2</v>
      </c>
      <c r="W28" s="130">
        <f>(Q27/Q24)-1</f>
        <v>2.5000000000000001E-2</v>
      </c>
      <c r="X28" s="130">
        <f t="shared" ref="X28:AA28" si="38">(R27/R24)-1</f>
        <v>2.5000000000000001E-2</v>
      </c>
      <c r="Y28" s="130">
        <f t="shared" si="38"/>
        <v>2.5000000000000001E-2</v>
      </c>
      <c r="Z28" s="130">
        <f t="shared" si="38"/>
        <v>2.5000000000000001E-2</v>
      </c>
      <c r="AA28" s="130">
        <f t="shared" si="38"/>
        <v>2.5000999999999999E-2</v>
      </c>
    </row>
    <row r="29" spans="1:27" s="4" customFormat="1" ht="13.5" customHeight="1" thickBot="1" x14ac:dyDescent="0.25">
      <c r="A29" s="80"/>
      <c r="B29" s="168"/>
      <c r="C29" s="39"/>
      <c r="D29" s="189"/>
      <c r="E29" s="190"/>
      <c r="F29" s="190"/>
      <c r="G29" s="190"/>
      <c r="H29" s="190"/>
      <c r="I29" s="190"/>
      <c r="J29" s="133"/>
      <c r="K29" s="133"/>
      <c r="L29" s="133"/>
      <c r="M29" s="133"/>
      <c r="N29" s="133"/>
      <c r="O29" s="133"/>
      <c r="P29" s="134"/>
      <c r="Q29" s="135"/>
      <c r="R29" s="135"/>
      <c r="S29" s="135"/>
      <c r="T29" s="135"/>
      <c r="U29" s="135"/>
      <c r="V29" s="133"/>
      <c r="W29" s="133"/>
      <c r="X29" s="133"/>
      <c r="Y29" s="133"/>
      <c r="Z29" s="133"/>
      <c r="AA29" s="133"/>
    </row>
    <row r="30" spans="1:27" s="4" customFormat="1" ht="13.5" customHeight="1" x14ac:dyDescent="0.2">
      <c r="A30" s="79">
        <v>8</v>
      </c>
      <c r="B30" s="166"/>
      <c r="C30" s="45"/>
      <c r="D30" s="187">
        <f t="shared" ref="D30:H31" si="39">P30</f>
        <v>11.87</v>
      </c>
      <c r="E30" s="187">
        <f t="shared" si="39"/>
        <v>12.35</v>
      </c>
      <c r="F30" s="187">
        <f t="shared" si="39"/>
        <v>12.84</v>
      </c>
      <c r="G30" s="187">
        <f t="shared" si="39"/>
        <v>13.36</v>
      </c>
      <c r="H30" s="187">
        <f t="shared" si="39"/>
        <v>13.89</v>
      </c>
      <c r="I30" s="187">
        <f>U30</f>
        <v>14.45</v>
      </c>
      <c r="J30" s="130"/>
      <c r="K30" s="130">
        <f>(E30/D30)-1</f>
        <v>4.0438000000000002E-2</v>
      </c>
      <c r="L30" s="130">
        <f t="shared" ref="L30:O30" si="40">(F30/E30)-1</f>
        <v>3.9676000000000003E-2</v>
      </c>
      <c r="M30" s="130">
        <f t="shared" si="40"/>
        <v>4.0497999999999999E-2</v>
      </c>
      <c r="N30" s="130">
        <f t="shared" si="40"/>
        <v>3.9670999999999998E-2</v>
      </c>
      <c r="O30" s="130">
        <f t="shared" si="40"/>
        <v>4.0316999999999999E-2</v>
      </c>
      <c r="P30" s="204">
        <f>ROUND(VLOOKUP($A30,'2016 REG - ORD 728'!$A$9:$U$297,16,FALSE)*(1+$H$2),5)</f>
        <v>11.872999999999999</v>
      </c>
      <c r="Q30" s="204">
        <f>ROUND(VLOOKUP($A30,'2016 REG - ORD 728'!$A$9:$U$297,17,FALSE)*(1+$H$2),5)</f>
        <v>12.34792</v>
      </c>
      <c r="R30" s="204">
        <f>ROUND(VLOOKUP($A30,'2016 REG - ORD 728'!$A$9:$U$297,18,FALSE)*(1+$H$2),5)</f>
        <v>12.84183</v>
      </c>
      <c r="S30" s="204">
        <f>ROUND(VLOOKUP($A30,'2016 REG - ORD 728'!$A$9:$U$297,19,FALSE)*(1+$H$2),5)</f>
        <v>13.355499999999999</v>
      </c>
      <c r="T30" s="204">
        <f>ROUND(VLOOKUP($A30,'2016 REG - ORD 728'!$A$9:$U$297,20,FALSE)*(1+$H$2),5)</f>
        <v>13.88973</v>
      </c>
      <c r="U30" s="204">
        <f>ROUND(VLOOKUP($A30,'2016 REG - ORD 728'!$A$9:$U$297,21,FALSE)*(1+$H$2),5)</f>
        <v>14.445320000000001</v>
      </c>
      <c r="V30" s="130"/>
      <c r="W30" s="130">
        <f>(Q30/P30)-1</f>
        <v>0.04</v>
      </c>
      <c r="X30" s="130">
        <f t="shared" ref="X30:AA30" si="41">(R30/Q30)-1</f>
        <v>3.9999E-2</v>
      </c>
      <c r="Y30" s="130">
        <f t="shared" si="41"/>
        <v>0.04</v>
      </c>
      <c r="Z30" s="130">
        <f t="shared" si="41"/>
        <v>4.0001000000000002E-2</v>
      </c>
      <c r="AA30" s="130">
        <f t="shared" si="41"/>
        <v>0.04</v>
      </c>
    </row>
    <row r="31" spans="1:27" s="4" customFormat="1" ht="13.5" customHeight="1" x14ac:dyDescent="0.2">
      <c r="A31" s="76"/>
      <c r="B31" s="167"/>
      <c r="C31" s="29"/>
      <c r="D31" s="188">
        <f t="shared" si="39"/>
        <v>24696</v>
      </c>
      <c r="E31" s="188">
        <f t="shared" si="39"/>
        <v>25684</v>
      </c>
      <c r="F31" s="188">
        <f t="shared" si="39"/>
        <v>26711</v>
      </c>
      <c r="G31" s="188">
        <f t="shared" si="39"/>
        <v>27779</v>
      </c>
      <c r="H31" s="188">
        <f t="shared" si="39"/>
        <v>28891</v>
      </c>
      <c r="I31" s="188">
        <f>U31</f>
        <v>30046</v>
      </c>
      <c r="J31" s="130">
        <f>(D30/D27)-1</f>
        <v>2.5042999999999999E-2</v>
      </c>
      <c r="K31" s="130">
        <f>(E30/E27)-1</f>
        <v>2.4896000000000001E-2</v>
      </c>
      <c r="L31" s="130">
        <f t="shared" ref="L31:O31" si="42">(F30/F27)-1</f>
        <v>2.4740999999999999E-2</v>
      </c>
      <c r="M31" s="130">
        <f t="shared" si="42"/>
        <v>2.5326000000000001E-2</v>
      </c>
      <c r="N31" s="130">
        <f t="shared" si="42"/>
        <v>2.5092E-2</v>
      </c>
      <c r="O31" s="130">
        <f t="shared" si="42"/>
        <v>2.555E-2</v>
      </c>
      <c r="P31" s="131">
        <f t="shared" ref="P31:T31" si="43">ROUND((P30*2080),5)</f>
        <v>24695.84</v>
      </c>
      <c r="Q31" s="132">
        <f t="shared" si="43"/>
        <v>25683.673599999998</v>
      </c>
      <c r="R31" s="132">
        <f t="shared" si="43"/>
        <v>26711.006399999998</v>
      </c>
      <c r="S31" s="132">
        <f t="shared" si="43"/>
        <v>27779.439999999999</v>
      </c>
      <c r="T31" s="132">
        <f t="shared" si="43"/>
        <v>28890.6384</v>
      </c>
      <c r="U31" s="132">
        <f>ROUND((U30*2080),5)</f>
        <v>30046.265599999999</v>
      </c>
      <c r="V31" s="130">
        <f>(P30/P27)-1</f>
        <v>2.5000000000000001E-2</v>
      </c>
      <c r="W31" s="130">
        <f>(Q30/Q27)-1</f>
        <v>2.5000000000000001E-2</v>
      </c>
      <c r="X31" s="130">
        <f t="shared" ref="X31:AA31" si="44">(R30/R27)-1</f>
        <v>2.5000000000000001E-2</v>
      </c>
      <c r="Y31" s="130">
        <f t="shared" si="44"/>
        <v>2.5000000000000001E-2</v>
      </c>
      <c r="Z31" s="130">
        <f t="shared" si="44"/>
        <v>2.5000000000000001E-2</v>
      </c>
      <c r="AA31" s="130">
        <f t="shared" si="44"/>
        <v>2.5000000000000001E-2</v>
      </c>
    </row>
    <row r="32" spans="1:27" s="4" customFormat="1" ht="13.5" customHeight="1" thickBot="1" x14ac:dyDescent="0.25">
      <c r="A32" s="80"/>
      <c r="B32" s="168"/>
      <c r="C32" s="39"/>
      <c r="D32" s="189"/>
      <c r="E32" s="190"/>
      <c r="F32" s="190"/>
      <c r="G32" s="190"/>
      <c r="H32" s="190"/>
      <c r="I32" s="190"/>
      <c r="J32" s="133"/>
      <c r="K32" s="133"/>
      <c r="L32" s="133"/>
      <c r="M32" s="133"/>
      <c r="N32" s="133"/>
      <c r="O32" s="133"/>
      <c r="P32" s="134"/>
      <c r="Q32" s="135"/>
      <c r="R32" s="135"/>
      <c r="S32" s="135"/>
      <c r="T32" s="135"/>
      <c r="U32" s="135"/>
      <c r="V32" s="133"/>
      <c r="W32" s="133"/>
      <c r="X32" s="133"/>
      <c r="Y32" s="133"/>
      <c r="Z32" s="133"/>
      <c r="AA32" s="133"/>
    </row>
    <row r="33" spans="1:27" s="4" customFormat="1" ht="13.5" customHeight="1" x14ac:dyDescent="0.2">
      <c r="A33" s="79">
        <v>9</v>
      </c>
      <c r="B33" s="166"/>
      <c r="C33" s="45"/>
      <c r="D33" s="187">
        <f t="shared" ref="D33:H34" si="45">P33</f>
        <v>12.17</v>
      </c>
      <c r="E33" s="187">
        <f t="shared" si="45"/>
        <v>12.66</v>
      </c>
      <c r="F33" s="187">
        <f t="shared" si="45"/>
        <v>13.16</v>
      </c>
      <c r="G33" s="187">
        <f t="shared" si="45"/>
        <v>13.69</v>
      </c>
      <c r="H33" s="187">
        <f t="shared" si="45"/>
        <v>14.24</v>
      </c>
      <c r="I33" s="187">
        <f>U33</f>
        <v>14.81</v>
      </c>
      <c r="J33" s="130"/>
      <c r="K33" s="130">
        <f>(E33/D33)-1</f>
        <v>4.0263E-2</v>
      </c>
      <c r="L33" s="130">
        <f t="shared" ref="L33:O33" si="46">(F33/E33)-1</f>
        <v>3.9494000000000001E-2</v>
      </c>
      <c r="M33" s="130">
        <f t="shared" si="46"/>
        <v>4.0273999999999997E-2</v>
      </c>
      <c r="N33" s="130">
        <f t="shared" si="46"/>
        <v>4.0175000000000002E-2</v>
      </c>
      <c r="O33" s="130">
        <f t="shared" si="46"/>
        <v>4.0028000000000001E-2</v>
      </c>
      <c r="P33" s="204">
        <f>ROUND(VLOOKUP($A33,'2016 REG - ORD 728'!$A$9:$U$297,16,FALSE)*(1+$H$2),5)</f>
        <v>12.169829999999999</v>
      </c>
      <c r="Q33" s="204">
        <f>ROUND(VLOOKUP($A33,'2016 REG - ORD 728'!$A$9:$U$297,17,FALSE)*(1+$H$2),5)</f>
        <v>12.65663</v>
      </c>
      <c r="R33" s="204">
        <f>ROUND(VLOOKUP($A33,'2016 REG - ORD 728'!$A$9:$U$297,18,FALSE)*(1+$H$2),5)</f>
        <v>13.162890000000001</v>
      </c>
      <c r="S33" s="204">
        <f>ROUND(VLOOKUP($A33,'2016 REG - ORD 728'!$A$9:$U$297,19,FALSE)*(1+$H$2),5)</f>
        <v>13.689399999999999</v>
      </c>
      <c r="T33" s="204">
        <f>ROUND(VLOOKUP($A33,'2016 REG - ORD 728'!$A$9:$U$297,20,FALSE)*(1+$H$2),5)</f>
        <v>14.236969999999999</v>
      </c>
      <c r="U33" s="204">
        <f>ROUND(VLOOKUP($A33,'2016 REG - ORD 728'!$A$9:$U$297,21,FALSE)*(1+$H$2),5)</f>
        <v>14.80645</v>
      </c>
      <c r="V33" s="130"/>
      <c r="W33" s="130">
        <f>(Q33/P33)-1</f>
        <v>4.0001000000000002E-2</v>
      </c>
      <c r="X33" s="130">
        <f t="shared" ref="X33:AA33" si="47">(R33/Q33)-1</f>
        <v>0.04</v>
      </c>
      <c r="Y33" s="130">
        <f t="shared" si="47"/>
        <v>0.04</v>
      </c>
      <c r="Z33" s="130">
        <f t="shared" si="47"/>
        <v>0.04</v>
      </c>
      <c r="AA33" s="130">
        <f t="shared" si="47"/>
        <v>0.04</v>
      </c>
    </row>
    <row r="34" spans="1:27" s="4" customFormat="1" ht="13.5" customHeight="1" x14ac:dyDescent="0.2">
      <c r="A34" s="76"/>
      <c r="B34" s="167"/>
      <c r="C34" s="29"/>
      <c r="D34" s="188">
        <f t="shared" si="45"/>
        <v>25313</v>
      </c>
      <c r="E34" s="188">
        <f t="shared" si="45"/>
        <v>26326</v>
      </c>
      <c r="F34" s="188">
        <f t="shared" si="45"/>
        <v>27379</v>
      </c>
      <c r="G34" s="188">
        <f t="shared" si="45"/>
        <v>28474</v>
      </c>
      <c r="H34" s="188">
        <f t="shared" si="45"/>
        <v>29613</v>
      </c>
      <c r="I34" s="188">
        <f>U34</f>
        <v>30797</v>
      </c>
      <c r="J34" s="130">
        <f>(D33/D30)-1</f>
        <v>2.5274000000000001E-2</v>
      </c>
      <c r="K34" s="130">
        <f>(E33/E30)-1</f>
        <v>2.5100999999999998E-2</v>
      </c>
      <c r="L34" s="130">
        <f t="shared" ref="L34:O34" si="48">(F33/F30)-1</f>
        <v>2.4922E-2</v>
      </c>
      <c r="M34" s="130">
        <f t="shared" si="48"/>
        <v>2.4701000000000001E-2</v>
      </c>
      <c r="N34" s="130">
        <f t="shared" si="48"/>
        <v>2.5198000000000002E-2</v>
      </c>
      <c r="O34" s="130">
        <f t="shared" si="48"/>
        <v>2.4913000000000001E-2</v>
      </c>
      <c r="P34" s="131">
        <f t="shared" ref="P34:T34" si="49">ROUND((P33*2080),5)</f>
        <v>25313.2464</v>
      </c>
      <c r="Q34" s="132">
        <f t="shared" si="49"/>
        <v>26325.790400000002</v>
      </c>
      <c r="R34" s="132">
        <f t="shared" si="49"/>
        <v>27378.8112</v>
      </c>
      <c r="S34" s="132">
        <f t="shared" si="49"/>
        <v>28473.952000000001</v>
      </c>
      <c r="T34" s="132">
        <f t="shared" si="49"/>
        <v>29612.8976</v>
      </c>
      <c r="U34" s="132">
        <f>ROUND((U33*2080),5)</f>
        <v>30797.416000000001</v>
      </c>
      <c r="V34" s="130">
        <f>(P33/P30)-1</f>
        <v>2.5000000000000001E-2</v>
      </c>
      <c r="W34" s="130">
        <f>(Q33/Q30)-1</f>
        <v>2.5000999999999999E-2</v>
      </c>
      <c r="X34" s="130">
        <f t="shared" ref="X34:AA34" si="50">(R33/R30)-1</f>
        <v>2.5000999999999999E-2</v>
      </c>
      <c r="Y34" s="130">
        <f t="shared" si="50"/>
        <v>2.5000999999999999E-2</v>
      </c>
      <c r="Z34" s="130">
        <f t="shared" si="50"/>
        <v>2.5000000000000001E-2</v>
      </c>
      <c r="AA34" s="130">
        <f t="shared" si="50"/>
        <v>2.5000000000000001E-2</v>
      </c>
    </row>
    <row r="35" spans="1:27" s="4" customFormat="1" ht="13.5" customHeight="1" thickBot="1" x14ac:dyDescent="0.25">
      <c r="A35" s="80"/>
      <c r="B35" s="168"/>
      <c r="C35" s="39"/>
      <c r="D35" s="189"/>
      <c r="E35" s="190"/>
      <c r="F35" s="190"/>
      <c r="G35" s="190"/>
      <c r="H35" s="190"/>
      <c r="I35" s="190"/>
      <c r="J35" s="133"/>
      <c r="K35" s="133"/>
      <c r="L35" s="133"/>
      <c r="M35" s="133"/>
      <c r="N35" s="133"/>
      <c r="O35" s="133"/>
      <c r="P35" s="134"/>
      <c r="Q35" s="135"/>
      <c r="R35" s="135"/>
      <c r="S35" s="135"/>
      <c r="T35" s="135"/>
      <c r="U35" s="135"/>
      <c r="V35" s="133"/>
      <c r="W35" s="133"/>
      <c r="X35" s="133"/>
      <c r="Y35" s="133"/>
      <c r="Z35" s="133"/>
      <c r="AA35" s="133"/>
    </row>
    <row r="36" spans="1:27" s="4" customFormat="1" ht="13.5" customHeight="1" x14ac:dyDescent="0.2">
      <c r="A36" s="79">
        <v>10</v>
      </c>
      <c r="B36" s="166"/>
      <c r="C36" s="45"/>
      <c r="D36" s="187">
        <f t="shared" ref="D36:H37" si="51">P36</f>
        <v>12.47</v>
      </c>
      <c r="E36" s="187">
        <f t="shared" si="51"/>
        <v>12.97</v>
      </c>
      <c r="F36" s="187">
        <f t="shared" si="51"/>
        <v>13.49</v>
      </c>
      <c r="G36" s="187">
        <f t="shared" si="51"/>
        <v>14.03</v>
      </c>
      <c r="H36" s="187">
        <f t="shared" si="51"/>
        <v>14.59</v>
      </c>
      <c r="I36" s="187">
        <f>U36</f>
        <v>15.18</v>
      </c>
      <c r="J36" s="130"/>
      <c r="K36" s="130">
        <f>(E36/D36)-1</f>
        <v>4.0096E-2</v>
      </c>
      <c r="L36" s="130">
        <f t="shared" ref="L36:O36" si="52">(F36/E36)-1</f>
        <v>4.0092999999999997E-2</v>
      </c>
      <c r="M36" s="130">
        <f t="shared" si="52"/>
        <v>4.0030000000000003E-2</v>
      </c>
      <c r="N36" s="130">
        <f t="shared" si="52"/>
        <v>3.9913999999999998E-2</v>
      </c>
      <c r="O36" s="130">
        <f t="shared" si="52"/>
        <v>4.0439000000000003E-2</v>
      </c>
      <c r="P36" s="204">
        <f>ROUND(VLOOKUP($A36,'2016 REG - ORD 728'!$A$9:$U$297,16,FALSE)*(1+$H$2),5)</f>
        <v>12.47406</v>
      </c>
      <c r="Q36" s="204">
        <f>ROUND(VLOOKUP($A36,'2016 REG - ORD 728'!$A$9:$U$297,17,FALSE)*(1+$H$2),5)</f>
        <v>12.97303</v>
      </c>
      <c r="R36" s="204">
        <f>ROUND(VLOOKUP($A36,'2016 REG - ORD 728'!$A$9:$U$297,18,FALSE)*(1+$H$2),5)</f>
        <v>13.491949999999999</v>
      </c>
      <c r="S36" s="204">
        <f>ROUND(VLOOKUP($A36,'2016 REG - ORD 728'!$A$9:$U$297,19,FALSE)*(1+$H$2),5)</f>
        <v>14.03163</v>
      </c>
      <c r="T36" s="204">
        <f>ROUND(VLOOKUP($A36,'2016 REG - ORD 728'!$A$9:$U$297,20,FALSE)*(1+$H$2),5)</f>
        <v>14.5929</v>
      </c>
      <c r="U36" s="204">
        <f>ROUND(VLOOKUP($A36,'2016 REG - ORD 728'!$A$9:$U$297,21,FALSE)*(1+$H$2),5)</f>
        <v>15.17661</v>
      </c>
      <c r="V36" s="130"/>
      <c r="W36" s="130">
        <f>(Q36/P36)-1</f>
        <v>4.0001000000000002E-2</v>
      </c>
      <c r="X36" s="130">
        <f t="shared" ref="X36:AA36" si="53">(R36/Q36)-1</f>
        <v>0.04</v>
      </c>
      <c r="Y36" s="130">
        <f t="shared" si="53"/>
        <v>0.04</v>
      </c>
      <c r="Z36" s="130">
        <f t="shared" si="53"/>
        <v>0.04</v>
      </c>
      <c r="AA36" s="130">
        <f t="shared" si="53"/>
        <v>0.04</v>
      </c>
    </row>
    <row r="37" spans="1:27" s="4" customFormat="1" ht="13.5" customHeight="1" x14ac:dyDescent="0.2">
      <c r="A37" s="76"/>
      <c r="B37" s="167"/>
      <c r="C37" s="29"/>
      <c r="D37" s="188">
        <f t="shared" si="51"/>
        <v>25946</v>
      </c>
      <c r="E37" s="188">
        <f t="shared" si="51"/>
        <v>26984</v>
      </c>
      <c r="F37" s="188">
        <f t="shared" si="51"/>
        <v>28063</v>
      </c>
      <c r="G37" s="188">
        <f t="shared" si="51"/>
        <v>29186</v>
      </c>
      <c r="H37" s="188">
        <f t="shared" si="51"/>
        <v>30353</v>
      </c>
      <c r="I37" s="188">
        <f>U37</f>
        <v>31567</v>
      </c>
      <c r="J37" s="130">
        <f>(D36/D33)-1</f>
        <v>2.4650999999999999E-2</v>
      </c>
      <c r="K37" s="130">
        <f>(E36/E33)-1</f>
        <v>2.4486999999999998E-2</v>
      </c>
      <c r="L37" s="130">
        <f t="shared" ref="L37:O37" si="54">(F36/F33)-1</f>
        <v>2.5076000000000001E-2</v>
      </c>
      <c r="M37" s="130">
        <f t="shared" si="54"/>
        <v>2.4836E-2</v>
      </c>
      <c r="N37" s="130">
        <f t="shared" si="54"/>
        <v>2.4579E-2</v>
      </c>
      <c r="O37" s="130">
        <f t="shared" si="54"/>
        <v>2.4983000000000002E-2</v>
      </c>
      <c r="P37" s="131">
        <f t="shared" ref="P37:T37" si="55">ROUND((P36*2080),5)</f>
        <v>25946.0448</v>
      </c>
      <c r="Q37" s="132">
        <f t="shared" si="55"/>
        <v>26983.902399999999</v>
      </c>
      <c r="R37" s="132">
        <f t="shared" si="55"/>
        <v>28063.256000000001</v>
      </c>
      <c r="S37" s="132">
        <f t="shared" si="55"/>
        <v>29185.790400000002</v>
      </c>
      <c r="T37" s="132">
        <f t="shared" si="55"/>
        <v>30353.232</v>
      </c>
      <c r="U37" s="132">
        <f>ROUND((U36*2080),5)</f>
        <v>31567.3488</v>
      </c>
      <c r="V37" s="130">
        <f>(P36/P33)-1</f>
        <v>2.4999E-2</v>
      </c>
      <c r="W37" s="130">
        <f>(Q36/Q33)-1</f>
        <v>2.4999E-2</v>
      </c>
      <c r="X37" s="130">
        <f t="shared" ref="X37:AA37" si="56">(R36/R33)-1</f>
        <v>2.4999E-2</v>
      </c>
      <c r="Y37" s="130">
        <f t="shared" si="56"/>
        <v>2.5000000000000001E-2</v>
      </c>
      <c r="Z37" s="130">
        <f t="shared" si="56"/>
        <v>2.5000000000000001E-2</v>
      </c>
      <c r="AA37" s="130">
        <f t="shared" si="56"/>
        <v>2.5000000000000001E-2</v>
      </c>
    </row>
    <row r="38" spans="1:27" s="4" customFormat="1" ht="13.5" customHeight="1" thickBot="1" x14ac:dyDescent="0.25">
      <c r="A38" s="80"/>
      <c r="B38" s="168"/>
      <c r="C38" s="39"/>
      <c r="D38" s="189"/>
      <c r="E38" s="190"/>
      <c r="F38" s="190"/>
      <c r="G38" s="190"/>
      <c r="H38" s="190"/>
      <c r="I38" s="190"/>
      <c r="J38" s="133"/>
      <c r="K38" s="133"/>
      <c r="L38" s="133"/>
      <c r="M38" s="133"/>
      <c r="N38" s="133"/>
      <c r="O38" s="133"/>
      <c r="P38" s="134"/>
      <c r="Q38" s="135"/>
      <c r="R38" s="135"/>
      <c r="S38" s="135"/>
      <c r="T38" s="135"/>
      <c r="U38" s="135"/>
      <c r="V38" s="133"/>
      <c r="W38" s="133"/>
      <c r="X38" s="133"/>
      <c r="Y38" s="133"/>
      <c r="Z38" s="133"/>
      <c r="AA38" s="133"/>
    </row>
    <row r="39" spans="1:27" s="4" customFormat="1" ht="13.5" customHeight="1" x14ac:dyDescent="0.2">
      <c r="A39" s="79">
        <v>11</v>
      </c>
      <c r="B39" s="166"/>
      <c r="C39" s="45"/>
      <c r="D39" s="187">
        <f t="shared" ref="D39:H40" si="57">P39</f>
        <v>12.79</v>
      </c>
      <c r="E39" s="187">
        <f t="shared" si="57"/>
        <v>13.3</v>
      </c>
      <c r="F39" s="187">
        <f t="shared" si="57"/>
        <v>13.83</v>
      </c>
      <c r="G39" s="187">
        <f t="shared" si="57"/>
        <v>14.38</v>
      </c>
      <c r="H39" s="187">
        <f t="shared" si="57"/>
        <v>14.96</v>
      </c>
      <c r="I39" s="187">
        <f>U39</f>
        <v>15.56</v>
      </c>
      <c r="J39" s="130"/>
      <c r="K39" s="130">
        <f>(E39/D39)-1</f>
        <v>3.9875000000000001E-2</v>
      </c>
      <c r="L39" s="130">
        <f t="shared" ref="L39:O39" si="58">(F39/E39)-1</f>
        <v>3.9849999999999997E-2</v>
      </c>
      <c r="M39" s="130">
        <f t="shared" si="58"/>
        <v>3.9768999999999999E-2</v>
      </c>
      <c r="N39" s="130">
        <f t="shared" si="58"/>
        <v>4.0334000000000002E-2</v>
      </c>
      <c r="O39" s="130">
        <f t="shared" si="58"/>
        <v>4.0106999999999997E-2</v>
      </c>
      <c r="P39" s="204">
        <f>ROUND(VLOOKUP($A39,'2016 REG - ORD 728'!$A$9:$U$297,16,FALSE)*(1+$H$2),5)</f>
        <v>12.785909999999999</v>
      </c>
      <c r="Q39" s="204">
        <f>ROUND(VLOOKUP($A39,'2016 REG - ORD 728'!$A$9:$U$297,17,FALSE)*(1+$H$2),5)</f>
        <v>13.29735</v>
      </c>
      <c r="R39" s="204">
        <f>ROUND(VLOOKUP($A39,'2016 REG - ORD 728'!$A$9:$U$297,18,FALSE)*(1+$H$2),5)</f>
        <v>13.82924</v>
      </c>
      <c r="S39" s="204">
        <f>ROUND(VLOOKUP($A39,'2016 REG - ORD 728'!$A$9:$U$297,19,FALSE)*(1+$H$2),5)</f>
        <v>14.38241</v>
      </c>
      <c r="T39" s="204">
        <f>ROUND(VLOOKUP($A39,'2016 REG - ORD 728'!$A$9:$U$297,20,FALSE)*(1+$H$2),5)</f>
        <v>14.957710000000001</v>
      </c>
      <c r="U39" s="204">
        <f>ROUND(VLOOKUP($A39,'2016 REG - ORD 728'!$A$9:$U$297,21,FALSE)*(1+$H$2),5)</f>
        <v>15.55603</v>
      </c>
      <c r="V39" s="130"/>
      <c r="W39" s="130">
        <f>(Q39/P39)-1</f>
        <v>0.04</v>
      </c>
      <c r="X39" s="130">
        <f t="shared" ref="X39:AA39" si="59">(R39/Q39)-1</f>
        <v>0.04</v>
      </c>
      <c r="Y39" s="130">
        <f t="shared" si="59"/>
        <v>0.04</v>
      </c>
      <c r="Z39" s="130">
        <f t="shared" si="59"/>
        <v>0.04</v>
      </c>
      <c r="AA39" s="130">
        <f t="shared" si="59"/>
        <v>4.0001000000000002E-2</v>
      </c>
    </row>
    <row r="40" spans="1:27" s="4" customFormat="1" ht="13.5" customHeight="1" x14ac:dyDescent="0.2">
      <c r="A40" s="76"/>
      <c r="B40" s="167"/>
      <c r="C40" s="29"/>
      <c r="D40" s="188">
        <f t="shared" si="57"/>
        <v>26595</v>
      </c>
      <c r="E40" s="188">
        <f t="shared" si="57"/>
        <v>27658</v>
      </c>
      <c r="F40" s="188">
        <f t="shared" si="57"/>
        <v>28765</v>
      </c>
      <c r="G40" s="188">
        <f t="shared" si="57"/>
        <v>29915</v>
      </c>
      <c r="H40" s="188">
        <f t="shared" si="57"/>
        <v>31112</v>
      </c>
      <c r="I40" s="188">
        <f>U40</f>
        <v>32357</v>
      </c>
      <c r="J40" s="130">
        <f>(D39/D36)-1</f>
        <v>2.5662000000000001E-2</v>
      </c>
      <c r="K40" s="130">
        <f>(E39/E36)-1</f>
        <v>2.5443E-2</v>
      </c>
      <c r="L40" s="130">
        <f t="shared" ref="L40:O40" si="60">(F39/F36)-1</f>
        <v>2.5204000000000001E-2</v>
      </c>
      <c r="M40" s="130">
        <f t="shared" si="60"/>
        <v>2.4947E-2</v>
      </c>
      <c r="N40" s="130">
        <f t="shared" si="60"/>
        <v>2.5360000000000001E-2</v>
      </c>
      <c r="O40" s="130">
        <f t="shared" si="60"/>
        <v>2.5033E-2</v>
      </c>
      <c r="P40" s="131">
        <f t="shared" ref="P40:T40" si="61">ROUND((P39*2080),5)</f>
        <v>26594.692800000001</v>
      </c>
      <c r="Q40" s="132">
        <f t="shared" si="61"/>
        <v>27658.488000000001</v>
      </c>
      <c r="R40" s="132">
        <f t="shared" si="61"/>
        <v>28764.819200000002</v>
      </c>
      <c r="S40" s="132">
        <f t="shared" si="61"/>
        <v>29915.412799999998</v>
      </c>
      <c r="T40" s="132">
        <f t="shared" si="61"/>
        <v>31112.036800000002</v>
      </c>
      <c r="U40" s="132">
        <f>ROUND((U39*2080),5)</f>
        <v>32356.542399999998</v>
      </c>
      <c r="V40" s="130">
        <f>(P39/P36)-1</f>
        <v>2.5000000000000001E-2</v>
      </c>
      <c r="W40" s="130">
        <f>(Q39/Q36)-1</f>
        <v>2.5000000000000001E-2</v>
      </c>
      <c r="X40" s="130">
        <f t="shared" ref="X40:AA40" si="62">(R39/R36)-1</f>
        <v>2.4999E-2</v>
      </c>
      <c r="Y40" s="130">
        <f t="shared" si="62"/>
        <v>2.4999E-2</v>
      </c>
      <c r="Z40" s="130">
        <f t="shared" si="62"/>
        <v>2.4999E-2</v>
      </c>
      <c r="AA40" s="130">
        <f t="shared" si="62"/>
        <v>2.5000000000000001E-2</v>
      </c>
    </row>
    <row r="41" spans="1:27" s="4" customFormat="1" ht="13.5" customHeight="1" thickBot="1" x14ac:dyDescent="0.25">
      <c r="A41" s="80"/>
      <c r="B41" s="168"/>
      <c r="C41" s="39"/>
      <c r="D41" s="189"/>
      <c r="E41" s="190"/>
      <c r="F41" s="190"/>
      <c r="G41" s="190"/>
      <c r="H41" s="190"/>
      <c r="I41" s="190"/>
      <c r="J41" s="133"/>
      <c r="K41" s="133"/>
      <c r="L41" s="133"/>
      <c r="M41" s="133"/>
      <c r="N41" s="133"/>
      <c r="O41" s="133"/>
      <c r="P41" s="134"/>
      <c r="Q41" s="135"/>
      <c r="R41" s="135"/>
      <c r="S41" s="135"/>
      <c r="T41" s="135"/>
      <c r="U41" s="135"/>
      <c r="V41" s="133"/>
      <c r="W41" s="133"/>
      <c r="X41" s="133"/>
      <c r="Y41" s="133"/>
      <c r="Z41" s="133"/>
      <c r="AA41" s="133"/>
    </row>
    <row r="42" spans="1:27" s="4" customFormat="1" ht="13.5" customHeight="1" x14ac:dyDescent="0.2">
      <c r="A42" s="79">
        <v>12</v>
      </c>
      <c r="B42" s="166"/>
      <c r="C42" s="45"/>
      <c r="D42" s="187">
        <f t="shared" ref="D42:H43" si="63">P42</f>
        <v>13.11</v>
      </c>
      <c r="E42" s="187">
        <f t="shared" si="63"/>
        <v>13.63</v>
      </c>
      <c r="F42" s="187">
        <f t="shared" si="63"/>
        <v>14.17</v>
      </c>
      <c r="G42" s="187">
        <f t="shared" si="63"/>
        <v>14.74</v>
      </c>
      <c r="H42" s="187">
        <f t="shared" si="63"/>
        <v>15.33</v>
      </c>
      <c r="I42" s="187">
        <f>U42</f>
        <v>15.94</v>
      </c>
      <c r="J42" s="130"/>
      <c r="K42" s="130">
        <f>(E42/D42)-1</f>
        <v>3.9663999999999998E-2</v>
      </c>
      <c r="L42" s="130">
        <f t="shared" ref="L42:O42" si="64">(F42/E42)-1</f>
        <v>3.9618E-2</v>
      </c>
      <c r="M42" s="130">
        <f t="shared" si="64"/>
        <v>4.0225999999999998E-2</v>
      </c>
      <c r="N42" s="130">
        <f t="shared" si="64"/>
        <v>4.0027E-2</v>
      </c>
      <c r="O42" s="130">
        <f t="shared" si="64"/>
        <v>3.9791E-2</v>
      </c>
      <c r="P42" s="204">
        <f>ROUND(VLOOKUP($A42,'2016 REG - ORD 728'!$A$9:$U$297,16,FALSE)*(1+$H$2),5)</f>
        <v>13.10557</v>
      </c>
      <c r="Q42" s="204">
        <f>ROUND(VLOOKUP($A42,'2016 REG - ORD 728'!$A$9:$U$297,17,FALSE)*(1+$H$2),5)</f>
        <v>13.62979</v>
      </c>
      <c r="R42" s="204">
        <f>ROUND(VLOOKUP($A42,'2016 REG - ORD 728'!$A$9:$U$297,18,FALSE)*(1+$H$2),5)</f>
        <v>14.174989999999999</v>
      </c>
      <c r="S42" s="204">
        <f>ROUND(VLOOKUP($A42,'2016 REG - ORD 728'!$A$9:$U$297,19,FALSE)*(1+$H$2),5)</f>
        <v>14.741989999999999</v>
      </c>
      <c r="T42" s="204">
        <f>ROUND(VLOOKUP($A42,'2016 REG - ORD 728'!$A$9:$U$297,20,FALSE)*(1+$H$2),5)</f>
        <v>15.331659999999999</v>
      </c>
      <c r="U42" s="204">
        <f>ROUND(VLOOKUP($A42,'2016 REG - ORD 728'!$A$9:$U$297,21,FALSE)*(1+$H$2),5)</f>
        <v>15.944929999999999</v>
      </c>
      <c r="V42" s="130"/>
      <c r="W42" s="130">
        <f>(Q42/P42)-1</f>
        <v>0.04</v>
      </c>
      <c r="X42" s="130">
        <f t="shared" ref="X42:AA42" si="65">(R42/Q42)-1</f>
        <v>4.0001000000000002E-2</v>
      </c>
      <c r="Y42" s="130">
        <f t="shared" si="65"/>
        <v>0.04</v>
      </c>
      <c r="Z42" s="130">
        <f t="shared" si="65"/>
        <v>3.9999E-2</v>
      </c>
      <c r="AA42" s="130">
        <f t="shared" si="65"/>
        <v>0.04</v>
      </c>
    </row>
    <row r="43" spans="1:27" s="4" customFormat="1" ht="13.5" customHeight="1" x14ac:dyDescent="0.2">
      <c r="A43" s="76"/>
      <c r="B43" s="167"/>
      <c r="C43" s="29"/>
      <c r="D43" s="188">
        <f t="shared" si="63"/>
        <v>27260</v>
      </c>
      <c r="E43" s="188">
        <f t="shared" si="63"/>
        <v>28350</v>
      </c>
      <c r="F43" s="188">
        <f t="shared" si="63"/>
        <v>29484</v>
      </c>
      <c r="G43" s="188">
        <f t="shared" si="63"/>
        <v>30663</v>
      </c>
      <c r="H43" s="188">
        <f t="shared" si="63"/>
        <v>31890</v>
      </c>
      <c r="I43" s="188">
        <f>U43</f>
        <v>33165</v>
      </c>
      <c r="J43" s="130">
        <f>(D42/D39)-1</f>
        <v>2.5020000000000001E-2</v>
      </c>
      <c r="K43" s="130">
        <f>(E42/E39)-1</f>
        <v>2.4812000000000001E-2</v>
      </c>
      <c r="L43" s="130">
        <f t="shared" ref="L43:O43" si="66">(F42/F39)-1</f>
        <v>2.4584000000000002E-2</v>
      </c>
      <c r="M43" s="130">
        <f t="shared" si="66"/>
        <v>2.5035000000000002E-2</v>
      </c>
      <c r="N43" s="130">
        <f t="shared" si="66"/>
        <v>2.4733000000000002E-2</v>
      </c>
      <c r="O43" s="130">
        <f t="shared" si="66"/>
        <v>2.4421999999999999E-2</v>
      </c>
      <c r="P43" s="131">
        <f t="shared" ref="P43:T43" si="67">ROUND((P42*2080),5)</f>
        <v>27259.585599999999</v>
      </c>
      <c r="Q43" s="132">
        <f t="shared" si="67"/>
        <v>28349.963199999998</v>
      </c>
      <c r="R43" s="132">
        <f t="shared" si="67"/>
        <v>29483.979200000002</v>
      </c>
      <c r="S43" s="132">
        <f t="shared" si="67"/>
        <v>30663.339199999999</v>
      </c>
      <c r="T43" s="132">
        <f t="shared" si="67"/>
        <v>31889.852800000001</v>
      </c>
      <c r="U43" s="132">
        <f>ROUND((U42*2080),5)</f>
        <v>33165.454400000002</v>
      </c>
      <c r="V43" s="130">
        <f>(P42/P39)-1</f>
        <v>2.5000999999999999E-2</v>
      </c>
      <c r="W43" s="130">
        <f>(Q42/Q39)-1</f>
        <v>2.5000000000000001E-2</v>
      </c>
      <c r="X43" s="130">
        <f t="shared" ref="X43:AA43" si="68">(R42/R39)-1</f>
        <v>2.5000999999999999E-2</v>
      </c>
      <c r="Y43" s="130">
        <f t="shared" si="68"/>
        <v>2.5000999999999999E-2</v>
      </c>
      <c r="Z43" s="130">
        <f t="shared" si="68"/>
        <v>2.5000000000000001E-2</v>
      </c>
      <c r="AA43" s="130">
        <f t="shared" si="68"/>
        <v>2.5000000000000001E-2</v>
      </c>
    </row>
    <row r="44" spans="1:27" s="4" customFormat="1" ht="13.5" customHeight="1" thickBot="1" x14ac:dyDescent="0.25">
      <c r="A44" s="80"/>
      <c r="B44" s="168"/>
      <c r="C44" s="39"/>
      <c r="D44" s="189"/>
      <c r="E44" s="190"/>
      <c r="F44" s="190"/>
      <c r="G44" s="190"/>
      <c r="H44" s="190"/>
      <c r="I44" s="190"/>
      <c r="J44" s="133"/>
      <c r="K44" s="133"/>
      <c r="L44" s="133"/>
      <c r="M44" s="133"/>
      <c r="N44" s="133"/>
      <c r="O44" s="133"/>
      <c r="P44" s="134"/>
      <c r="Q44" s="135"/>
      <c r="R44" s="135"/>
      <c r="S44" s="135"/>
      <c r="T44" s="135"/>
      <c r="U44" s="135"/>
      <c r="V44" s="133"/>
      <c r="W44" s="133"/>
      <c r="X44" s="133"/>
      <c r="Y44" s="133"/>
      <c r="Z44" s="133"/>
      <c r="AA44" s="133"/>
    </row>
    <row r="45" spans="1:27" s="4" customFormat="1" ht="13.5" customHeight="1" x14ac:dyDescent="0.2">
      <c r="A45" s="79">
        <v>13</v>
      </c>
      <c r="B45" s="166"/>
      <c r="C45" s="45" t="s">
        <v>141</v>
      </c>
      <c r="D45" s="187">
        <f t="shared" ref="D45:H46" si="69">P45</f>
        <v>13.43</v>
      </c>
      <c r="E45" s="187">
        <f t="shared" si="69"/>
        <v>13.97</v>
      </c>
      <c r="F45" s="187">
        <f t="shared" si="69"/>
        <v>14.53</v>
      </c>
      <c r="G45" s="187">
        <f t="shared" si="69"/>
        <v>15.11</v>
      </c>
      <c r="H45" s="187">
        <f t="shared" si="69"/>
        <v>15.71</v>
      </c>
      <c r="I45" s="187">
        <f>U45</f>
        <v>16.34</v>
      </c>
      <c r="J45" s="130"/>
      <c r="K45" s="130">
        <f>(E45/D45)-1</f>
        <v>4.0208000000000001E-2</v>
      </c>
      <c r="L45" s="130">
        <f t="shared" ref="L45:O45" si="70">(F45/E45)-1</f>
        <v>4.0085999999999997E-2</v>
      </c>
      <c r="M45" s="130">
        <f t="shared" si="70"/>
        <v>3.9917000000000001E-2</v>
      </c>
      <c r="N45" s="130">
        <f t="shared" si="70"/>
        <v>3.9709000000000001E-2</v>
      </c>
      <c r="O45" s="130">
        <f t="shared" si="70"/>
        <v>4.0101999999999999E-2</v>
      </c>
      <c r="P45" s="204">
        <f>ROUND(VLOOKUP($A45,'2016 REG - ORD 728'!$A$9:$U$297,16,FALSE)*(1+$H$2),5)</f>
        <v>13.43322</v>
      </c>
      <c r="Q45" s="204">
        <f>ROUND(VLOOKUP($A45,'2016 REG - ORD 728'!$A$9:$U$297,17,FALSE)*(1+$H$2),5)</f>
        <v>13.970549999999999</v>
      </c>
      <c r="R45" s="204">
        <f>ROUND(VLOOKUP($A45,'2016 REG - ORD 728'!$A$9:$U$297,18,FALSE)*(1+$H$2),5)</f>
        <v>14.52937</v>
      </c>
      <c r="S45" s="204">
        <f>ROUND(VLOOKUP($A45,'2016 REG - ORD 728'!$A$9:$U$297,19,FALSE)*(1+$H$2),5)</f>
        <v>15.11054</v>
      </c>
      <c r="T45" s="204">
        <f>ROUND(VLOOKUP($A45,'2016 REG - ORD 728'!$A$9:$U$297,20,FALSE)*(1+$H$2),5)</f>
        <v>15.71496</v>
      </c>
      <c r="U45" s="204">
        <f>ROUND(VLOOKUP($A45,'2016 REG - ORD 728'!$A$9:$U$297,21,FALSE)*(1+$H$2),5)</f>
        <v>16.34356</v>
      </c>
      <c r="V45" s="130"/>
      <c r="W45" s="130">
        <f>(Q45/P45)-1</f>
        <v>0.04</v>
      </c>
      <c r="X45" s="130">
        <f t="shared" ref="X45:AA45" si="71">(R45/Q45)-1</f>
        <v>0.04</v>
      </c>
      <c r="Y45" s="130">
        <f t="shared" si="71"/>
        <v>0.04</v>
      </c>
      <c r="Z45" s="130">
        <f t="shared" si="71"/>
        <v>0.04</v>
      </c>
      <c r="AA45" s="130">
        <f t="shared" si="71"/>
        <v>0.04</v>
      </c>
    </row>
    <row r="46" spans="1:27" s="4" customFormat="1" ht="13.5" customHeight="1" x14ac:dyDescent="0.2">
      <c r="A46" s="76"/>
      <c r="B46" s="167"/>
      <c r="C46" s="29"/>
      <c r="D46" s="188">
        <f t="shared" si="69"/>
        <v>27941</v>
      </c>
      <c r="E46" s="188">
        <f t="shared" si="69"/>
        <v>29059</v>
      </c>
      <c r="F46" s="188">
        <f t="shared" si="69"/>
        <v>30221</v>
      </c>
      <c r="G46" s="188">
        <f t="shared" si="69"/>
        <v>31430</v>
      </c>
      <c r="H46" s="188">
        <f t="shared" si="69"/>
        <v>32687</v>
      </c>
      <c r="I46" s="188">
        <f>U46</f>
        <v>33995</v>
      </c>
      <c r="J46" s="130">
        <f>(D45/D42)-1</f>
        <v>2.4409E-2</v>
      </c>
      <c r="K46" s="130">
        <f>(E45/E42)-1</f>
        <v>2.4944999999999998E-2</v>
      </c>
      <c r="L46" s="130">
        <f t="shared" ref="L46:O46" si="72">(F45/F42)-1</f>
        <v>2.5406000000000001E-2</v>
      </c>
      <c r="M46" s="130">
        <f t="shared" si="72"/>
        <v>2.5101999999999999E-2</v>
      </c>
      <c r="N46" s="130">
        <f t="shared" si="72"/>
        <v>2.4788000000000001E-2</v>
      </c>
      <c r="O46" s="130">
        <f t="shared" si="72"/>
        <v>2.5094000000000002E-2</v>
      </c>
      <c r="P46" s="131">
        <f t="shared" ref="P46:T46" si="73">ROUND((P45*2080),5)</f>
        <v>27941.097600000001</v>
      </c>
      <c r="Q46" s="132">
        <f t="shared" si="73"/>
        <v>29058.743999999999</v>
      </c>
      <c r="R46" s="132">
        <f t="shared" si="73"/>
        <v>30221.089599999999</v>
      </c>
      <c r="S46" s="132">
        <f t="shared" si="73"/>
        <v>31429.923200000001</v>
      </c>
      <c r="T46" s="132">
        <f t="shared" si="73"/>
        <v>32687.1168</v>
      </c>
      <c r="U46" s="132">
        <f>ROUND((U45*2080),5)</f>
        <v>33994.604800000001</v>
      </c>
      <c r="V46" s="130">
        <f>(P45/P42)-1</f>
        <v>2.5000999999999999E-2</v>
      </c>
      <c r="W46" s="130">
        <f>(Q45/Q42)-1</f>
        <v>2.5000999999999999E-2</v>
      </c>
      <c r="X46" s="130">
        <f t="shared" ref="X46:AA46" si="74">(R45/R42)-1</f>
        <v>2.5000000000000001E-2</v>
      </c>
      <c r="Y46" s="130">
        <f t="shared" si="74"/>
        <v>2.5000000000000001E-2</v>
      </c>
      <c r="Z46" s="130">
        <f t="shared" si="74"/>
        <v>2.5000999999999999E-2</v>
      </c>
      <c r="AA46" s="130">
        <f t="shared" si="74"/>
        <v>2.5000000000000001E-2</v>
      </c>
    </row>
    <row r="47" spans="1:27" s="4" customFormat="1" ht="13.5" customHeight="1" thickBot="1" x14ac:dyDescent="0.25">
      <c r="A47" s="80"/>
      <c r="B47" s="168"/>
      <c r="C47" s="39"/>
      <c r="D47" s="189"/>
      <c r="E47" s="190"/>
      <c r="F47" s="190"/>
      <c r="G47" s="190"/>
      <c r="H47" s="190"/>
      <c r="I47" s="190"/>
      <c r="J47" s="133"/>
      <c r="K47" s="133"/>
      <c r="L47" s="133"/>
      <c r="M47" s="133"/>
      <c r="N47" s="133"/>
      <c r="O47" s="133"/>
      <c r="P47" s="134"/>
      <c r="Q47" s="135"/>
      <c r="R47" s="135"/>
      <c r="S47" s="135"/>
      <c r="T47" s="135"/>
      <c r="U47" s="135"/>
      <c r="V47" s="133"/>
      <c r="W47" s="133"/>
      <c r="X47" s="133"/>
      <c r="Y47" s="133"/>
      <c r="Z47" s="133"/>
      <c r="AA47" s="133"/>
    </row>
    <row r="48" spans="1:27" s="4" customFormat="1" ht="13.5" customHeight="1" x14ac:dyDescent="0.2">
      <c r="A48" s="79">
        <v>14</v>
      </c>
      <c r="B48" s="166"/>
      <c r="C48" s="45"/>
      <c r="D48" s="187">
        <f t="shared" ref="D48:H49" si="75">P48</f>
        <v>13.77</v>
      </c>
      <c r="E48" s="187">
        <f t="shared" si="75"/>
        <v>14.32</v>
      </c>
      <c r="F48" s="187">
        <f t="shared" si="75"/>
        <v>14.89</v>
      </c>
      <c r="G48" s="187">
        <f t="shared" si="75"/>
        <v>15.49</v>
      </c>
      <c r="H48" s="187">
        <f t="shared" si="75"/>
        <v>16.11</v>
      </c>
      <c r="I48" s="187">
        <f>U48</f>
        <v>16.75</v>
      </c>
      <c r="J48" s="130"/>
      <c r="K48" s="130">
        <f>(E48/D48)-1</f>
        <v>3.9941999999999998E-2</v>
      </c>
      <c r="L48" s="130">
        <f t="shared" ref="L48:O48" si="76">(F48/E48)-1</f>
        <v>3.9803999999999999E-2</v>
      </c>
      <c r="M48" s="130">
        <f t="shared" si="76"/>
        <v>4.0295999999999998E-2</v>
      </c>
      <c r="N48" s="130">
        <f t="shared" si="76"/>
        <v>4.0025999999999999E-2</v>
      </c>
      <c r="O48" s="130">
        <f t="shared" si="76"/>
        <v>3.9726999999999998E-2</v>
      </c>
      <c r="P48" s="204">
        <f>ROUND(VLOOKUP($A48,'2016 REG - ORD 728'!$A$9:$U$297,16,FALSE)*(1+$H$2),5)</f>
        <v>13.76904</v>
      </c>
      <c r="Q48" s="204">
        <f>ROUND(VLOOKUP($A48,'2016 REG - ORD 728'!$A$9:$U$297,17,FALSE)*(1+$H$2),5)</f>
        <v>14.319800000000001</v>
      </c>
      <c r="R48" s="204">
        <f>ROUND(VLOOKUP($A48,'2016 REG - ORD 728'!$A$9:$U$297,18,FALSE)*(1+$H$2),5)</f>
        <v>14.89259</v>
      </c>
      <c r="S48" s="204">
        <f>ROUND(VLOOKUP($A48,'2016 REG - ORD 728'!$A$9:$U$297,19,FALSE)*(1+$H$2),5)</f>
        <v>15.488289999999999</v>
      </c>
      <c r="T48" s="204">
        <f>ROUND(VLOOKUP($A48,'2016 REG - ORD 728'!$A$9:$U$297,20,FALSE)*(1+$H$2),5)</f>
        <v>16.10783</v>
      </c>
      <c r="U48" s="204">
        <f>ROUND(VLOOKUP($A48,'2016 REG - ORD 728'!$A$9:$U$297,21,FALSE)*(1+$H$2),5)</f>
        <v>16.752140000000001</v>
      </c>
      <c r="V48" s="130"/>
      <c r="W48" s="130">
        <f>(Q48/P48)-1</f>
        <v>0.04</v>
      </c>
      <c r="X48" s="130">
        <f t="shared" ref="X48:AA48" si="77">(R48/Q48)-1</f>
        <v>0.04</v>
      </c>
      <c r="Y48" s="130">
        <f t="shared" si="77"/>
        <v>0.04</v>
      </c>
      <c r="Z48" s="130">
        <f t="shared" si="77"/>
        <v>4.0001000000000002E-2</v>
      </c>
      <c r="AA48" s="130">
        <f t="shared" si="77"/>
        <v>0.04</v>
      </c>
    </row>
    <row r="49" spans="1:27" s="4" customFormat="1" ht="13.5" customHeight="1" x14ac:dyDescent="0.2">
      <c r="A49" s="76"/>
      <c r="B49" s="167"/>
      <c r="C49" s="29"/>
      <c r="D49" s="188">
        <f t="shared" si="75"/>
        <v>28640</v>
      </c>
      <c r="E49" s="188">
        <f t="shared" si="75"/>
        <v>29785</v>
      </c>
      <c r="F49" s="188">
        <f t="shared" si="75"/>
        <v>30977</v>
      </c>
      <c r="G49" s="188">
        <f t="shared" si="75"/>
        <v>32216</v>
      </c>
      <c r="H49" s="188">
        <f t="shared" si="75"/>
        <v>33504</v>
      </c>
      <c r="I49" s="188">
        <f>U49</f>
        <v>34844</v>
      </c>
      <c r="J49" s="130">
        <f>(D48/D45)-1</f>
        <v>2.5316000000000002E-2</v>
      </c>
      <c r="K49" s="130">
        <f>(E48/E45)-1</f>
        <v>2.5054E-2</v>
      </c>
      <c r="L49" s="130">
        <f t="shared" ref="L49:O49" si="78">(F48/F45)-1</f>
        <v>2.4775999999999999E-2</v>
      </c>
      <c r="M49" s="130">
        <f t="shared" si="78"/>
        <v>2.5149000000000001E-2</v>
      </c>
      <c r="N49" s="130">
        <f t="shared" si="78"/>
        <v>2.5461000000000001E-2</v>
      </c>
      <c r="O49" s="130">
        <f t="shared" si="78"/>
        <v>2.5092E-2</v>
      </c>
      <c r="P49" s="131">
        <f t="shared" ref="P49:T49" si="79">ROUND((P48*2080),5)</f>
        <v>28639.603200000001</v>
      </c>
      <c r="Q49" s="132">
        <f t="shared" si="79"/>
        <v>29785.184000000001</v>
      </c>
      <c r="R49" s="132">
        <f t="shared" si="79"/>
        <v>30976.587200000002</v>
      </c>
      <c r="S49" s="132">
        <f t="shared" si="79"/>
        <v>32215.643199999999</v>
      </c>
      <c r="T49" s="132">
        <f t="shared" si="79"/>
        <v>33504.286399999997</v>
      </c>
      <c r="U49" s="132">
        <f>ROUND((U48*2080),5)</f>
        <v>34844.451200000003</v>
      </c>
      <c r="V49" s="130">
        <f>(P48/P45)-1</f>
        <v>2.4999E-2</v>
      </c>
      <c r="W49" s="130">
        <f>(Q48/Q45)-1</f>
        <v>2.4999E-2</v>
      </c>
      <c r="X49" s="130">
        <f t="shared" ref="X49:AA49" si="80">(R48/R45)-1</f>
        <v>2.4999E-2</v>
      </c>
      <c r="Y49" s="130">
        <f t="shared" si="80"/>
        <v>2.4999E-2</v>
      </c>
      <c r="Z49" s="130">
        <f t="shared" si="80"/>
        <v>2.5000000000000001E-2</v>
      </c>
      <c r="AA49" s="130">
        <f t="shared" si="80"/>
        <v>2.4999E-2</v>
      </c>
    </row>
    <row r="50" spans="1:27" s="4" customFormat="1" ht="13.5" customHeight="1" thickBot="1" x14ac:dyDescent="0.25">
      <c r="A50" s="80"/>
      <c r="B50" s="168"/>
      <c r="C50" s="39"/>
      <c r="D50" s="189"/>
      <c r="E50" s="190"/>
      <c r="F50" s="190"/>
      <c r="G50" s="190"/>
      <c r="H50" s="190"/>
      <c r="I50" s="190"/>
      <c r="J50" s="133"/>
      <c r="K50" s="133"/>
      <c r="L50" s="133"/>
      <c r="M50" s="133"/>
      <c r="N50" s="133"/>
      <c r="O50" s="133"/>
      <c r="P50" s="134"/>
      <c r="Q50" s="135"/>
      <c r="R50" s="135"/>
      <c r="S50" s="135"/>
      <c r="T50" s="135"/>
      <c r="U50" s="135"/>
      <c r="V50" s="133"/>
      <c r="W50" s="133"/>
      <c r="X50" s="133"/>
      <c r="Y50" s="133"/>
      <c r="Z50" s="133"/>
      <c r="AA50" s="133"/>
    </row>
    <row r="51" spans="1:27" s="4" customFormat="1" ht="13.5" customHeight="1" x14ac:dyDescent="0.2">
      <c r="A51" s="79">
        <v>15</v>
      </c>
      <c r="B51" s="166"/>
      <c r="C51" s="45"/>
      <c r="D51" s="187">
        <f t="shared" ref="D51:H52" si="81">P51</f>
        <v>14.11</v>
      </c>
      <c r="E51" s="187">
        <f t="shared" si="81"/>
        <v>14.68</v>
      </c>
      <c r="F51" s="187">
        <f t="shared" si="81"/>
        <v>15.26</v>
      </c>
      <c r="G51" s="187">
        <f t="shared" si="81"/>
        <v>15.88</v>
      </c>
      <c r="H51" s="187">
        <f t="shared" si="81"/>
        <v>16.510000000000002</v>
      </c>
      <c r="I51" s="187">
        <f>U51</f>
        <v>17.170000000000002</v>
      </c>
      <c r="J51" s="130"/>
      <c r="K51" s="130">
        <f>(E51/D51)-1</f>
        <v>4.0397000000000002E-2</v>
      </c>
      <c r="L51" s="130">
        <f t="shared" ref="L51:O51" si="82">(F51/E51)-1</f>
        <v>3.9510000000000003E-2</v>
      </c>
      <c r="M51" s="130">
        <f t="shared" si="82"/>
        <v>4.0628999999999998E-2</v>
      </c>
      <c r="N51" s="130">
        <f t="shared" si="82"/>
        <v>3.9673E-2</v>
      </c>
      <c r="O51" s="130">
        <f t="shared" si="82"/>
        <v>3.9975999999999998E-2</v>
      </c>
      <c r="P51" s="204">
        <f>ROUND(VLOOKUP($A51,'2016 REG - ORD 728'!$A$9:$U$297,16,FALSE)*(1+$H$2),5)</f>
        <v>14.11327</v>
      </c>
      <c r="Q51" s="204">
        <f>ROUND(VLOOKUP($A51,'2016 REG - ORD 728'!$A$9:$U$297,17,FALSE)*(1+$H$2),5)</f>
        <v>14.6778</v>
      </c>
      <c r="R51" s="204">
        <f>ROUND(VLOOKUP($A51,'2016 REG - ORD 728'!$A$9:$U$297,18,FALSE)*(1+$H$2),5)</f>
        <v>15.26491</v>
      </c>
      <c r="S51" s="204">
        <f>ROUND(VLOOKUP($A51,'2016 REG - ORD 728'!$A$9:$U$297,19,FALSE)*(1+$H$2),5)</f>
        <v>15.87551</v>
      </c>
      <c r="T51" s="204">
        <f>ROUND(VLOOKUP($A51,'2016 REG - ORD 728'!$A$9:$U$297,20,FALSE)*(1+$H$2),5)</f>
        <v>16.510529999999999</v>
      </c>
      <c r="U51" s="204">
        <f>ROUND(VLOOKUP($A51,'2016 REG - ORD 728'!$A$9:$U$297,21,FALSE)*(1+$H$2),5)</f>
        <v>17.170950000000001</v>
      </c>
      <c r="V51" s="130"/>
      <c r="W51" s="130">
        <f>(Q51/P51)-1</f>
        <v>0.04</v>
      </c>
      <c r="X51" s="130">
        <f t="shared" ref="X51:AA51" si="83">(R51/Q51)-1</f>
        <v>0.04</v>
      </c>
      <c r="Y51" s="130">
        <f t="shared" si="83"/>
        <v>0.04</v>
      </c>
      <c r="Z51" s="130">
        <f t="shared" si="83"/>
        <v>0.04</v>
      </c>
      <c r="AA51" s="130">
        <f t="shared" si="83"/>
        <v>0.04</v>
      </c>
    </row>
    <row r="52" spans="1:27" s="4" customFormat="1" ht="13.5" customHeight="1" x14ac:dyDescent="0.2">
      <c r="A52" s="76"/>
      <c r="B52" s="167"/>
      <c r="C52" s="29"/>
      <c r="D52" s="188">
        <f t="shared" si="81"/>
        <v>29356</v>
      </c>
      <c r="E52" s="188">
        <f t="shared" si="81"/>
        <v>30530</v>
      </c>
      <c r="F52" s="188">
        <f t="shared" si="81"/>
        <v>31751</v>
      </c>
      <c r="G52" s="188">
        <f t="shared" si="81"/>
        <v>33021</v>
      </c>
      <c r="H52" s="188">
        <f t="shared" si="81"/>
        <v>34342</v>
      </c>
      <c r="I52" s="188">
        <f>U52</f>
        <v>35716</v>
      </c>
      <c r="J52" s="130">
        <f>(D51/D48)-1</f>
        <v>2.4691000000000001E-2</v>
      </c>
      <c r="K52" s="130">
        <f>(E51/E48)-1</f>
        <v>2.5139999999999999E-2</v>
      </c>
      <c r="L52" s="130">
        <f t="shared" ref="L52:O52" si="84">(F51/F48)-1</f>
        <v>2.4849E-2</v>
      </c>
      <c r="M52" s="130">
        <f t="shared" si="84"/>
        <v>2.5177999999999999E-2</v>
      </c>
      <c r="N52" s="130">
        <f t="shared" si="84"/>
        <v>2.4829E-2</v>
      </c>
      <c r="O52" s="130">
        <f t="shared" si="84"/>
        <v>2.5075E-2</v>
      </c>
      <c r="P52" s="131">
        <f t="shared" ref="P52:T52" si="85">ROUND((P51*2080),5)</f>
        <v>29355.601600000002</v>
      </c>
      <c r="Q52" s="132">
        <f t="shared" si="85"/>
        <v>30529.824000000001</v>
      </c>
      <c r="R52" s="132">
        <f t="shared" si="85"/>
        <v>31751.0128</v>
      </c>
      <c r="S52" s="132">
        <f t="shared" si="85"/>
        <v>33021.060799999999</v>
      </c>
      <c r="T52" s="132">
        <f t="shared" si="85"/>
        <v>34341.902399999999</v>
      </c>
      <c r="U52" s="132">
        <f>ROUND((U51*2080),5)</f>
        <v>35715.576000000001</v>
      </c>
      <c r="V52" s="130">
        <f>(P51/P48)-1</f>
        <v>2.5000000000000001E-2</v>
      </c>
      <c r="W52" s="130">
        <f>(Q51/Q48)-1</f>
        <v>2.5000000000000001E-2</v>
      </c>
      <c r="X52" s="130">
        <f t="shared" ref="X52:AA52" si="86">(R51/R48)-1</f>
        <v>2.5000000000000001E-2</v>
      </c>
      <c r="Y52" s="130">
        <f t="shared" si="86"/>
        <v>2.5000999999999999E-2</v>
      </c>
      <c r="Z52" s="130">
        <f t="shared" si="86"/>
        <v>2.5000000000000001E-2</v>
      </c>
      <c r="AA52" s="130">
        <f t="shared" si="86"/>
        <v>2.5000000000000001E-2</v>
      </c>
    </row>
    <row r="53" spans="1:27" s="4" customFormat="1" ht="13.5" customHeight="1" thickBot="1" x14ac:dyDescent="0.25">
      <c r="A53" s="80"/>
      <c r="B53" s="168"/>
      <c r="C53" s="39"/>
      <c r="D53" s="189"/>
      <c r="E53" s="190"/>
      <c r="F53" s="190"/>
      <c r="G53" s="190"/>
      <c r="H53" s="190"/>
      <c r="I53" s="190"/>
      <c r="J53" s="133"/>
      <c r="K53" s="133"/>
      <c r="L53" s="133"/>
      <c r="M53" s="133"/>
      <c r="N53" s="133"/>
      <c r="O53" s="133"/>
      <c r="P53" s="134"/>
      <c r="Q53" s="135"/>
      <c r="R53" s="135"/>
      <c r="S53" s="135"/>
      <c r="T53" s="135"/>
      <c r="U53" s="135"/>
      <c r="V53" s="133"/>
      <c r="W53" s="133"/>
      <c r="X53" s="133"/>
      <c r="Y53" s="133"/>
      <c r="Z53" s="133"/>
      <c r="AA53" s="133"/>
    </row>
    <row r="54" spans="1:27" s="4" customFormat="1" ht="13.5" customHeight="1" x14ac:dyDescent="0.2">
      <c r="A54" s="79">
        <v>16</v>
      </c>
      <c r="B54" s="166"/>
      <c r="C54" s="45"/>
      <c r="D54" s="187">
        <f t="shared" ref="D54:H55" si="87">P54</f>
        <v>14.47</v>
      </c>
      <c r="E54" s="187">
        <f t="shared" si="87"/>
        <v>15.04</v>
      </c>
      <c r="F54" s="187">
        <f t="shared" si="87"/>
        <v>15.65</v>
      </c>
      <c r="G54" s="187">
        <f t="shared" si="87"/>
        <v>16.27</v>
      </c>
      <c r="H54" s="187">
        <f t="shared" si="87"/>
        <v>16.920000000000002</v>
      </c>
      <c r="I54" s="187">
        <f>U54</f>
        <v>17.600000000000001</v>
      </c>
      <c r="J54" s="130"/>
      <c r="K54" s="130">
        <f>(E54/D54)-1</f>
        <v>3.9392000000000003E-2</v>
      </c>
      <c r="L54" s="130">
        <f t="shared" ref="L54:O54" si="88">(F54/E54)-1</f>
        <v>4.0558999999999998E-2</v>
      </c>
      <c r="M54" s="130">
        <f t="shared" si="88"/>
        <v>3.9616999999999999E-2</v>
      </c>
      <c r="N54" s="130">
        <f t="shared" si="88"/>
        <v>3.9951E-2</v>
      </c>
      <c r="O54" s="130">
        <f t="shared" si="88"/>
        <v>4.0189000000000002E-2</v>
      </c>
      <c r="P54" s="204">
        <f>ROUND(VLOOKUP($A54,'2016 REG - ORD 728'!$A$9:$U$297,16,FALSE)*(1+$H$2),5)</f>
        <v>14.466089999999999</v>
      </c>
      <c r="Q54" s="204">
        <f>ROUND(VLOOKUP($A54,'2016 REG - ORD 728'!$A$9:$U$297,17,FALSE)*(1+$H$2),5)</f>
        <v>15.044729999999999</v>
      </c>
      <c r="R54" s="204">
        <f>ROUND(VLOOKUP($A54,'2016 REG - ORD 728'!$A$9:$U$297,18,FALSE)*(1+$H$2),5)</f>
        <v>15.646520000000001</v>
      </c>
      <c r="S54" s="204">
        <f>ROUND(VLOOKUP($A54,'2016 REG - ORD 728'!$A$9:$U$297,19,FALSE)*(1+$H$2),5)</f>
        <v>16.272390000000001</v>
      </c>
      <c r="T54" s="204">
        <f>ROUND(VLOOKUP($A54,'2016 REG - ORD 728'!$A$9:$U$297,20,FALSE)*(1+$H$2),5)</f>
        <v>16.923290000000001</v>
      </c>
      <c r="U54" s="204">
        <f>ROUND(VLOOKUP($A54,'2016 REG - ORD 728'!$A$9:$U$297,21,FALSE)*(1+$H$2),5)</f>
        <v>17.60022</v>
      </c>
      <c r="V54" s="130"/>
      <c r="W54" s="130">
        <f>(Q54/P54)-1</f>
        <v>0.04</v>
      </c>
      <c r="X54" s="130">
        <f t="shared" ref="X54:AA54" si="89">(R54/Q54)-1</f>
        <v>0.04</v>
      </c>
      <c r="Y54" s="130">
        <f t="shared" si="89"/>
        <v>4.0001000000000002E-2</v>
      </c>
      <c r="Z54" s="130">
        <f t="shared" si="89"/>
        <v>0.04</v>
      </c>
      <c r="AA54" s="130">
        <f t="shared" si="89"/>
        <v>0.04</v>
      </c>
    </row>
    <row r="55" spans="1:27" s="4" customFormat="1" ht="13.5" customHeight="1" x14ac:dyDescent="0.2">
      <c r="A55" s="76"/>
      <c r="B55" s="167"/>
      <c r="C55" s="29"/>
      <c r="D55" s="188">
        <f t="shared" si="87"/>
        <v>30089</v>
      </c>
      <c r="E55" s="188">
        <f t="shared" si="87"/>
        <v>31293</v>
      </c>
      <c r="F55" s="188">
        <f t="shared" si="87"/>
        <v>32545</v>
      </c>
      <c r="G55" s="188">
        <f t="shared" si="87"/>
        <v>33847</v>
      </c>
      <c r="H55" s="188">
        <f t="shared" si="87"/>
        <v>35200</v>
      </c>
      <c r="I55" s="188">
        <f>U55</f>
        <v>36608</v>
      </c>
      <c r="J55" s="130">
        <f>(D54/D51)-1</f>
        <v>2.5513999999999998E-2</v>
      </c>
      <c r="K55" s="130">
        <f>(E54/E51)-1</f>
        <v>2.4523E-2</v>
      </c>
      <c r="L55" s="130">
        <f t="shared" ref="L55:O55" si="90">(F54/F51)-1</f>
        <v>2.5557E-2</v>
      </c>
      <c r="M55" s="130">
        <f t="shared" si="90"/>
        <v>2.4559000000000001E-2</v>
      </c>
      <c r="N55" s="130">
        <f t="shared" si="90"/>
        <v>2.4833000000000001E-2</v>
      </c>
      <c r="O55" s="130">
        <f t="shared" si="90"/>
        <v>2.5044E-2</v>
      </c>
      <c r="P55" s="131">
        <f t="shared" ref="P55:T55" si="91">ROUND((P54*2080),5)</f>
        <v>30089.467199999999</v>
      </c>
      <c r="Q55" s="132">
        <f t="shared" si="91"/>
        <v>31293.038400000001</v>
      </c>
      <c r="R55" s="132">
        <f t="shared" si="91"/>
        <v>32544.761600000002</v>
      </c>
      <c r="S55" s="132">
        <f t="shared" si="91"/>
        <v>33846.571199999998</v>
      </c>
      <c r="T55" s="132">
        <f t="shared" si="91"/>
        <v>35200.443200000002</v>
      </c>
      <c r="U55" s="132">
        <f>ROUND((U54*2080),5)</f>
        <v>36608.457600000002</v>
      </c>
      <c r="V55" s="130">
        <f>(P54/P51)-1</f>
        <v>2.4999E-2</v>
      </c>
      <c r="W55" s="130">
        <f>(Q54/Q51)-1</f>
        <v>2.4999E-2</v>
      </c>
      <c r="X55" s="130">
        <f t="shared" ref="X55:AA55" si="92">(R54/R51)-1</f>
        <v>2.4999E-2</v>
      </c>
      <c r="Y55" s="130">
        <f t="shared" si="92"/>
        <v>2.5000000000000001E-2</v>
      </c>
      <c r="Z55" s="130">
        <f t="shared" si="92"/>
        <v>2.5000000000000001E-2</v>
      </c>
      <c r="AA55" s="130">
        <f t="shared" si="92"/>
        <v>2.5000000000000001E-2</v>
      </c>
    </row>
    <row r="56" spans="1:27" s="4" customFormat="1" ht="13.5" customHeight="1" thickBot="1" x14ac:dyDescent="0.25">
      <c r="A56" s="80"/>
      <c r="B56" s="168"/>
      <c r="C56" s="39"/>
      <c r="D56" s="189"/>
      <c r="E56" s="190"/>
      <c r="F56" s="190"/>
      <c r="G56" s="190"/>
      <c r="H56" s="190"/>
      <c r="I56" s="190"/>
      <c r="J56" s="133"/>
      <c r="K56" s="133"/>
      <c r="L56" s="133"/>
      <c r="M56" s="133"/>
      <c r="N56" s="133"/>
      <c r="O56" s="133"/>
      <c r="P56" s="134"/>
      <c r="Q56" s="135"/>
      <c r="R56" s="135"/>
      <c r="S56" s="135"/>
      <c r="T56" s="135"/>
      <c r="U56" s="135"/>
      <c r="V56" s="133"/>
      <c r="W56" s="133"/>
      <c r="X56" s="133"/>
      <c r="Y56" s="133"/>
      <c r="Z56" s="133"/>
      <c r="AA56" s="133"/>
    </row>
    <row r="57" spans="1:27" s="4" customFormat="1" ht="13.5" customHeight="1" x14ac:dyDescent="0.2">
      <c r="A57" s="79">
        <v>17</v>
      </c>
      <c r="B57" s="166"/>
      <c r="C57" s="45"/>
      <c r="D57" s="187">
        <f t="shared" ref="D57:H58" si="93">P57</f>
        <v>14.83</v>
      </c>
      <c r="E57" s="187">
        <f t="shared" si="93"/>
        <v>15.42</v>
      </c>
      <c r="F57" s="187">
        <f t="shared" si="93"/>
        <v>16.04</v>
      </c>
      <c r="G57" s="187">
        <f t="shared" si="93"/>
        <v>16.68</v>
      </c>
      <c r="H57" s="187">
        <f t="shared" si="93"/>
        <v>17.350000000000001</v>
      </c>
      <c r="I57" s="187">
        <f>U57</f>
        <v>18.04</v>
      </c>
      <c r="J57" s="130"/>
      <c r="K57" s="130">
        <f>(E57/D57)-1</f>
        <v>3.9784E-2</v>
      </c>
      <c r="L57" s="130">
        <f t="shared" ref="L57:O57" si="94">(F57/E57)-1</f>
        <v>4.0208000000000001E-2</v>
      </c>
      <c r="M57" s="130">
        <f t="shared" si="94"/>
        <v>3.9899999999999998E-2</v>
      </c>
      <c r="N57" s="130">
        <f t="shared" si="94"/>
        <v>4.0168000000000002E-2</v>
      </c>
      <c r="O57" s="130">
        <f t="shared" si="94"/>
        <v>3.9768999999999999E-2</v>
      </c>
      <c r="P57" s="204">
        <f>ROUND(VLOOKUP($A57,'2016 REG - ORD 728'!$A$9:$U$297,16,FALSE)*(1+$H$2),5)</f>
        <v>14.82775</v>
      </c>
      <c r="Q57" s="204">
        <f>ROUND(VLOOKUP($A57,'2016 REG - ORD 728'!$A$9:$U$297,17,FALSE)*(1+$H$2),5)</f>
        <v>15.420859999999999</v>
      </c>
      <c r="R57" s="204">
        <f>ROUND(VLOOKUP($A57,'2016 REG - ORD 728'!$A$9:$U$297,18,FALSE)*(1+$H$2),5)</f>
        <v>16.037690000000001</v>
      </c>
      <c r="S57" s="204">
        <f>ROUND(VLOOKUP($A57,'2016 REG - ORD 728'!$A$9:$U$297,19,FALSE)*(1+$H$2),5)</f>
        <v>16.679200000000002</v>
      </c>
      <c r="T57" s="204">
        <f>ROUND(VLOOKUP($A57,'2016 REG - ORD 728'!$A$9:$U$297,20,FALSE)*(1+$H$2),5)</f>
        <v>17.34637</v>
      </c>
      <c r="U57" s="204">
        <f>ROUND(VLOOKUP($A57,'2016 REG - ORD 728'!$A$9:$U$297,21,FALSE)*(1+$H$2),5)</f>
        <v>18.040230000000001</v>
      </c>
      <c r="V57" s="130"/>
      <c r="W57" s="130">
        <f>(Q57/P57)-1</f>
        <v>0.04</v>
      </c>
      <c r="X57" s="130">
        <f t="shared" ref="X57:AA57" si="95">(R57/Q57)-1</f>
        <v>0.04</v>
      </c>
      <c r="Y57" s="130">
        <f t="shared" si="95"/>
        <v>0.04</v>
      </c>
      <c r="Z57" s="130">
        <f t="shared" si="95"/>
        <v>0.04</v>
      </c>
      <c r="AA57" s="130">
        <f t="shared" si="95"/>
        <v>0.04</v>
      </c>
    </row>
    <row r="58" spans="1:27" s="4" customFormat="1" ht="13.5" customHeight="1" x14ac:dyDescent="0.2">
      <c r="A58" s="76"/>
      <c r="B58" s="167"/>
      <c r="C58" s="29"/>
      <c r="D58" s="188">
        <f t="shared" si="93"/>
        <v>30842</v>
      </c>
      <c r="E58" s="188">
        <f t="shared" si="93"/>
        <v>32075</v>
      </c>
      <c r="F58" s="188">
        <f t="shared" si="93"/>
        <v>33358</v>
      </c>
      <c r="G58" s="188">
        <f t="shared" si="93"/>
        <v>34693</v>
      </c>
      <c r="H58" s="188">
        <f t="shared" si="93"/>
        <v>36080</v>
      </c>
      <c r="I58" s="188">
        <f>U58</f>
        <v>37524</v>
      </c>
      <c r="J58" s="130">
        <f>(D57/D54)-1</f>
        <v>2.4878999999999998E-2</v>
      </c>
      <c r="K58" s="130">
        <f>(E57/E54)-1</f>
        <v>2.5266E-2</v>
      </c>
      <c r="L58" s="130">
        <f t="shared" ref="L58:O58" si="96">(F57/F54)-1</f>
        <v>2.4920000000000001E-2</v>
      </c>
      <c r="M58" s="130">
        <f t="shared" si="96"/>
        <v>2.52E-2</v>
      </c>
      <c r="N58" s="130">
        <f t="shared" si="96"/>
        <v>2.5413999999999999E-2</v>
      </c>
      <c r="O58" s="130">
        <f t="shared" si="96"/>
        <v>2.5000000000000001E-2</v>
      </c>
      <c r="P58" s="131">
        <f t="shared" ref="P58:T58" si="97">ROUND((P57*2080),5)</f>
        <v>30841.72</v>
      </c>
      <c r="Q58" s="132">
        <f t="shared" si="97"/>
        <v>32075.388800000001</v>
      </c>
      <c r="R58" s="132">
        <f t="shared" si="97"/>
        <v>33358.395199999999</v>
      </c>
      <c r="S58" s="132">
        <f t="shared" si="97"/>
        <v>34692.735999999997</v>
      </c>
      <c r="T58" s="132">
        <f t="shared" si="97"/>
        <v>36080.4496</v>
      </c>
      <c r="U58" s="132">
        <f>ROUND((U57*2080),5)</f>
        <v>37523.678399999997</v>
      </c>
      <c r="V58" s="130">
        <f>(P57/P54)-1</f>
        <v>2.5000999999999999E-2</v>
      </c>
      <c r="W58" s="130">
        <f>(Q57/Q54)-1</f>
        <v>2.5000999999999999E-2</v>
      </c>
      <c r="X58" s="130">
        <f t="shared" ref="X58:AA58" si="98">(R57/R54)-1</f>
        <v>2.5000000000000001E-2</v>
      </c>
      <c r="Y58" s="130">
        <f t="shared" si="98"/>
        <v>2.5000000000000001E-2</v>
      </c>
      <c r="Z58" s="130">
        <f t="shared" si="98"/>
        <v>2.5000000000000001E-2</v>
      </c>
      <c r="AA58" s="130">
        <f t="shared" si="98"/>
        <v>2.5000000000000001E-2</v>
      </c>
    </row>
    <row r="59" spans="1:27" s="4" customFormat="1" ht="13.5" customHeight="1" thickBot="1" x14ac:dyDescent="0.25">
      <c r="A59" s="80"/>
      <c r="B59" s="168"/>
      <c r="C59" s="39"/>
      <c r="D59" s="189"/>
      <c r="E59" s="190"/>
      <c r="F59" s="190"/>
      <c r="G59" s="190"/>
      <c r="H59" s="190"/>
      <c r="I59" s="190"/>
      <c r="J59" s="133"/>
      <c r="K59" s="133"/>
      <c r="L59" s="133"/>
      <c r="M59" s="133"/>
      <c r="N59" s="133"/>
      <c r="O59" s="133"/>
      <c r="P59" s="134"/>
      <c r="Q59" s="135"/>
      <c r="R59" s="135"/>
      <c r="S59" s="135"/>
      <c r="T59" s="135"/>
      <c r="U59" s="135"/>
      <c r="V59" s="133"/>
      <c r="W59" s="133"/>
      <c r="X59" s="133"/>
      <c r="Y59" s="133"/>
      <c r="Z59" s="133"/>
      <c r="AA59" s="133"/>
    </row>
    <row r="60" spans="1:27" s="4" customFormat="1" ht="13.5" customHeight="1" x14ac:dyDescent="0.2">
      <c r="A60" s="79">
        <v>18</v>
      </c>
      <c r="B60" s="166"/>
      <c r="C60" s="45"/>
      <c r="D60" s="187">
        <f t="shared" ref="D60:H61" si="99">P60</f>
        <v>15.2</v>
      </c>
      <c r="E60" s="187">
        <f t="shared" si="99"/>
        <v>15.81</v>
      </c>
      <c r="F60" s="187">
        <f t="shared" si="99"/>
        <v>16.440000000000001</v>
      </c>
      <c r="G60" s="187">
        <f t="shared" si="99"/>
        <v>17.100000000000001</v>
      </c>
      <c r="H60" s="187">
        <f t="shared" si="99"/>
        <v>17.78</v>
      </c>
      <c r="I60" s="187">
        <f>U60</f>
        <v>18.489999999999998</v>
      </c>
      <c r="J60" s="130"/>
      <c r="K60" s="130">
        <f>(E60/D60)-1</f>
        <v>4.0132000000000001E-2</v>
      </c>
      <c r="L60" s="130">
        <f t="shared" ref="L60:O60" si="100">(F60/E60)-1</f>
        <v>3.9848000000000001E-2</v>
      </c>
      <c r="M60" s="130">
        <f t="shared" si="100"/>
        <v>4.0146000000000001E-2</v>
      </c>
      <c r="N60" s="130">
        <f t="shared" si="100"/>
        <v>3.9766000000000003E-2</v>
      </c>
      <c r="O60" s="130">
        <f t="shared" si="100"/>
        <v>3.9933000000000003E-2</v>
      </c>
      <c r="P60" s="204">
        <f>ROUND(VLOOKUP($A60,'2016 REG - ORD 728'!$A$9:$U$297,16,FALSE)*(1+$H$2),5)</f>
        <v>15.198449999999999</v>
      </c>
      <c r="Q60" s="204">
        <f>ROUND(VLOOKUP($A60,'2016 REG - ORD 728'!$A$9:$U$297,17,FALSE)*(1+$H$2),5)</f>
        <v>15.806380000000001</v>
      </c>
      <c r="R60" s="204">
        <f>ROUND(VLOOKUP($A60,'2016 REG - ORD 728'!$A$9:$U$297,18,FALSE)*(1+$H$2),5)</f>
        <v>16.438639999999999</v>
      </c>
      <c r="S60" s="204">
        <f>ROUND(VLOOKUP($A60,'2016 REG - ORD 728'!$A$9:$U$297,19,FALSE)*(1+$H$2),5)</f>
        <v>17.09618</v>
      </c>
      <c r="T60" s="204">
        <f>ROUND(VLOOKUP($A60,'2016 REG - ORD 728'!$A$9:$U$297,20,FALSE)*(1+$H$2),5)</f>
        <v>17.78003</v>
      </c>
      <c r="U60" s="204">
        <f>ROUND(VLOOKUP($A60,'2016 REG - ORD 728'!$A$9:$U$297,21,FALSE)*(1+$H$2),5)</f>
        <v>18.491230000000002</v>
      </c>
      <c r="V60" s="130"/>
      <c r="W60" s="130">
        <f>(Q60/P60)-1</f>
        <v>3.9999E-2</v>
      </c>
      <c r="X60" s="130">
        <f t="shared" ref="X60:AA60" si="101">(R60/Q60)-1</f>
        <v>0.04</v>
      </c>
      <c r="Y60" s="130">
        <f t="shared" si="101"/>
        <v>0.04</v>
      </c>
      <c r="Z60" s="130">
        <f t="shared" si="101"/>
        <v>0.04</v>
      </c>
      <c r="AA60" s="130">
        <f t="shared" si="101"/>
        <v>0.04</v>
      </c>
    </row>
    <row r="61" spans="1:27" s="4" customFormat="1" ht="13.5" customHeight="1" x14ac:dyDescent="0.2">
      <c r="A61" s="76"/>
      <c r="B61" s="167"/>
      <c r="C61" s="29"/>
      <c r="D61" s="188">
        <f t="shared" si="99"/>
        <v>31613</v>
      </c>
      <c r="E61" s="188">
        <f t="shared" si="99"/>
        <v>32877</v>
      </c>
      <c r="F61" s="188">
        <f t="shared" si="99"/>
        <v>34192</v>
      </c>
      <c r="G61" s="188">
        <f t="shared" si="99"/>
        <v>35560</v>
      </c>
      <c r="H61" s="188">
        <f t="shared" si="99"/>
        <v>36982</v>
      </c>
      <c r="I61" s="188">
        <f>U61</f>
        <v>38462</v>
      </c>
      <c r="J61" s="130">
        <f>(D60/D57)-1</f>
        <v>2.4948999999999999E-2</v>
      </c>
      <c r="K61" s="130">
        <f>(E60/E57)-1</f>
        <v>2.5291999999999999E-2</v>
      </c>
      <c r="L61" s="130">
        <f t="shared" ref="L61:O61" si="102">(F60/F57)-1</f>
        <v>2.4937999999999998E-2</v>
      </c>
      <c r="M61" s="130">
        <f t="shared" si="102"/>
        <v>2.5180000000000001E-2</v>
      </c>
      <c r="N61" s="130">
        <f t="shared" si="102"/>
        <v>2.4784E-2</v>
      </c>
      <c r="O61" s="130">
        <f t="shared" si="102"/>
        <v>2.4944999999999998E-2</v>
      </c>
      <c r="P61" s="131">
        <f t="shared" ref="P61:T61" si="103">ROUND((P60*2080),5)</f>
        <v>31612.776000000002</v>
      </c>
      <c r="Q61" s="132">
        <f t="shared" si="103"/>
        <v>32877.270400000001</v>
      </c>
      <c r="R61" s="132">
        <f t="shared" si="103"/>
        <v>34192.371200000001</v>
      </c>
      <c r="S61" s="132">
        <f t="shared" si="103"/>
        <v>35560.054400000001</v>
      </c>
      <c r="T61" s="132">
        <f t="shared" si="103"/>
        <v>36982.462399999997</v>
      </c>
      <c r="U61" s="132">
        <f>ROUND((U60*2080),5)</f>
        <v>38461.758399999999</v>
      </c>
      <c r="V61" s="130">
        <f>(P60/P57)-1</f>
        <v>2.5000000000000001E-2</v>
      </c>
      <c r="W61" s="130">
        <f>(Q60/Q57)-1</f>
        <v>2.5000000000000001E-2</v>
      </c>
      <c r="X61" s="130">
        <f t="shared" ref="X61:AA61" si="104">(R60/R57)-1</f>
        <v>2.5000000000000001E-2</v>
      </c>
      <c r="Y61" s="130">
        <f t="shared" si="104"/>
        <v>2.5000000000000001E-2</v>
      </c>
      <c r="Z61" s="130">
        <f t="shared" si="104"/>
        <v>2.5000000000000001E-2</v>
      </c>
      <c r="AA61" s="130">
        <f t="shared" si="104"/>
        <v>2.5000000000000001E-2</v>
      </c>
    </row>
    <row r="62" spans="1:27" s="4" customFormat="1" ht="13.5" customHeight="1" thickBot="1" x14ac:dyDescent="0.25">
      <c r="A62" s="80"/>
      <c r="B62" s="168"/>
      <c r="C62" s="39"/>
      <c r="D62" s="189"/>
      <c r="E62" s="190"/>
      <c r="F62" s="190"/>
      <c r="G62" s="190"/>
      <c r="H62" s="190"/>
      <c r="I62" s="190"/>
      <c r="J62" s="133"/>
      <c r="K62" s="133"/>
      <c r="L62" s="133"/>
      <c r="M62" s="133"/>
      <c r="N62" s="133"/>
      <c r="O62" s="133"/>
      <c r="P62" s="134"/>
      <c r="Q62" s="135"/>
      <c r="R62" s="135"/>
      <c r="S62" s="135"/>
      <c r="T62" s="135"/>
      <c r="U62" s="135"/>
      <c r="V62" s="133"/>
      <c r="W62" s="133"/>
      <c r="X62" s="133"/>
      <c r="Y62" s="133"/>
      <c r="Z62" s="133"/>
      <c r="AA62" s="133"/>
    </row>
    <row r="63" spans="1:27" s="4" customFormat="1" ht="13.5" customHeight="1" x14ac:dyDescent="0.2">
      <c r="A63" s="79">
        <v>19</v>
      </c>
      <c r="B63" s="166"/>
      <c r="C63" s="45"/>
      <c r="D63" s="187">
        <f t="shared" ref="D63:H64" si="105">P63</f>
        <v>15.58</v>
      </c>
      <c r="E63" s="187">
        <f t="shared" si="105"/>
        <v>16.2</v>
      </c>
      <c r="F63" s="187">
        <f t="shared" si="105"/>
        <v>16.850000000000001</v>
      </c>
      <c r="G63" s="187">
        <f t="shared" si="105"/>
        <v>17.52</v>
      </c>
      <c r="H63" s="187">
        <f t="shared" si="105"/>
        <v>18.22</v>
      </c>
      <c r="I63" s="187">
        <f>U63</f>
        <v>18.95</v>
      </c>
      <c r="J63" s="130"/>
      <c r="K63" s="130">
        <f>(E63/D63)-1</f>
        <v>3.9794999999999997E-2</v>
      </c>
      <c r="L63" s="130">
        <f t="shared" ref="L63:O63" si="106">(F63/E63)-1</f>
        <v>4.0122999999999999E-2</v>
      </c>
      <c r="M63" s="130">
        <f t="shared" si="106"/>
        <v>3.9763E-2</v>
      </c>
      <c r="N63" s="130">
        <f t="shared" si="106"/>
        <v>3.9954000000000003E-2</v>
      </c>
      <c r="O63" s="130">
        <f t="shared" si="106"/>
        <v>4.0065999999999997E-2</v>
      </c>
      <c r="P63" s="204">
        <f>ROUND(VLOOKUP($A63,'2016 REG - ORD 728'!$A$9:$U$297,16,FALSE)*(1+$H$2),5)</f>
        <v>15.5784</v>
      </c>
      <c r="Q63" s="204">
        <f>ROUND(VLOOKUP($A63,'2016 REG - ORD 728'!$A$9:$U$297,17,FALSE)*(1+$H$2),5)</f>
        <v>16.201530000000002</v>
      </c>
      <c r="R63" s="204">
        <f>ROUND(VLOOKUP($A63,'2016 REG - ORD 728'!$A$9:$U$297,18,FALSE)*(1+$H$2),5)</f>
        <v>16.849599999999999</v>
      </c>
      <c r="S63" s="204">
        <f>ROUND(VLOOKUP($A63,'2016 REG - ORD 728'!$A$9:$U$297,19,FALSE)*(1+$H$2),5)</f>
        <v>17.523579999999999</v>
      </c>
      <c r="T63" s="204">
        <f>ROUND(VLOOKUP($A63,'2016 REG - ORD 728'!$A$9:$U$297,20,FALSE)*(1+$H$2),5)</f>
        <v>18.224530000000001</v>
      </c>
      <c r="U63" s="204">
        <f>ROUND(VLOOKUP($A63,'2016 REG - ORD 728'!$A$9:$U$297,21,FALSE)*(1+$H$2),5)</f>
        <v>18.953510000000001</v>
      </c>
      <c r="V63" s="130"/>
      <c r="W63" s="130">
        <f>(Q63/P63)-1</f>
        <v>0.04</v>
      </c>
      <c r="X63" s="130">
        <f t="shared" ref="X63:AA63" si="107">(R63/Q63)-1</f>
        <v>4.0001000000000002E-2</v>
      </c>
      <c r="Y63" s="130">
        <f t="shared" si="107"/>
        <v>0.04</v>
      </c>
      <c r="Z63" s="130">
        <f t="shared" si="107"/>
        <v>0.04</v>
      </c>
      <c r="AA63" s="130">
        <f t="shared" si="107"/>
        <v>0.04</v>
      </c>
    </row>
    <row r="64" spans="1:27" s="4" customFormat="1" ht="13.5" customHeight="1" x14ac:dyDescent="0.2">
      <c r="A64" s="76"/>
      <c r="B64" s="167"/>
      <c r="C64" s="29"/>
      <c r="D64" s="188">
        <f t="shared" si="105"/>
        <v>32403</v>
      </c>
      <c r="E64" s="188">
        <f t="shared" si="105"/>
        <v>33699</v>
      </c>
      <c r="F64" s="188">
        <f t="shared" si="105"/>
        <v>35047</v>
      </c>
      <c r="G64" s="188">
        <f t="shared" si="105"/>
        <v>36449</v>
      </c>
      <c r="H64" s="188">
        <f t="shared" si="105"/>
        <v>37907</v>
      </c>
      <c r="I64" s="188">
        <f>U64</f>
        <v>39423</v>
      </c>
      <c r="J64" s="130">
        <f>(D63/D60)-1</f>
        <v>2.5000000000000001E-2</v>
      </c>
      <c r="K64" s="130">
        <f>(E63/E60)-1</f>
        <v>2.4667999999999999E-2</v>
      </c>
      <c r="L64" s="130">
        <f t="shared" ref="L64:O64" si="108">(F63/F60)-1</f>
        <v>2.4938999999999999E-2</v>
      </c>
      <c r="M64" s="130">
        <f t="shared" si="108"/>
        <v>2.4560999999999999E-2</v>
      </c>
      <c r="N64" s="130">
        <f t="shared" si="108"/>
        <v>2.4747000000000002E-2</v>
      </c>
      <c r="O64" s="130">
        <f t="shared" si="108"/>
        <v>2.4878000000000001E-2</v>
      </c>
      <c r="P64" s="131">
        <f t="shared" ref="P64:T64" si="109">ROUND((P63*2080),5)</f>
        <v>32403.072</v>
      </c>
      <c r="Q64" s="132">
        <f t="shared" si="109"/>
        <v>33699.182399999998</v>
      </c>
      <c r="R64" s="132">
        <f t="shared" si="109"/>
        <v>35047.167999999998</v>
      </c>
      <c r="S64" s="132">
        <f t="shared" si="109"/>
        <v>36449.046399999999</v>
      </c>
      <c r="T64" s="132">
        <f t="shared" si="109"/>
        <v>37907.022400000002</v>
      </c>
      <c r="U64" s="132">
        <f>ROUND((U63*2080),5)</f>
        <v>39423.300799999997</v>
      </c>
      <c r="V64" s="130">
        <f>(P63/P60)-1</f>
        <v>2.4999E-2</v>
      </c>
      <c r="W64" s="130">
        <f>(Q63/Q60)-1</f>
        <v>2.4999E-2</v>
      </c>
      <c r="X64" s="130">
        <f t="shared" ref="X64:AA64" si="110">(R63/R60)-1</f>
        <v>2.5000000000000001E-2</v>
      </c>
      <c r="Y64" s="130">
        <f t="shared" si="110"/>
        <v>2.5000000000000001E-2</v>
      </c>
      <c r="Z64" s="130">
        <f t="shared" si="110"/>
        <v>2.5000000000000001E-2</v>
      </c>
      <c r="AA64" s="130">
        <f t="shared" si="110"/>
        <v>2.5000000000000001E-2</v>
      </c>
    </row>
    <row r="65" spans="1:27" s="4" customFormat="1" ht="13.5" customHeight="1" thickBot="1" x14ac:dyDescent="0.25">
      <c r="A65" s="80"/>
      <c r="B65" s="168"/>
      <c r="C65" s="39"/>
      <c r="D65" s="189"/>
      <c r="E65" s="190"/>
      <c r="F65" s="190"/>
      <c r="G65" s="190"/>
      <c r="H65" s="190"/>
      <c r="I65" s="190"/>
      <c r="J65" s="133"/>
      <c r="K65" s="133"/>
      <c r="L65" s="133"/>
      <c r="M65" s="133"/>
      <c r="N65" s="133"/>
      <c r="O65" s="133"/>
      <c r="P65" s="134"/>
      <c r="Q65" s="135"/>
      <c r="R65" s="135"/>
      <c r="S65" s="135"/>
      <c r="T65" s="135"/>
      <c r="U65" s="135"/>
      <c r="V65" s="133"/>
      <c r="W65" s="133"/>
      <c r="X65" s="133"/>
      <c r="Y65" s="133"/>
      <c r="Z65" s="133"/>
      <c r="AA65" s="133"/>
    </row>
    <row r="66" spans="1:27" s="4" customFormat="1" ht="13.5" customHeight="1" x14ac:dyDescent="0.2">
      <c r="A66" s="79">
        <v>20</v>
      </c>
      <c r="B66" s="166"/>
      <c r="C66" s="45"/>
      <c r="D66" s="187">
        <f t="shared" ref="D66:H67" si="111">P66</f>
        <v>15.97</v>
      </c>
      <c r="E66" s="187">
        <f t="shared" si="111"/>
        <v>16.61</v>
      </c>
      <c r="F66" s="187">
        <f t="shared" si="111"/>
        <v>17.27</v>
      </c>
      <c r="G66" s="187">
        <f t="shared" si="111"/>
        <v>17.96</v>
      </c>
      <c r="H66" s="187">
        <f t="shared" si="111"/>
        <v>18.68</v>
      </c>
      <c r="I66" s="187">
        <f>U66</f>
        <v>19.43</v>
      </c>
      <c r="J66" s="130"/>
      <c r="K66" s="130">
        <f>(E66/D66)-1</f>
        <v>4.0075E-2</v>
      </c>
      <c r="L66" s="130">
        <f t="shared" ref="L66:O66" si="112">(F66/E66)-1</f>
        <v>3.9734999999999999E-2</v>
      </c>
      <c r="M66" s="130">
        <f t="shared" si="112"/>
        <v>3.9954000000000003E-2</v>
      </c>
      <c r="N66" s="130">
        <f t="shared" si="112"/>
        <v>4.0089E-2</v>
      </c>
      <c r="O66" s="130">
        <f t="shared" si="112"/>
        <v>4.0149999999999998E-2</v>
      </c>
      <c r="P66" s="204">
        <f>ROUND(VLOOKUP($A66,'2016 REG - ORD 728'!$A$9:$U$297,16,FALSE)*(1+$H$2),5)</f>
        <v>15.96786</v>
      </c>
      <c r="Q66" s="204">
        <f>ROUND(VLOOKUP($A66,'2016 REG - ORD 728'!$A$9:$U$297,17,FALSE)*(1+$H$2),5)</f>
        <v>16.606580000000001</v>
      </c>
      <c r="R66" s="204">
        <f>ROUND(VLOOKUP($A66,'2016 REG - ORD 728'!$A$9:$U$297,18,FALSE)*(1+$H$2),5)</f>
        <v>17.27084</v>
      </c>
      <c r="S66" s="204">
        <f>ROUND(VLOOKUP($A66,'2016 REG - ORD 728'!$A$9:$U$297,19,FALSE)*(1+$H$2),5)</f>
        <v>17.961680000000001</v>
      </c>
      <c r="T66" s="204">
        <f>ROUND(VLOOKUP($A66,'2016 REG - ORD 728'!$A$9:$U$297,20,FALSE)*(1+$H$2),5)</f>
        <v>18.680150000000001</v>
      </c>
      <c r="U66" s="204">
        <f>ROUND(VLOOKUP($A66,'2016 REG - ORD 728'!$A$9:$U$297,21,FALSE)*(1+$H$2),5)</f>
        <v>19.427350000000001</v>
      </c>
      <c r="V66" s="130"/>
      <c r="W66" s="130">
        <f>(Q66/P66)-1</f>
        <v>0.04</v>
      </c>
      <c r="X66" s="130">
        <f t="shared" ref="X66:AA66" si="113">(R66/Q66)-1</f>
        <v>0.04</v>
      </c>
      <c r="Y66" s="130">
        <f t="shared" si="113"/>
        <v>0.04</v>
      </c>
      <c r="Z66" s="130">
        <f t="shared" si="113"/>
        <v>0.04</v>
      </c>
      <c r="AA66" s="130">
        <f t="shared" si="113"/>
        <v>0.04</v>
      </c>
    </row>
    <row r="67" spans="1:27" s="4" customFormat="1" ht="13.5" customHeight="1" x14ac:dyDescent="0.2">
      <c r="A67" s="76"/>
      <c r="B67" s="167"/>
      <c r="C67" s="29"/>
      <c r="D67" s="188">
        <f t="shared" si="111"/>
        <v>33213</v>
      </c>
      <c r="E67" s="188">
        <f t="shared" si="111"/>
        <v>34542</v>
      </c>
      <c r="F67" s="188">
        <f t="shared" si="111"/>
        <v>35923</v>
      </c>
      <c r="G67" s="188">
        <f t="shared" si="111"/>
        <v>37360</v>
      </c>
      <c r="H67" s="188">
        <f t="shared" si="111"/>
        <v>38855</v>
      </c>
      <c r="I67" s="188">
        <f>U67</f>
        <v>40409</v>
      </c>
      <c r="J67" s="130">
        <f>(D66/D63)-1</f>
        <v>2.5031999999999999E-2</v>
      </c>
      <c r="K67" s="130">
        <f>(E66/E63)-1</f>
        <v>2.5309000000000002E-2</v>
      </c>
      <c r="L67" s="130">
        <f t="shared" ref="L67:O67" si="114">(F66/F63)-1</f>
        <v>2.4926E-2</v>
      </c>
      <c r="M67" s="130">
        <f t="shared" si="114"/>
        <v>2.5114000000000001E-2</v>
      </c>
      <c r="N67" s="130">
        <f t="shared" si="114"/>
        <v>2.5246999999999999E-2</v>
      </c>
      <c r="O67" s="130">
        <f t="shared" si="114"/>
        <v>2.5329999999999998E-2</v>
      </c>
      <c r="P67" s="131">
        <f t="shared" ref="P67:T67" si="115">ROUND((P66*2080),5)</f>
        <v>33213.148800000003</v>
      </c>
      <c r="Q67" s="132">
        <f t="shared" si="115"/>
        <v>34541.686399999999</v>
      </c>
      <c r="R67" s="132">
        <f t="shared" si="115"/>
        <v>35923.347199999997</v>
      </c>
      <c r="S67" s="132">
        <f t="shared" si="115"/>
        <v>37360.294399999999</v>
      </c>
      <c r="T67" s="132">
        <f t="shared" si="115"/>
        <v>38854.712</v>
      </c>
      <c r="U67" s="132">
        <f>ROUND((U66*2080),5)</f>
        <v>40408.887999999999</v>
      </c>
      <c r="V67" s="130">
        <f>(P66/P63)-1</f>
        <v>2.5000000000000001E-2</v>
      </c>
      <c r="W67" s="130">
        <f>(Q66/Q63)-1</f>
        <v>2.5000999999999999E-2</v>
      </c>
      <c r="X67" s="130">
        <f t="shared" ref="X67:AA67" si="116">(R66/R63)-1</f>
        <v>2.5000000000000001E-2</v>
      </c>
      <c r="Y67" s="130">
        <f t="shared" si="116"/>
        <v>2.5000999999999999E-2</v>
      </c>
      <c r="Z67" s="130">
        <f t="shared" si="116"/>
        <v>2.5000000000000001E-2</v>
      </c>
      <c r="AA67" s="130">
        <f t="shared" si="116"/>
        <v>2.5000000000000001E-2</v>
      </c>
    </row>
    <row r="68" spans="1:27" s="4" customFormat="1" ht="13.5" customHeight="1" thickBot="1" x14ac:dyDescent="0.25">
      <c r="A68" s="80"/>
      <c r="B68" s="168"/>
      <c r="C68" s="39"/>
      <c r="D68" s="189"/>
      <c r="E68" s="190"/>
      <c r="F68" s="190"/>
      <c r="G68" s="190"/>
      <c r="H68" s="190"/>
      <c r="I68" s="190"/>
      <c r="J68" s="133"/>
      <c r="K68" s="133"/>
      <c r="L68" s="133"/>
      <c r="M68" s="133"/>
      <c r="N68" s="133"/>
      <c r="O68" s="133"/>
      <c r="P68" s="134"/>
      <c r="Q68" s="135"/>
      <c r="R68" s="135"/>
      <c r="S68" s="135"/>
      <c r="T68" s="135"/>
      <c r="U68" s="135"/>
      <c r="V68" s="133"/>
      <c r="W68" s="133"/>
      <c r="X68" s="133"/>
      <c r="Y68" s="133"/>
      <c r="Z68" s="133"/>
      <c r="AA68" s="133"/>
    </row>
    <row r="69" spans="1:27" s="4" customFormat="1" ht="13.5" customHeight="1" x14ac:dyDescent="0.2">
      <c r="A69" s="79">
        <v>21</v>
      </c>
      <c r="B69" s="166"/>
      <c r="C69" s="45"/>
      <c r="D69" s="187">
        <f t="shared" ref="D69:H70" si="117">P69</f>
        <v>16.37</v>
      </c>
      <c r="E69" s="187">
        <f t="shared" si="117"/>
        <v>17.02</v>
      </c>
      <c r="F69" s="187">
        <f t="shared" si="117"/>
        <v>17.7</v>
      </c>
      <c r="G69" s="187">
        <f t="shared" si="117"/>
        <v>18.41</v>
      </c>
      <c r="H69" s="187">
        <f t="shared" si="117"/>
        <v>19.149999999999999</v>
      </c>
      <c r="I69" s="187">
        <f>U69</f>
        <v>19.91</v>
      </c>
      <c r="J69" s="130"/>
      <c r="K69" s="130">
        <f>(E69/D69)-1</f>
        <v>3.9706999999999999E-2</v>
      </c>
      <c r="L69" s="130">
        <f t="shared" ref="L69:O69" si="118">(F69/E69)-1</f>
        <v>3.9953000000000002E-2</v>
      </c>
      <c r="M69" s="130">
        <f t="shared" si="118"/>
        <v>4.0113000000000003E-2</v>
      </c>
      <c r="N69" s="130">
        <f t="shared" si="118"/>
        <v>4.0196000000000003E-2</v>
      </c>
      <c r="O69" s="130">
        <f t="shared" si="118"/>
        <v>3.9687E-2</v>
      </c>
      <c r="P69" s="204">
        <f>ROUND(VLOOKUP($A69,'2016 REG - ORD 728'!$A$9:$U$297,16,FALSE)*(1+$H$2),5)</f>
        <v>16.367069999999998</v>
      </c>
      <c r="Q69" s="204">
        <f>ROUND(VLOOKUP($A69,'2016 REG - ORD 728'!$A$9:$U$297,17,FALSE)*(1+$H$2),5)</f>
        <v>17.021750000000001</v>
      </c>
      <c r="R69" s="204">
        <f>ROUND(VLOOKUP($A69,'2016 REG - ORD 728'!$A$9:$U$297,18,FALSE)*(1+$H$2),5)</f>
        <v>17.70262</v>
      </c>
      <c r="S69" s="204">
        <f>ROUND(VLOOKUP($A69,'2016 REG - ORD 728'!$A$9:$U$297,19,FALSE)*(1+$H$2),5)</f>
        <v>18.410720000000001</v>
      </c>
      <c r="T69" s="204">
        <f>ROUND(VLOOKUP($A69,'2016 REG - ORD 728'!$A$9:$U$297,20,FALSE)*(1+$H$2),5)</f>
        <v>19.14715</v>
      </c>
      <c r="U69" s="204">
        <f>ROUND(VLOOKUP($A69,'2016 REG - ORD 728'!$A$9:$U$297,21,FALSE)*(1+$H$2),5)</f>
        <v>19.913039999999999</v>
      </c>
      <c r="V69" s="130"/>
      <c r="W69" s="130">
        <f>(Q69/P69)-1</f>
        <v>0.04</v>
      </c>
      <c r="X69" s="130">
        <f t="shared" ref="X69:AA69" si="119">(R69/Q69)-1</f>
        <v>0.04</v>
      </c>
      <c r="Y69" s="130">
        <f t="shared" si="119"/>
        <v>0.04</v>
      </c>
      <c r="Z69" s="130">
        <f t="shared" si="119"/>
        <v>0.04</v>
      </c>
      <c r="AA69" s="130">
        <f t="shared" si="119"/>
        <v>0.04</v>
      </c>
    </row>
    <row r="70" spans="1:27" s="4" customFormat="1" ht="13.5" customHeight="1" x14ac:dyDescent="0.2">
      <c r="A70" s="76"/>
      <c r="B70" s="167"/>
      <c r="C70" s="29"/>
      <c r="D70" s="188">
        <f t="shared" si="117"/>
        <v>34044</v>
      </c>
      <c r="E70" s="188">
        <f t="shared" si="117"/>
        <v>35405</v>
      </c>
      <c r="F70" s="188">
        <f t="shared" si="117"/>
        <v>36821</v>
      </c>
      <c r="G70" s="188">
        <f t="shared" si="117"/>
        <v>38294</v>
      </c>
      <c r="H70" s="188">
        <f t="shared" si="117"/>
        <v>39826</v>
      </c>
      <c r="I70" s="188">
        <f>U70</f>
        <v>41419</v>
      </c>
      <c r="J70" s="130">
        <f>(D69/D66)-1</f>
        <v>2.5047E-2</v>
      </c>
      <c r="K70" s="130">
        <f>(E69/E66)-1</f>
        <v>2.4684000000000001E-2</v>
      </c>
      <c r="L70" s="130">
        <f t="shared" ref="L70:O70" si="120">(F69/F66)-1</f>
        <v>2.4899000000000001E-2</v>
      </c>
      <c r="M70" s="130">
        <f t="shared" si="120"/>
        <v>2.5055999999999998E-2</v>
      </c>
      <c r="N70" s="130">
        <f t="shared" si="120"/>
        <v>2.5160999999999999E-2</v>
      </c>
      <c r="O70" s="130">
        <f t="shared" si="120"/>
        <v>2.4704E-2</v>
      </c>
      <c r="P70" s="131">
        <f t="shared" ref="P70:T70" si="121">ROUND((P69*2080),5)</f>
        <v>34043.505599999997</v>
      </c>
      <c r="Q70" s="132">
        <f t="shared" si="121"/>
        <v>35405.24</v>
      </c>
      <c r="R70" s="132">
        <f t="shared" si="121"/>
        <v>36821.4496</v>
      </c>
      <c r="S70" s="132">
        <f t="shared" si="121"/>
        <v>38294.297599999998</v>
      </c>
      <c r="T70" s="132">
        <f t="shared" si="121"/>
        <v>39826.072</v>
      </c>
      <c r="U70" s="132">
        <f>ROUND((U69*2080),5)</f>
        <v>41419.123200000002</v>
      </c>
      <c r="V70" s="130">
        <f>(P69/P66)-1</f>
        <v>2.5000999999999999E-2</v>
      </c>
      <c r="W70" s="130">
        <f>(Q69/Q66)-1</f>
        <v>2.5000000000000001E-2</v>
      </c>
      <c r="X70" s="130">
        <f t="shared" ref="X70:AA70" si="122">(R69/R66)-1</f>
        <v>2.5000999999999999E-2</v>
      </c>
      <c r="Y70" s="130">
        <f t="shared" si="122"/>
        <v>2.5000000000000001E-2</v>
      </c>
      <c r="Z70" s="130">
        <f t="shared" si="122"/>
        <v>2.5000000000000001E-2</v>
      </c>
      <c r="AA70" s="130">
        <f t="shared" si="122"/>
        <v>2.5000000000000001E-2</v>
      </c>
    </row>
    <row r="71" spans="1:27" s="4" customFormat="1" ht="13.5" customHeight="1" thickBot="1" x14ac:dyDescent="0.25">
      <c r="A71" s="80"/>
      <c r="B71" s="168"/>
      <c r="C71" s="39"/>
      <c r="D71" s="189"/>
      <c r="E71" s="190"/>
      <c r="F71" s="190"/>
      <c r="G71" s="190"/>
      <c r="H71" s="190"/>
      <c r="I71" s="190"/>
      <c r="J71" s="133"/>
      <c r="K71" s="133"/>
      <c r="L71" s="133"/>
      <c r="M71" s="133"/>
      <c r="N71" s="133"/>
      <c r="O71" s="133"/>
      <c r="P71" s="134"/>
      <c r="Q71" s="135"/>
      <c r="R71" s="135"/>
      <c r="S71" s="135"/>
      <c r="T71" s="135"/>
      <c r="U71" s="135"/>
      <c r="V71" s="133"/>
      <c r="W71" s="133"/>
      <c r="X71" s="133"/>
      <c r="Y71" s="133"/>
      <c r="Z71" s="133"/>
      <c r="AA71" s="133"/>
    </row>
    <row r="72" spans="1:27" s="4" customFormat="1" ht="13.5" customHeight="1" x14ac:dyDescent="0.2">
      <c r="A72" s="79">
        <v>22</v>
      </c>
      <c r="B72" s="166"/>
      <c r="C72" s="45"/>
      <c r="D72" s="187">
        <f t="shared" ref="D72:H73" si="123">P72</f>
        <v>16.78</v>
      </c>
      <c r="E72" s="187">
        <f t="shared" si="123"/>
        <v>17.45</v>
      </c>
      <c r="F72" s="187">
        <f t="shared" si="123"/>
        <v>18.149999999999999</v>
      </c>
      <c r="G72" s="187">
        <f t="shared" si="123"/>
        <v>18.87</v>
      </c>
      <c r="H72" s="187">
        <f t="shared" si="123"/>
        <v>19.63</v>
      </c>
      <c r="I72" s="187">
        <f>U72</f>
        <v>20.41</v>
      </c>
      <c r="J72" s="130"/>
      <c r="K72" s="130">
        <f>(E72/D72)-1</f>
        <v>3.9927999999999998E-2</v>
      </c>
      <c r="L72" s="130">
        <f t="shared" ref="L72:O72" si="124">(F72/E72)-1</f>
        <v>4.0114999999999998E-2</v>
      </c>
      <c r="M72" s="130">
        <f t="shared" si="124"/>
        <v>3.9669000000000003E-2</v>
      </c>
      <c r="N72" s="130">
        <f t="shared" si="124"/>
        <v>4.0275999999999999E-2</v>
      </c>
      <c r="O72" s="130">
        <f t="shared" si="124"/>
        <v>3.9734999999999999E-2</v>
      </c>
      <c r="P72" s="204">
        <f>ROUND(VLOOKUP($A72,'2016 REG - ORD 728'!$A$9:$U$297,16,FALSE)*(1+$H$2),5)</f>
        <v>16.776250000000001</v>
      </c>
      <c r="Q72" s="204">
        <f>ROUND(VLOOKUP($A72,'2016 REG - ORD 728'!$A$9:$U$297,17,FALSE)*(1+$H$2),5)</f>
        <v>17.447299999999998</v>
      </c>
      <c r="R72" s="204">
        <f>ROUND(VLOOKUP($A72,'2016 REG - ORD 728'!$A$9:$U$297,18,FALSE)*(1+$H$2),5)</f>
        <v>18.145189999999999</v>
      </c>
      <c r="S72" s="204">
        <f>ROUND(VLOOKUP($A72,'2016 REG - ORD 728'!$A$9:$U$297,19,FALSE)*(1+$H$2),5)</f>
        <v>18.870999999999999</v>
      </c>
      <c r="T72" s="204">
        <f>ROUND(VLOOKUP($A72,'2016 REG - ORD 728'!$A$9:$U$297,20,FALSE)*(1+$H$2),5)</f>
        <v>19.62584</v>
      </c>
      <c r="U72" s="204">
        <f>ROUND(VLOOKUP($A72,'2016 REG - ORD 728'!$A$9:$U$297,21,FALSE)*(1+$H$2),5)</f>
        <v>20.410869999999999</v>
      </c>
      <c r="V72" s="130"/>
      <c r="W72" s="130">
        <f>(Q72/P72)-1</f>
        <v>0.04</v>
      </c>
      <c r="X72" s="130">
        <f t="shared" ref="X72:AA72" si="125">(R72/Q72)-1</f>
        <v>0.04</v>
      </c>
      <c r="Y72" s="130">
        <f t="shared" si="125"/>
        <v>0.04</v>
      </c>
      <c r="Z72" s="130">
        <f t="shared" si="125"/>
        <v>0.04</v>
      </c>
      <c r="AA72" s="130">
        <f t="shared" si="125"/>
        <v>0.04</v>
      </c>
    </row>
    <row r="73" spans="1:27" s="4" customFormat="1" ht="13.5" customHeight="1" x14ac:dyDescent="0.2">
      <c r="A73" s="76"/>
      <c r="B73" s="167"/>
      <c r="C73" s="29"/>
      <c r="D73" s="188">
        <f t="shared" si="123"/>
        <v>34895</v>
      </c>
      <c r="E73" s="188">
        <f t="shared" si="123"/>
        <v>36290</v>
      </c>
      <c r="F73" s="188">
        <f t="shared" si="123"/>
        <v>37742</v>
      </c>
      <c r="G73" s="188">
        <f t="shared" si="123"/>
        <v>39252</v>
      </c>
      <c r="H73" s="188">
        <f t="shared" si="123"/>
        <v>40822</v>
      </c>
      <c r="I73" s="188">
        <f>U73</f>
        <v>42455</v>
      </c>
      <c r="J73" s="130">
        <f>(D72/D69)-1</f>
        <v>2.5045999999999999E-2</v>
      </c>
      <c r="K73" s="130">
        <f>(E72/E69)-1</f>
        <v>2.5264000000000002E-2</v>
      </c>
      <c r="L73" s="130">
        <f t="shared" ref="L73:O73" si="126">(F72/F69)-1</f>
        <v>2.5423999999999999E-2</v>
      </c>
      <c r="M73" s="130">
        <f t="shared" si="126"/>
        <v>2.4986000000000001E-2</v>
      </c>
      <c r="N73" s="130">
        <f t="shared" si="126"/>
        <v>2.5065E-2</v>
      </c>
      <c r="O73" s="130">
        <f t="shared" si="126"/>
        <v>2.5113E-2</v>
      </c>
      <c r="P73" s="131">
        <f t="shared" ref="P73:T73" si="127">ROUND((P72*2080),5)</f>
        <v>34894.6</v>
      </c>
      <c r="Q73" s="132">
        <f t="shared" si="127"/>
        <v>36290.383999999998</v>
      </c>
      <c r="R73" s="132">
        <f t="shared" si="127"/>
        <v>37741.995199999998</v>
      </c>
      <c r="S73" s="132">
        <f t="shared" si="127"/>
        <v>39251.68</v>
      </c>
      <c r="T73" s="132">
        <f t="shared" si="127"/>
        <v>40821.747199999998</v>
      </c>
      <c r="U73" s="132">
        <f>ROUND((U72*2080),5)</f>
        <v>42454.609600000003</v>
      </c>
      <c r="V73" s="130">
        <f>(P72/P69)-1</f>
        <v>2.5000000000000001E-2</v>
      </c>
      <c r="W73" s="130">
        <f>(Q72/Q69)-1</f>
        <v>2.5000000000000001E-2</v>
      </c>
      <c r="X73" s="130">
        <f t="shared" ref="X73:AA73" si="128">(R72/R69)-1</f>
        <v>2.5000000000000001E-2</v>
      </c>
      <c r="Y73" s="130">
        <f t="shared" si="128"/>
        <v>2.5000999999999999E-2</v>
      </c>
      <c r="Z73" s="130">
        <f t="shared" si="128"/>
        <v>2.5000999999999999E-2</v>
      </c>
      <c r="AA73" s="130">
        <f t="shared" si="128"/>
        <v>2.5000000000000001E-2</v>
      </c>
    </row>
    <row r="74" spans="1:27" s="4" customFormat="1" ht="13.5" customHeight="1" thickBot="1" x14ac:dyDescent="0.25">
      <c r="A74" s="80"/>
      <c r="B74" s="168"/>
      <c r="C74" s="39"/>
      <c r="D74" s="189"/>
      <c r="E74" s="190"/>
      <c r="F74" s="190"/>
      <c r="G74" s="190"/>
      <c r="H74" s="190"/>
      <c r="I74" s="190"/>
      <c r="J74" s="133"/>
      <c r="K74" s="133"/>
      <c r="L74" s="133"/>
      <c r="M74" s="133"/>
      <c r="N74" s="133"/>
      <c r="O74" s="133"/>
      <c r="P74" s="134"/>
      <c r="Q74" s="135"/>
      <c r="R74" s="135"/>
      <c r="S74" s="135"/>
      <c r="T74" s="135"/>
      <c r="U74" s="135"/>
      <c r="V74" s="133"/>
      <c r="W74" s="133"/>
      <c r="X74" s="133"/>
      <c r="Y74" s="133"/>
      <c r="Z74" s="133"/>
      <c r="AA74" s="133"/>
    </row>
    <row r="75" spans="1:27" s="4" customFormat="1" ht="13.5" customHeight="1" x14ac:dyDescent="0.2">
      <c r="A75" s="79">
        <v>23</v>
      </c>
      <c r="B75" s="166"/>
      <c r="C75" s="45"/>
      <c r="D75" s="187">
        <f t="shared" ref="D75:H76" si="129">P75</f>
        <v>17.2</v>
      </c>
      <c r="E75" s="187">
        <f t="shared" si="129"/>
        <v>17.88</v>
      </c>
      <c r="F75" s="187">
        <f t="shared" si="129"/>
        <v>18.600000000000001</v>
      </c>
      <c r="G75" s="187">
        <f t="shared" si="129"/>
        <v>19.34</v>
      </c>
      <c r="H75" s="187">
        <f t="shared" si="129"/>
        <v>20.12</v>
      </c>
      <c r="I75" s="187">
        <f>U75</f>
        <v>20.92</v>
      </c>
      <c r="J75" s="130"/>
      <c r="K75" s="130">
        <f>(E75/D75)-1</f>
        <v>3.9535000000000001E-2</v>
      </c>
      <c r="L75" s="130">
        <f t="shared" ref="L75:O75" si="130">(F75/E75)-1</f>
        <v>4.0267999999999998E-2</v>
      </c>
      <c r="M75" s="130">
        <f t="shared" si="130"/>
        <v>3.9785000000000001E-2</v>
      </c>
      <c r="N75" s="130">
        <f t="shared" si="130"/>
        <v>4.0330999999999999E-2</v>
      </c>
      <c r="O75" s="130">
        <f t="shared" si="130"/>
        <v>3.9760999999999998E-2</v>
      </c>
      <c r="P75" s="204">
        <f>ROUND(VLOOKUP($A75,'2016 REG - ORD 728'!$A$9:$U$297,16,FALSE)*(1+$H$2),5)</f>
        <v>17.195650000000001</v>
      </c>
      <c r="Q75" s="204">
        <f>ROUND(VLOOKUP($A75,'2016 REG - ORD 728'!$A$9:$U$297,17,FALSE)*(1+$H$2),5)</f>
        <v>17.883479999999999</v>
      </c>
      <c r="R75" s="204">
        <f>ROUND(VLOOKUP($A75,'2016 REG - ORD 728'!$A$9:$U$297,18,FALSE)*(1+$H$2),5)</f>
        <v>18.59881</v>
      </c>
      <c r="S75" s="204">
        <f>ROUND(VLOOKUP($A75,'2016 REG - ORD 728'!$A$9:$U$297,19,FALSE)*(1+$H$2),5)</f>
        <v>19.342770000000002</v>
      </c>
      <c r="T75" s="204">
        <f>ROUND(VLOOKUP($A75,'2016 REG - ORD 728'!$A$9:$U$297,20,FALSE)*(1+$H$2),5)</f>
        <v>20.116489999999999</v>
      </c>
      <c r="U75" s="204">
        <f>ROUND(VLOOKUP($A75,'2016 REG - ORD 728'!$A$9:$U$297,21,FALSE)*(1+$H$2),5)</f>
        <v>20.921150000000001</v>
      </c>
      <c r="V75" s="130"/>
      <c r="W75" s="130">
        <f>(Q75/P75)-1</f>
        <v>0.04</v>
      </c>
      <c r="X75" s="130">
        <f t="shared" ref="X75:AA75" si="131">(R75/Q75)-1</f>
        <v>3.9999E-2</v>
      </c>
      <c r="Y75" s="130">
        <f t="shared" si="131"/>
        <v>0.04</v>
      </c>
      <c r="Z75" s="130">
        <f t="shared" si="131"/>
        <v>0.04</v>
      </c>
      <c r="AA75" s="130">
        <f t="shared" si="131"/>
        <v>0.04</v>
      </c>
    </row>
    <row r="76" spans="1:27" s="4" customFormat="1" ht="13.5" customHeight="1" x14ac:dyDescent="0.2">
      <c r="A76" s="76"/>
      <c r="B76" s="167"/>
      <c r="C76" s="29"/>
      <c r="D76" s="188">
        <f t="shared" si="129"/>
        <v>35767</v>
      </c>
      <c r="E76" s="188">
        <f t="shared" si="129"/>
        <v>37198</v>
      </c>
      <c r="F76" s="188">
        <f t="shared" si="129"/>
        <v>38686</v>
      </c>
      <c r="G76" s="188">
        <f t="shared" si="129"/>
        <v>40233</v>
      </c>
      <c r="H76" s="188">
        <f t="shared" si="129"/>
        <v>41842</v>
      </c>
      <c r="I76" s="188">
        <f>U76</f>
        <v>43516</v>
      </c>
      <c r="J76" s="130">
        <f>(D75/D72)-1</f>
        <v>2.503E-2</v>
      </c>
      <c r="K76" s="130">
        <f>(E75/E72)-1</f>
        <v>2.4642000000000001E-2</v>
      </c>
      <c r="L76" s="130">
        <f t="shared" ref="L76:O76" si="132">(F75/F72)-1</f>
        <v>2.4792999999999999E-2</v>
      </c>
      <c r="M76" s="130">
        <f t="shared" si="132"/>
        <v>2.4906999999999999E-2</v>
      </c>
      <c r="N76" s="130">
        <f t="shared" si="132"/>
        <v>2.4962000000000002E-2</v>
      </c>
      <c r="O76" s="130">
        <f t="shared" si="132"/>
        <v>2.4988E-2</v>
      </c>
      <c r="P76" s="131">
        <f t="shared" ref="P76:T76" si="133">ROUND((P75*2080),5)</f>
        <v>35766.951999999997</v>
      </c>
      <c r="Q76" s="132">
        <f t="shared" si="133"/>
        <v>37197.638400000003</v>
      </c>
      <c r="R76" s="132">
        <f t="shared" si="133"/>
        <v>38685.524799999999</v>
      </c>
      <c r="S76" s="132">
        <f t="shared" si="133"/>
        <v>40232.961600000002</v>
      </c>
      <c r="T76" s="132">
        <f t="shared" si="133"/>
        <v>41842.299200000001</v>
      </c>
      <c r="U76" s="132">
        <f>ROUND((U75*2080),5)</f>
        <v>43515.991999999998</v>
      </c>
      <c r="V76" s="130">
        <f>(P75/P72)-1</f>
        <v>2.5000000000000001E-2</v>
      </c>
      <c r="W76" s="130">
        <f>(Q75/Q72)-1</f>
        <v>2.5000000000000001E-2</v>
      </c>
      <c r="X76" s="130">
        <f t="shared" ref="X76:AA76" si="134">(R75/R72)-1</f>
        <v>2.4999E-2</v>
      </c>
      <c r="Y76" s="130">
        <f t="shared" si="134"/>
        <v>2.5000000000000001E-2</v>
      </c>
      <c r="Z76" s="130">
        <f t="shared" si="134"/>
        <v>2.5000000000000001E-2</v>
      </c>
      <c r="AA76" s="130">
        <f t="shared" si="134"/>
        <v>2.5000000000000001E-2</v>
      </c>
    </row>
    <row r="77" spans="1:27" s="4" customFormat="1" ht="13.5" customHeight="1" thickBot="1" x14ac:dyDescent="0.25">
      <c r="A77" s="80"/>
      <c r="B77" s="168"/>
      <c r="C77" s="39"/>
      <c r="D77" s="189"/>
      <c r="E77" s="190"/>
      <c r="F77" s="190"/>
      <c r="G77" s="190"/>
      <c r="H77" s="190"/>
      <c r="I77" s="190"/>
      <c r="J77" s="133"/>
      <c r="K77" s="133"/>
      <c r="L77" s="133"/>
      <c r="M77" s="133"/>
      <c r="N77" s="133"/>
      <c r="O77" s="133"/>
      <c r="P77" s="134"/>
      <c r="Q77" s="135"/>
      <c r="R77" s="135"/>
      <c r="S77" s="135"/>
      <c r="T77" s="135"/>
      <c r="U77" s="135"/>
      <c r="V77" s="133"/>
      <c r="W77" s="133"/>
      <c r="X77" s="133"/>
      <c r="Y77" s="133"/>
      <c r="Z77" s="133"/>
      <c r="AA77" s="133"/>
    </row>
    <row r="78" spans="1:27" s="4" customFormat="1" ht="13.5" customHeight="1" x14ac:dyDescent="0.2">
      <c r="A78" s="79">
        <v>24</v>
      </c>
      <c r="B78" s="166"/>
      <c r="C78" s="45"/>
      <c r="D78" s="187">
        <f t="shared" ref="D78:H79" si="135">P78</f>
        <v>17.63</v>
      </c>
      <c r="E78" s="187">
        <f t="shared" si="135"/>
        <v>18.329999999999998</v>
      </c>
      <c r="F78" s="187">
        <f t="shared" si="135"/>
        <v>19.059999999999999</v>
      </c>
      <c r="G78" s="187">
        <f t="shared" si="135"/>
        <v>19.829999999999998</v>
      </c>
      <c r="H78" s="187">
        <f t="shared" si="135"/>
        <v>20.62</v>
      </c>
      <c r="I78" s="187">
        <f>U78</f>
        <v>21.44</v>
      </c>
      <c r="J78" s="130"/>
      <c r="K78" s="130">
        <f>(E78/D78)-1</f>
        <v>3.9704999999999997E-2</v>
      </c>
      <c r="L78" s="130">
        <f t="shared" ref="L78:O78" si="136">(F78/E78)-1</f>
        <v>3.9824999999999999E-2</v>
      </c>
      <c r="M78" s="130">
        <f t="shared" si="136"/>
        <v>4.0398999999999997E-2</v>
      </c>
      <c r="N78" s="130">
        <f t="shared" si="136"/>
        <v>3.9838999999999999E-2</v>
      </c>
      <c r="O78" s="130">
        <f t="shared" si="136"/>
        <v>3.9766999999999997E-2</v>
      </c>
      <c r="P78" s="204">
        <f>ROUND(VLOOKUP($A78,'2016 REG - ORD 728'!$A$9:$U$297,16,FALSE)*(1+$H$2),5)</f>
        <v>17.625540000000001</v>
      </c>
      <c r="Q78" s="204">
        <f>ROUND(VLOOKUP($A78,'2016 REG - ORD 728'!$A$9:$U$297,17,FALSE)*(1+$H$2),5)</f>
        <v>18.330559999999998</v>
      </c>
      <c r="R78" s="204">
        <f>ROUND(VLOOKUP($A78,'2016 REG - ORD 728'!$A$9:$U$297,18,FALSE)*(1+$H$2),5)</f>
        <v>19.063790000000001</v>
      </c>
      <c r="S78" s="204">
        <f>ROUND(VLOOKUP($A78,'2016 REG - ORD 728'!$A$9:$U$297,19,FALSE)*(1+$H$2),5)</f>
        <v>19.826339999999998</v>
      </c>
      <c r="T78" s="204">
        <f>ROUND(VLOOKUP($A78,'2016 REG - ORD 728'!$A$9:$U$297,20,FALSE)*(1+$H$2),5)</f>
        <v>20.619389999999999</v>
      </c>
      <c r="U78" s="204">
        <f>ROUND(VLOOKUP($A78,'2016 REG - ORD 728'!$A$9:$U$297,21,FALSE)*(1+$H$2),5)</f>
        <v>21.44417</v>
      </c>
      <c r="V78" s="130"/>
      <c r="W78" s="130">
        <f>(Q78/P78)-1</f>
        <v>0.04</v>
      </c>
      <c r="X78" s="130">
        <f t="shared" ref="X78:AA78" si="137">(R78/Q78)-1</f>
        <v>0.04</v>
      </c>
      <c r="Y78" s="130">
        <f t="shared" si="137"/>
        <v>0.04</v>
      </c>
      <c r="Z78" s="130">
        <f t="shared" si="137"/>
        <v>0.04</v>
      </c>
      <c r="AA78" s="130">
        <f t="shared" si="137"/>
        <v>0.04</v>
      </c>
    </row>
    <row r="79" spans="1:27" s="4" customFormat="1" ht="13.5" customHeight="1" x14ac:dyDescent="0.2">
      <c r="A79" s="76"/>
      <c r="B79" s="167"/>
      <c r="C79" s="29"/>
      <c r="D79" s="188">
        <f t="shared" si="135"/>
        <v>36661</v>
      </c>
      <c r="E79" s="188">
        <f t="shared" si="135"/>
        <v>38128</v>
      </c>
      <c r="F79" s="188">
        <f t="shared" si="135"/>
        <v>39653</v>
      </c>
      <c r="G79" s="188">
        <f t="shared" si="135"/>
        <v>41239</v>
      </c>
      <c r="H79" s="188">
        <f t="shared" si="135"/>
        <v>42888</v>
      </c>
      <c r="I79" s="188">
        <f>U79</f>
        <v>44604</v>
      </c>
      <c r="J79" s="130">
        <f>(D78/D75)-1</f>
        <v>2.5000000000000001E-2</v>
      </c>
      <c r="K79" s="130">
        <f>(E78/E75)-1</f>
        <v>2.5167999999999999E-2</v>
      </c>
      <c r="L79" s="130">
        <f t="shared" ref="L79:O79" si="138">(F78/F75)-1</f>
        <v>2.4731E-2</v>
      </c>
      <c r="M79" s="130">
        <f t="shared" si="138"/>
        <v>2.5336000000000001E-2</v>
      </c>
      <c r="N79" s="130">
        <f t="shared" si="138"/>
        <v>2.4851000000000002E-2</v>
      </c>
      <c r="O79" s="130">
        <f t="shared" si="138"/>
        <v>2.4857000000000001E-2</v>
      </c>
      <c r="P79" s="131">
        <f t="shared" ref="P79:T79" si="139">ROUND((P78*2080),5)</f>
        <v>36661.123200000002</v>
      </c>
      <c r="Q79" s="132">
        <f t="shared" si="139"/>
        <v>38127.5648</v>
      </c>
      <c r="R79" s="132">
        <f t="shared" si="139"/>
        <v>39652.683199999999</v>
      </c>
      <c r="S79" s="132">
        <f t="shared" si="139"/>
        <v>41238.787199999999</v>
      </c>
      <c r="T79" s="132">
        <f t="shared" si="139"/>
        <v>42888.331200000001</v>
      </c>
      <c r="U79" s="132">
        <f>ROUND((U78*2080),5)</f>
        <v>44603.873599999999</v>
      </c>
      <c r="V79" s="130">
        <f>(P78/P75)-1</f>
        <v>2.5000000000000001E-2</v>
      </c>
      <c r="W79" s="130">
        <f>(Q78/Q75)-1</f>
        <v>2.5000000000000001E-2</v>
      </c>
      <c r="X79" s="130">
        <f t="shared" ref="X79:AA79" si="140">(R78/R75)-1</f>
        <v>2.5000999999999999E-2</v>
      </c>
      <c r="Y79" s="130">
        <f t="shared" si="140"/>
        <v>2.5000000000000001E-2</v>
      </c>
      <c r="Z79" s="130">
        <f t="shared" si="140"/>
        <v>2.4999E-2</v>
      </c>
      <c r="AA79" s="130">
        <f t="shared" si="140"/>
        <v>2.5000000000000001E-2</v>
      </c>
    </row>
    <row r="80" spans="1:27" s="4" customFormat="1" ht="13.5" customHeight="1" thickBot="1" x14ac:dyDescent="0.25">
      <c r="A80" s="80"/>
      <c r="B80" s="168"/>
      <c r="C80" s="39"/>
      <c r="D80" s="189"/>
      <c r="E80" s="190"/>
      <c r="F80" s="190"/>
      <c r="G80" s="190"/>
      <c r="H80" s="190"/>
      <c r="I80" s="190"/>
      <c r="J80" s="133"/>
      <c r="K80" s="133"/>
      <c r="L80" s="133"/>
      <c r="M80" s="133"/>
      <c r="N80" s="133"/>
      <c r="O80" s="133"/>
      <c r="P80" s="134"/>
      <c r="Q80" s="135"/>
      <c r="R80" s="135"/>
      <c r="S80" s="135"/>
      <c r="T80" s="135"/>
      <c r="U80" s="135"/>
      <c r="V80" s="133"/>
      <c r="W80" s="133"/>
      <c r="X80" s="133"/>
      <c r="Y80" s="133"/>
      <c r="Z80" s="133"/>
      <c r="AA80" s="133"/>
    </row>
    <row r="81" spans="1:27" s="4" customFormat="1" ht="13.5" customHeight="1" x14ac:dyDescent="0.2">
      <c r="A81" s="79">
        <v>25</v>
      </c>
      <c r="B81" s="166"/>
      <c r="C81" s="45"/>
      <c r="D81" s="187">
        <f t="shared" ref="D81:H82" si="141">P81</f>
        <v>18.07</v>
      </c>
      <c r="E81" s="187">
        <f t="shared" si="141"/>
        <v>18.79</v>
      </c>
      <c r="F81" s="187">
        <f t="shared" si="141"/>
        <v>19.54</v>
      </c>
      <c r="G81" s="187">
        <f t="shared" si="141"/>
        <v>20.32</v>
      </c>
      <c r="H81" s="187">
        <f t="shared" si="141"/>
        <v>21.13</v>
      </c>
      <c r="I81" s="187">
        <f>U81</f>
        <v>21.98</v>
      </c>
      <c r="J81" s="130"/>
      <c r="K81" s="130">
        <f>(E81/D81)-1</f>
        <v>3.9844999999999998E-2</v>
      </c>
      <c r="L81" s="130">
        <f t="shared" ref="L81:O81" si="142">(F81/E81)-1</f>
        <v>3.9914999999999999E-2</v>
      </c>
      <c r="M81" s="130">
        <f t="shared" si="142"/>
        <v>3.9918000000000002E-2</v>
      </c>
      <c r="N81" s="130">
        <f t="shared" si="142"/>
        <v>3.9862000000000002E-2</v>
      </c>
      <c r="O81" s="130">
        <f t="shared" si="142"/>
        <v>4.0226999999999999E-2</v>
      </c>
      <c r="P81" s="204">
        <f>ROUND(VLOOKUP($A81,'2016 REG - ORD 728'!$A$9:$U$297,16,FALSE)*(1+$H$2),5)</f>
        <v>18.066179999999999</v>
      </c>
      <c r="Q81" s="204">
        <f>ROUND(VLOOKUP($A81,'2016 REG - ORD 728'!$A$9:$U$297,17,FALSE)*(1+$H$2),5)</f>
        <v>18.788830000000001</v>
      </c>
      <c r="R81" s="204">
        <f>ROUND(VLOOKUP($A81,'2016 REG - ORD 728'!$A$9:$U$297,18,FALSE)*(1+$H$2),5)</f>
        <v>19.540379999999999</v>
      </c>
      <c r="S81" s="204">
        <f>ROUND(VLOOKUP($A81,'2016 REG - ORD 728'!$A$9:$U$297,19,FALSE)*(1+$H$2),5)</f>
        <v>20.321999999999999</v>
      </c>
      <c r="T81" s="204">
        <f>ROUND(VLOOKUP($A81,'2016 REG - ORD 728'!$A$9:$U$297,20,FALSE)*(1+$H$2),5)</f>
        <v>21.134879999999999</v>
      </c>
      <c r="U81" s="204">
        <f>ROUND(VLOOKUP($A81,'2016 REG - ORD 728'!$A$9:$U$297,21,FALSE)*(1+$H$2),5)</f>
        <v>21.98028</v>
      </c>
      <c r="V81" s="130"/>
      <c r="W81" s="130">
        <f>(Q81/P81)-1</f>
        <v>0.04</v>
      </c>
      <c r="X81" s="130">
        <f t="shared" ref="X81:AA81" si="143">(R81/Q81)-1</f>
        <v>0.04</v>
      </c>
      <c r="Y81" s="130">
        <f t="shared" si="143"/>
        <v>0.04</v>
      </c>
      <c r="Z81" s="130">
        <f t="shared" si="143"/>
        <v>0.04</v>
      </c>
      <c r="AA81" s="130">
        <f t="shared" si="143"/>
        <v>0.04</v>
      </c>
    </row>
    <row r="82" spans="1:27" s="4" customFormat="1" ht="13.5" customHeight="1" x14ac:dyDescent="0.2">
      <c r="A82" s="76"/>
      <c r="B82" s="167"/>
      <c r="C82" s="29"/>
      <c r="D82" s="188">
        <f t="shared" si="141"/>
        <v>37578</v>
      </c>
      <c r="E82" s="188">
        <f t="shared" si="141"/>
        <v>39081</v>
      </c>
      <c r="F82" s="188">
        <f t="shared" si="141"/>
        <v>40644</v>
      </c>
      <c r="G82" s="188">
        <f t="shared" si="141"/>
        <v>42270</v>
      </c>
      <c r="H82" s="188">
        <f t="shared" si="141"/>
        <v>43961</v>
      </c>
      <c r="I82" s="188">
        <f>U82</f>
        <v>45719</v>
      </c>
      <c r="J82" s="130">
        <f>(D81/D78)-1</f>
        <v>2.4957E-2</v>
      </c>
      <c r="K82" s="130">
        <f>(E81/E78)-1</f>
        <v>2.5094999999999999E-2</v>
      </c>
      <c r="L82" s="130">
        <f t="shared" ref="L82:O82" si="144">(F81/F78)-1</f>
        <v>2.5184000000000002E-2</v>
      </c>
      <c r="M82" s="130">
        <f t="shared" si="144"/>
        <v>2.4709999999999999E-2</v>
      </c>
      <c r="N82" s="130">
        <f t="shared" si="144"/>
        <v>2.4733000000000002E-2</v>
      </c>
      <c r="O82" s="130">
        <f t="shared" si="144"/>
        <v>2.5187000000000001E-2</v>
      </c>
      <c r="P82" s="131">
        <f t="shared" ref="P82:T82" si="145">ROUND((P81*2080),5)</f>
        <v>37577.654399999999</v>
      </c>
      <c r="Q82" s="132">
        <f t="shared" si="145"/>
        <v>39080.7664</v>
      </c>
      <c r="R82" s="132">
        <f t="shared" si="145"/>
        <v>40643.990400000002</v>
      </c>
      <c r="S82" s="132">
        <f t="shared" si="145"/>
        <v>42269.760000000002</v>
      </c>
      <c r="T82" s="132">
        <f t="shared" si="145"/>
        <v>43960.5504</v>
      </c>
      <c r="U82" s="132">
        <f>ROUND((U81*2080),5)</f>
        <v>45718.982400000001</v>
      </c>
      <c r="V82" s="130">
        <f>(P81/P78)-1</f>
        <v>2.5000000000000001E-2</v>
      </c>
      <c r="W82" s="130">
        <f>(Q81/Q78)-1</f>
        <v>2.5000000000000001E-2</v>
      </c>
      <c r="X82" s="130">
        <f t="shared" ref="X82:AA82" si="146">(R81/R78)-1</f>
        <v>2.5000000000000001E-2</v>
      </c>
      <c r="Y82" s="130">
        <f t="shared" si="146"/>
        <v>2.5000000000000001E-2</v>
      </c>
      <c r="Z82" s="130">
        <f t="shared" si="146"/>
        <v>2.5000000000000001E-2</v>
      </c>
      <c r="AA82" s="130">
        <f t="shared" si="146"/>
        <v>2.5000000000000001E-2</v>
      </c>
    </row>
    <row r="83" spans="1:27" s="4" customFormat="1" ht="13.5" customHeight="1" thickBot="1" x14ac:dyDescent="0.25">
      <c r="A83" s="80"/>
      <c r="B83" s="168"/>
      <c r="C83" s="39"/>
      <c r="D83" s="189"/>
      <c r="E83" s="190"/>
      <c r="F83" s="190"/>
      <c r="G83" s="190"/>
      <c r="H83" s="190"/>
      <c r="I83" s="190"/>
      <c r="J83" s="133"/>
      <c r="K83" s="133"/>
      <c r="L83" s="133"/>
      <c r="M83" s="133"/>
      <c r="N83" s="133"/>
      <c r="O83" s="133"/>
      <c r="P83" s="134"/>
      <c r="Q83" s="135"/>
      <c r="R83" s="135"/>
      <c r="S83" s="135"/>
      <c r="T83" s="135"/>
      <c r="U83" s="135"/>
      <c r="V83" s="133"/>
      <c r="W83" s="133"/>
      <c r="X83" s="133"/>
      <c r="Y83" s="133"/>
      <c r="Z83" s="133"/>
      <c r="AA83" s="133"/>
    </row>
    <row r="84" spans="1:27" s="4" customFormat="1" ht="13.5" customHeight="1" x14ac:dyDescent="0.2">
      <c r="A84" s="79">
        <v>26</v>
      </c>
      <c r="B84" s="166"/>
      <c r="C84" s="45"/>
      <c r="D84" s="187">
        <f t="shared" ref="D84:H85" si="147">P84</f>
        <v>18.52</v>
      </c>
      <c r="E84" s="187">
        <f t="shared" si="147"/>
        <v>19.260000000000002</v>
      </c>
      <c r="F84" s="187">
        <f t="shared" si="147"/>
        <v>20.03</v>
      </c>
      <c r="G84" s="187">
        <f t="shared" si="147"/>
        <v>20.83</v>
      </c>
      <c r="H84" s="187">
        <f t="shared" si="147"/>
        <v>21.66</v>
      </c>
      <c r="I84" s="187">
        <f>U84</f>
        <v>22.53</v>
      </c>
      <c r="J84" s="130"/>
      <c r="K84" s="130">
        <f>(E84/D84)-1</f>
        <v>3.9956999999999999E-2</v>
      </c>
      <c r="L84" s="130">
        <f t="shared" ref="L84:O84" si="148">(F84/E84)-1</f>
        <v>3.9979000000000001E-2</v>
      </c>
      <c r="M84" s="130">
        <f t="shared" si="148"/>
        <v>3.9940000000000003E-2</v>
      </c>
      <c r="N84" s="130">
        <f t="shared" si="148"/>
        <v>3.9845999999999999E-2</v>
      </c>
      <c r="O84" s="130">
        <f t="shared" si="148"/>
        <v>4.0166E-2</v>
      </c>
      <c r="P84" s="204">
        <f>ROUND(VLOOKUP($A84,'2016 REG - ORD 728'!$A$9:$U$297,16,FALSE)*(1+$H$2),5)</f>
        <v>18.51783</v>
      </c>
      <c r="Q84" s="204">
        <f>ROUND(VLOOKUP($A84,'2016 REG - ORD 728'!$A$9:$U$297,17,FALSE)*(1+$H$2),5)</f>
        <v>19.25854</v>
      </c>
      <c r="R84" s="204">
        <f>ROUND(VLOOKUP($A84,'2016 REG - ORD 728'!$A$9:$U$297,18,FALSE)*(1+$H$2),5)</f>
        <v>20.028890000000001</v>
      </c>
      <c r="S84" s="204">
        <f>ROUND(VLOOKUP($A84,'2016 REG - ORD 728'!$A$9:$U$297,19,FALSE)*(1+$H$2),5)</f>
        <v>20.83004</v>
      </c>
      <c r="T84" s="204">
        <f>ROUND(VLOOKUP($A84,'2016 REG - ORD 728'!$A$9:$U$297,20,FALSE)*(1+$H$2),5)</f>
        <v>21.663239999999998</v>
      </c>
      <c r="U84" s="204">
        <f>ROUND(VLOOKUP($A84,'2016 REG - ORD 728'!$A$9:$U$297,21,FALSE)*(1+$H$2),5)</f>
        <v>22.529779999999999</v>
      </c>
      <c r="V84" s="130"/>
      <c r="W84" s="130">
        <f>(Q84/P84)-1</f>
        <v>0.04</v>
      </c>
      <c r="X84" s="130">
        <f t="shared" ref="X84:AA84" si="149">(R84/Q84)-1</f>
        <v>0.04</v>
      </c>
      <c r="Y84" s="130">
        <f t="shared" si="149"/>
        <v>0.04</v>
      </c>
      <c r="Z84" s="130">
        <f t="shared" si="149"/>
        <v>0.04</v>
      </c>
      <c r="AA84" s="130">
        <f t="shared" si="149"/>
        <v>0.04</v>
      </c>
    </row>
    <row r="85" spans="1:27" s="4" customFormat="1" ht="13.5" customHeight="1" x14ac:dyDescent="0.2">
      <c r="A85" s="76"/>
      <c r="B85" s="167"/>
      <c r="C85" s="29"/>
      <c r="D85" s="188">
        <f t="shared" si="147"/>
        <v>38517</v>
      </c>
      <c r="E85" s="188">
        <f t="shared" si="147"/>
        <v>40058</v>
      </c>
      <c r="F85" s="188">
        <f t="shared" si="147"/>
        <v>41660</v>
      </c>
      <c r="G85" s="188">
        <f t="shared" si="147"/>
        <v>43326</v>
      </c>
      <c r="H85" s="188">
        <f t="shared" si="147"/>
        <v>45060</v>
      </c>
      <c r="I85" s="188">
        <f>U85</f>
        <v>46862</v>
      </c>
      <c r="J85" s="130">
        <f>(D84/D81)-1</f>
        <v>2.4903000000000002E-2</v>
      </c>
      <c r="K85" s="130">
        <f>(E84/E81)-1</f>
        <v>2.5013000000000001E-2</v>
      </c>
      <c r="L85" s="130">
        <f t="shared" ref="L85:O85" si="150">(F84/F81)-1</f>
        <v>2.5076999999999999E-2</v>
      </c>
      <c r="M85" s="130">
        <f t="shared" si="150"/>
        <v>2.5097999999999999E-2</v>
      </c>
      <c r="N85" s="130">
        <f t="shared" si="150"/>
        <v>2.5083000000000001E-2</v>
      </c>
      <c r="O85" s="130">
        <f t="shared" si="150"/>
        <v>2.5023E-2</v>
      </c>
      <c r="P85" s="131">
        <f t="shared" ref="P85:T85" si="151">ROUND((P84*2080),5)</f>
        <v>38517.0864</v>
      </c>
      <c r="Q85" s="132">
        <f t="shared" si="151"/>
        <v>40057.763200000001</v>
      </c>
      <c r="R85" s="132">
        <f t="shared" si="151"/>
        <v>41660.091200000003</v>
      </c>
      <c r="S85" s="132">
        <f t="shared" si="151"/>
        <v>43326.483200000002</v>
      </c>
      <c r="T85" s="132">
        <f t="shared" si="151"/>
        <v>45059.539199999999</v>
      </c>
      <c r="U85" s="132">
        <f>ROUND((U84*2080),5)</f>
        <v>46861.9424</v>
      </c>
      <c r="V85" s="130">
        <f>(P84/P81)-1</f>
        <v>2.5000000000000001E-2</v>
      </c>
      <c r="W85" s="130">
        <f>(Q84/Q81)-1</f>
        <v>2.4999E-2</v>
      </c>
      <c r="X85" s="130">
        <f t="shared" ref="X85:AA85" si="152">(R84/R81)-1</f>
        <v>2.5000000000000001E-2</v>
      </c>
      <c r="Y85" s="130">
        <f t="shared" si="152"/>
        <v>2.5000000000000001E-2</v>
      </c>
      <c r="Z85" s="130">
        <f t="shared" si="152"/>
        <v>2.4999E-2</v>
      </c>
      <c r="AA85" s="130">
        <f t="shared" si="152"/>
        <v>2.5000000000000001E-2</v>
      </c>
    </row>
    <row r="86" spans="1:27" s="4" customFormat="1" ht="13.5" customHeight="1" thickBot="1" x14ac:dyDescent="0.25">
      <c r="A86" s="80"/>
      <c r="B86" s="168"/>
      <c r="C86" s="39"/>
      <c r="D86" s="189"/>
      <c r="E86" s="190"/>
      <c r="F86" s="190"/>
      <c r="G86" s="190"/>
      <c r="H86" s="190"/>
      <c r="I86" s="190"/>
      <c r="J86" s="133"/>
      <c r="K86" s="133"/>
      <c r="L86" s="133"/>
      <c r="M86" s="133"/>
      <c r="N86" s="133"/>
      <c r="O86" s="133"/>
      <c r="P86" s="134"/>
      <c r="Q86" s="135"/>
      <c r="R86" s="135"/>
      <c r="S86" s="135"/>
      <c r="T86" s="135"/>
      <c r="U86" s="135"/>
      <c r="V86" s="133"/>
      <c r="W86" s="133"/>
      <c r="X86" s="133"/>
      <c r="Y86" s="133"/>
      <c r="Z86" s="133"/>
      <c r="AA86" s="133"/>
    </row>
    <row r="87" spans="1:27" s="4" customFormat="1" ht="13.5" customHeight="1" x14ac:dyDescent="0.2">
      <c r="A87" s="79">
        <v>27</v>
      </c>
      <c r="B87" s="166"/>
      <c r="C87" s="45"/>
      <c r="D87" s="187">
        <f t="shared" ref="D87:H88" si="153">P87</f>
        <v>18.98</v>
      </c>
      <c r="E87" s="187">
        <f t="shared" si="153"/>
        <v>19.739999999999998</v>
      </c>
      <c r="F87" s="187">
        <f t="shared" si="153"/>
        <v>20.53</v>
      </c>
      <c r="G87" s="187">
        <f t="shared" si="153"/>
        <v>21.35</v>
      </c>
      <c r="H87" s="187">
        <f t="shared" si="153"/>
        <v>22.2</v>
      </c>
      <c r="I87" s="187">
        <f>U87</f>
        <v>23.09</v>
      </c>
      <c r="J87" s="130"/>
      <c r="K87" s="130">
        <f>(E87/D87)-1</f>
        <v>4.0042000000000001E-2</v>
      </c>
      <c r="L87" s="130">
        <f t="shared" ref="L87:O87" si="154">(F87/E87)-1</f>
        <v>4.002E-2</v>
      </c>
      <c r="M87" s="130">
        <f t="shared" si="154"/>
        <v>3.9941999999999998E-2</v>
      </c>
      <c r="N87" s="130">
        <f t="shared" si="154"/>
        <v>3.9813000000000001E-2</v>
      </c>
      <c r="O87" s="130">
        <f t="shared" si="154"/>
        <v>4.0090000000000001E-2</v>
      </c>
      <c r="P87" s="204">
        <f>ROUND(VLOOKUP($A87,'2016 REG - ORD 728'!$A$9:$U$297,16,FALSE)*(1+$H$2),5)</f>
        <v>18.98077</v>
      </c>
      <c r="Q87" s="204">
        <f>ROUND(VLOOKUP($A87,'2016 REG - ORD 728'!$A$9:$U$297,17,FALSE)*(1+$H$2),5)</f>
        <v>19.740010000000002</v>
      </c>
      <c r="R87" s="204">
        <f>ROUND(VLOOKUP($A87,'2016 REG - ORD 728'!$A$9:$U$297,18,FALSE)*(1+$H$2),5)</f>
        <v>20.529610000000002</v>
      </c>
      <c r="S87" s="204">
        <f>ROUND(VLOOKUP($A87,'2016 REG - ORD 728'!$A$9:$U$297,19,FALSE)*(1+$H$2),5)</f>
        <v>21.35079</v>
      </c>
      <c r="T87" s="204">
        <f>ROUND(VLOOKUP($A87,'2016 REG - ORD 728'!$A$9:$U$297,20,FALSE)*(1+$H$2),5)</f>
        <v>22.204820000000002</v>
      </c>
      <c r="U87" s="204">
        <f>ROUND(VLOOKUP($A87,'2016 REG - ORD 728'!$A$9:$U$297,21,FALSE)*(1+$H$2),5)</f>
        <v>23.093019999999999</v>
      </c>
      <c r="V87" s="130"/>
      <c r="W87" s="130">
        <f>(Q87/P87)-1</f>
        <v>0.04</v>
      </c>
      <c r="X87" s="130">
        <f t="shared" ref="X87:AA87" si="155">(R87/Q87)-1</f>
        <v>0.04</v>
      </c>
      <c r="Y87" s="130">
        <f t="shared" si="155"/>
        <v>0.04</v>
      </c>
      <c r="Z87" s="130">
        <f t="shared" si="155"/>
        <v>0.04</v>
      </c>
      <c r="AA87" s="130">
        <f t="shared" si="155"/>
        <v>0.04</v>
      </c>
    </row>
    <row r="88" spans="1:27" s="4" customFormat="1" ht="13.5" customHeight="1" x14ac:dyDescent="0.2">
      <c r="A88" s="76"/>
      <c r="B88" s="167"/>
      <c r="C88" s="29"/>
      <c r="D88" s="188">
        <f t="shared" si="153"/>
        <v>39480</v>
      </c>
      <c r="E88" s="188">
        <f t="shared" si="153"/>
        <v>41059</v>
      </c>
      <c r="F88" s="188">
        <f t="shared" si="153"/>
        <v>42702</v>
      </c>
      <c r="G88" s="188">
        <f t="shared" si="153"/>
        <v>44410</v>
      </c>
      <c r="H88" s="188">
        <f t="shared" si="153"/>
        <v>46186</v>
      </c>
      <c r="I88" s="188">
        <f>U88</f>
        <v>48033</v>
      </c>
      <c r="J88" s="130">
        <f>(D87/D84)-1</f>
        <v>2.4837999999999999E-2</v>
      </c>
      <c r="K88" s="130">
        <f>(E87/E84)-1</f>
        <v>2.4922E-2</v>
      </c>
      <c r="L88" s="130">
        <f t="shared" ref="L88:O88" si="156">(F87/F84)-1</f>
        <v>2.4962999999999999E-2</v>
      </c>
      <c r="M88" s="130">
        <f t="shared" si="156"/>
        <v>2.4964E-2</v>
      </c>
      <c r="N88" s="130">
        <f t="shared" si="156"/>
        <v>2.4930999999999998E-2</v>
      </c>
      <c r="O88" s="130">
        <f t="shared" si="156"/>
        <v>2.4856E-2</v>
      </c>
      <c r="P88" s="131">
        <f t="shared" ref="P88:T88" si="157">ROUND((P87*2080),5)</f>
        <v>39480.001600000003</v>
      </c>
      <c r="Q88" s="132">
        <f t="shared" si="157"/>
        <v>41059.220800000003</v>
      </c>
      <c r="R88" s="132">
        <f t="shared" si="157"/>
        <v>42701.588799999998</v>
      </c>
      <c r="S88" s="132">
        <f t="shared" si="157"/>
        <v>44409.643199999999</v>
      </c>
      <c r="T88" s="132">
        <f t="shared" si="157"/>
        <v>46186.025600000001</v>
      </c>
      <c r="U88" s="132">
        <f>ROUND((U87*2080),5)</f>
        <v>48033.481599999999</v>
      </c>
      <c r="V88" s="130">
        <f>(P87/P84)-1</f>
        <v>2.5000000000000001E-2</v>
      </c>
      <c r="W88" s="130">
        <f>(Q87/Q84)-1</f>
        <v>2.5000000000000001E-2</v>
      </c>
      <c r="X88" s="130">
        <f t="shared" ref="X88:AA88" si="158">(R87/R84)-1</f>
        <v>2.5000000000000001E-2</v>
      </c>
      <c r="Y88" s="130">
        <f t="shared" si="158"/>
        <v>2.5000000000000001E-2</v>
      </c>
      <c r="Z88" s="130">
        <f t="shared" si="158"/>
        <v>2.5000000000000001E-2</v>
      </c>
      <c r="AA88" s="130">
        <f t="shared" si="158"/>
        <v>2.5000000000000001E-2</v>
      </c>
    </row>
    <row r="89" spans="1:27" s="4" customFormat="1" ht="13.5" customHeight="1" thickBot="1" x14ac:dyDescent="0.25">
      <c r="A89" s="80"/>
      <c r="B89" s="168"/>
      <c r="C89" s="39"/>
      <c r="D89" s="189"/>
      <c r="E89" s="190"/>
      <c r="F89" s="190"/>
      <c r="G89" s="190"/>
      <c r="H89" s="190"/>
      <c r="I89" s="190"/>
      <c r="J89" s="133"/>
      <c r="K89" s="133"/>
      <c r="L89" s="133"/>
      <c r="M89" s="133"/>
      <c r="N89" s="133"/>
      <c r="O89" s="133"/>
      <c r="P89" s="134"/>
      <c r="Q89" s="135"/>
      <c r="R89" s="135"/>
      <c r="S89" s="135"/>
      <c r="T89" s="135"/>
      <c r="U89" s="135"/>
      <c r="V89" s="133"/>
      <c r="W89" s="133"/>
      <c r="X89" s="133"/>
      <c r="Y89" s="133"/>
      <c r="Z89" s="133"/>
      <c r="AA89" s="133"/>
    </row>
    <row r="90" spans="1:27" s="4" customFormat="1" ht="13.5" customHeight="1" x14ac:dyDescent="0.2">
      <c r="A90" s="79">
        <v>28</v>
      </c>
      <c r="B90" s="166"/>
      <c r="C90" s="45"/>
      <c r="D90" s="187">
        <f t="shared" ref="D90:H91" si="159">P90</f>
        <v>19.46</v>
      </c>
      <c r="E90" s="187">
        <f t="shared" si="159"/>
        <v>20.23</v>
      </c>
      <c r="F90" s="187">
        <f t="shared" si="159"/>
        <v>21.04</v>
      </c>
      <c r="G90" s="187">
        <f t="shared" si="159"/>
        <v>21.88</v>
      </c>
      <c r="H90" s="187">
        <f t="shared" si="159"/>
        <v>22.76</v>
      </c>
      <c r="I90" s="187">
        <f>U90</f>
        <v>23.67</v>
      </c>
      <c r="J90" s="130"/>
      <c r="K90" s="130">
        <f>(E90/D90)-1</f>
        <v>3.9567999999999999E-2</v>
      </c>
      <c r="L90" s="130">
        <f t="shared" ref="L90:O90" si="160">(F90/E90)-1</f>
        <v>4.0039999999999999E-2</v>
      </c>
      <c r="M90" s="130">
        <f t="shared" si="160"/>
        <v>3.9924000000000001E-2</v>
      </c>
      <c r="N90" s="130">
        <f t="shared" si="160"/>
        <v>4.0218999999999998E-2</v>
      </c>
      <c r="O90" s="130">
        <f t="shared" si="160"/>
        <v>3.9981999999999997E-2</v>
      </c>
      <c r="P90" s="204">
        <f>ROUND(VLOOKUP($A90,'2016 REG - ORD 728'!$A$9:$U$297,16,FALSE)*(1+$H$2),5)</f>
        <v>19.455279999999998</v>
      </c>
      <c r="Q90" s="204">
        <f>ROUND(VLOOKUP($A90,'2016 REG - ORD 728'!$A$9:$U$297,17,FALSE)*(1+$H$2),5)</f>
        <v>20.233499999999999</v>
      </c>
      <c r="R90" s="204">
        <f>ROUND(VLOOKUP($A90,'2016 REG - ORD 728'!$A$9:$U$297,18,FALSE)*(1+$H$2),5)</f>
        <v>21.042840000000002</v>
      </c>
      <c r="S90" s="204">
        <f>ROUND(VLOOKUP($A90,'2016 REG - ORD 728'!$A$9:$U$297,19,FALSE)*(1+$H$2),5)</f>
        <v>21.88456</v>
      </c>
      <c r="T90" s="204">
        <f>ROUND(VLOOKUP($A90,'2016 REG - ORD 728'!$A$9:$U$297,20,FALSE)*(1+$H$2),5)</f>
        <v>22.75994</v>
      </c>
      <c r="U90" s="204">
        <f>ROUND(VLOOKUP($A90,'2016 REG - ORD 728'!$A$9:$U$297,21,FALSE)*(1+$H$2),5)</f>
        <v>23.670339999999999</v>
      </c>
      <c r="V90" s="130"/>
      <c r="W90" s="130">
        <f>(Q90/P90)-1</f>
        <v>0.04</v>
      </c>
      <c r="X90" s="130">
        <f t="shared" ref="X90:AA90" si="161">(R90/Q90)-1</f>
        <v>0.04</v>
      </c>
      <c r="Y90" s="130">
        <f t="shared" si="161"/>
        <v>0.04</v>
      </c>
      <c r="Z90" s="130">
        <f t="shared" si="161"/>
        <v>0.04</v>
      </c>
      <c r="AA90" s="130">
        <f t="shared" si="161"/>
        <v>0.04</v>
      </c>
    </row>
    <row r="91" spans="1:27" s="4" customFormat="1" ht="13.5" customHeight="1" x14ac:dyDescent="0.2">
      <c r="A91" s="76"/>
      <c r="B91" s="167"/>
      <c r="C91" s="29"/>
      <c r="D91" s="188">
        <f t="shared" si="159"/>
        <v>40467</v>
      </c>
      <c r="E91" s="188">
        <f t="shared" si="159"/>
        <v>42086</v>
      </c>
      <c r="F91" s="188">
        <f t="shared" si="159"/>
        <v>43769</v>
      </c>
      <c r="G91" s="188">
        <f t="shared" si="159"/>
        <v>45520</v>
      </c>
      <c r="H91" s="188">
        <f t="shared" si="159"/>
        <v>47341</v>
      </c>
      <c r="I91" s="188">
        <f>U91</f>
        <v>49234</v>
      </c>
      <c r="J91" s="130">
        <f>(D90/D87)-1</f>
        <v>2.529E-2</v>
      </c>
      <c r="K91" s="130">
        <f>(E90/E87)-1</f>
        <v>2.4823000000000001E-2</v>
      </c>
      <c r="L91" s="130">
        <f t="shared" ref="L91:O91" si="162">(F90/F87)-1</f>
        <v>2.4841999999999999E-2</v>
      </c>
      <c r="M91" s="130">
        <f t="shared" si="162"/>
        <v>2.4823999999999999E-2</v>
      </c>
      <c r="N91" s="130">
        <f t="shared" si="162"/>
        <v>2.5225000000000001E-2</v>
      </c>
      <c r="O91" s="130">
        <f t="shared" si="162"/>
        <v>2.5118999999999999E-2</v>
      </c>
      <c r="P91" s="131">
        <f t="shared" ref="P91:T91" si="163">ROUND((P90*2080),5)</f>
        <v>40466.982400000001</v>
      </c>
      <c r="Q91" s="132">
        <f t="shared" si="163"/>
        <v>42085.68</v>
      </c>
      <c r="R91" s="132">
        <f t="shared" si="163"/>
        <v>43769.107199999999</v>
      </c>
      <c r="S91" s="132">
        <f t="shared" si="163"/>
        <v>45519.8848</v>
      </c>
      <c r="T91" s="132">
        <f t="shared" si="163"/>
        <v>47340.675199999998</v>
      </c>
      <c r="U91" s="132">
        <f>ROUND((U90*2080),5)</f>
        <v>49234.307200000003</v>
      </c>
      <c r="V91" s="130">
        <f>(P90/P87)-1</f>
        <v>2.5000000000000001E-2</v>
      </c>
      <c r="W91" s="130">
        <f>(Q90/Q87)-1</f>
        <v>2.4999E-2</v>
      </c>
      <c r="X91" s="130">
        <f t="shared" ref="X91:AA91" si="164">(R90/R87)-1</f>
        <v>2.5000000000000001E-2</v>
      </c>
      <c r="Y91" s="130">
        <f t="shared" si="164"/>
        <v>2.5000000000000001E-2</v>
      </c>
      <c r="Z91" s="130">
        <f t="shared" si="164"/>
        <v>2.5000000000000001E-2</v>
      </c>
      <c r="AA91" s="130">
        <f t="shared" si="164"/>
        <v>2.5000000000000001E-2</v>
      </c>
    </row>
    <row r="92" spans="1:27" s="4" customFormat="1" ht="13.5" customHeight="1" thickBot="1" x14ac:dyDescent="0.25">
      <c r="A92" s="80"/>
      <c r="B92" s="168"/>
      <c r="C92" s="39"/>
      <c r="D92" s="189"/>
      <c r="E92" s="190"/>
      <c r="F92" s="190"/>
      <c r="G92" s="190"/>
      <c r="H92" s="190"/>
      <c r="I92" s="190"/>
      <c r="J92" s="133"/>
      <c r="K92" s="133"/>
      <c r="L92" s="133"/>
      <c r="M92" s="133"/>
      <c r="N92" s="133"/>
      <c r="O92" s="133"/>
      <c r="P92" s="134"/>
      <c r="Q92" s="135"/>
      <c r="R92" s="135"/>
      <c r="S92" s="135"/>
      <c r="T92" s="135"/>
      <c r="U92" s="135"/>
      <c r="V92" s="133"/>
      <c r="W92" s="133"/>
      <c r="X92" s="133"/>
      <c r="Y92" s="133"/>
      <c r="Z92" s="133"/>
      <c r="AA92" s="133"/>
    </row>
    <row r="93" spans="1:27" s="4" customFormat="1" ht="13.5" customHeight="1" x14ac:dyDescent="0.2">
      <c r="A93" s="79">
        <v>29</v>
      </c>
      <c r="B93" s="166"/>
      <c r="C93" s="45"/>
      <c r="D93" s="187">
        <f t="shared" ref="D93:H94" si="165">P93</f>
        <v>19.940000000000001</v>
      </c>
      <c r="E93" s="187">
        <f t="shared" si="165"/>
        <v>20.74</v>
      </c>
      <c r="F93" s="187">
        <f t="shared" si="165"/>
        <v>21.57</v>
      </c>
      <c r="G93" s="187">
        <f t="shared" si="165"/>
        <v>22.43</v>
      </c>
      <c r="H93" s="187">
        <f t="shared" si="165"/>
        <v>23.33</v>
      </c>
      <c r="I93" s="187">
        <f>U93</f>
        <v>24.26</v>
      </c>
      <c r="J93" s="130"/>
      <c r="K93" s="130">
        <f>(E93/D93)-1</f>
        <v>4.0120000000000003E-2</v>
      </c>
      <c r="L93" s="130">
        <f t="shared" ref="L93:O93" si="166">(F93/E93)-1</f>
        <v>4.0018999999999999E-2</v>
      </c>
      <c r="M93" s="130">
        <f t="shared" si="166"/>
        <v>3.9870000000000003E-2</v>
      </c>
      <c r="N93" s="130">
        <f t="shared" si="166"/>
        <v>4.0125000000000001E-2</v>
      </c>
      <c r="O93" s="130">
        <f t="shared" si="166"/>
        <v>3.9863000000000003E-2</v>
      </c>
      <c r="P93" s="204">
        <f>ROUND(VLOOKUP($A93,'2016 REG - ORD 728'!$A$9:$U$297,16,FALSE)*(1+$H$2),5)</f>
        <v>19.941669999999998</v>
      </c>
      <c r="Q93" s="204">
        <f>ROUND(VLOOKUP($A93,'2016 REG - ORD 728'!$A$9:$U$297,17,FALSE)*(1+$H$2),5)</f>
        <v>20.739339999999999</v>
      </c>
      <c r="R93" s="204">
        <f>ROUND(VLOOKUP($A93,'2016 REG - ORD 728'!$A$9:$U$297,18,FALSE)*(1+$H$2),5)</f>
        <v>21.568919999999999</v>
      </c>
      <c r="S93" s="204">
        <f>ROUND(VLOOKUP($A93,'2016 REG - ORD 728'!$A$9:$U$297,19,FALSE)*(1+$H$2),5)</f>
        <v>22.43167</v>
      </c>
      <c r="T93" s="204">
        <f>ROUND(VLOOKUP($A93,'2016 REG - ORD 728'!$A$9:$U$297,20,FALSE)*(1+$H$2),5)</f>
        <v>23.328939999999999</v>
      </c>
      <c r="U93" s="204">
        <f>ROUND(VLOOKUP($A93,'2016 REG - ORD 728'!$A$9:$U$297,21,FALSE)*(1+$H$2),5)</f>
        <v>24.2621</v>
      </c>
      <c r="V93" s="130"/>
      <c r="W93" s="130">
        <f>(Q93/P93)-1</f>
        <v>0.04</v>
      </c>
      <c r="X93" s="130">
        <f t="shared" ref="X93:AA93" si="167">(R93/Q93)-1</f>
        <v>0.04</v>
      </c>
      <c r="Y93" s="130">
        <f t="shared" si="167"/>
        <v>0.04</v>
      </c>
      <c r="Z93" s="130">
        <f t="shared" si="167"/>
        <v>0.04</v>
      </c>
      <c r="AA93" s="130">
        <f t="shared" si="167"/>
        <v>0.04</v>
      </c>
    </row>
    <row r="94" spans="1:27" s="4" customFormat="1" ht="13.5" customHeight="1" x14ac:dyDescent="0.2">
      <c r="A94" s="76"/>
      <c r="B94" s="167"/>
      <c r="C94" s="29"/>
      <c r="D94" s="188">
        <f t="shared" si="165"/>
        <v>41479</v>
      </c>
      <c r="E94" s="188">
        <f t="shared" si="165"/>
        <v>43138</v>
      </c>
      <c r="F94" s="188">
        <f t="shared" si="165"/>
        <v>44863</v>
      </c>
      <c r="G94" s="188">
        <f t="shared" si="165"/>
        <v>46658</v>
      </c>
      <c r="H94" s="188">
        <f t="shared" si="165"/>
        <v>48524</v>
      </c>
      <c r="I94" s="188">
        <f>U94</f>
        <v>50465</v>
      </c>
      <c r="J94" s="130">
        <f>(D93/D90)-1</f>
        <v>2.4666E-2</v>
      </c>
      <c r="K94" s="130">
        <f>(E93/E90)-1</f>
        <v>2.521E-2</v>
      </c>
      <c r="L94" s="130">
        <f t="shared" ref="L94:O94" si="168">(F93/F90)-1</f>
        <v>2.5190000000000001E-2</v>
      </c>
      <c r="M94" s="130">
        <f t="shared" si="168"/>
        <v>2.5137E-2</v>
      </c>
      <c r="N94" s="130">
        <f t="shared" si="168"/>
        <v>2.5044E-2</v>
      </c>
      <c r="O94" s="130">
        <f t="shared" si="168"/>
        <v>2.4926E-2</v>
      </c>
      <c r="P94" s="131">
        <f t="shared" ref="P94:T94" si="169">ROUND((P93*2080),5)</f>
        <v>41478.673600000002</v>
      </c>
      <c r="Q94" s="132">
        <f t="shared" si="169"/>
        <v>43137.8272</v>
      </c>
      <c r="R94" s="132">
        <f t="shared" si="169"/>
        <v>44863.353600000002</v>
      </c>
      <c r="S94" s="132">
        <f t="shared" si="169"/>
        <v>46657.873599999999</v>
      </c>
      <c r="T94" s="132">
        <f t="shared" si="169"/>
        <v>48524.195200000002</v>
      </c>
      <c r="U94" s="132">
        <f>ROUND((U93*2080),5)</f>
        <v>50465.167999999998</v>
      </c>
      <c r="V94" s="130">
        <f>(P93/P90)-1</f>
        <v>2.5000000000000001E-2</v>
      </c>
      <c r="W94" s="130">
        <f>(Q93/Q90)-1</f>
        <v>2.5000000000000001E-2</v>
      </c>
      <c r="X94" s="130">
        <f t="shared" ref="X94:AA94" si="170">(R93/R90)-1</f>
        <v>2.5000000000000001E-2</v>
      </c>
      <c r="Y94" s="130">
        <f t="shared" si="170"/>
        <v>2.5000000000000001E-2</v>
      </c>
      <c r="Z94" s="130">
        <f t="shared" si="170"/>
        <v>2.5000000000000001E-2</v>
      </c>
      <c r="AA94" s="130">
        <f t="shared" si="170"/>
        <v>2.5000000000000001E-2</v>
      </c>
    </row>
    <row r="95" spans="1:27" s="4" customFormat="1" ht="13.5" customHeight="1" thickBot="1" x14ac:dyDescent="0.25">
      <c r="A95" s="80"/>
      <c r="B95" s="168"/>
      <c r="C95" s="39"/>
      <c r="D95" s="189"/>
      <c r="E95" s="190"/>
      <c r="F95" s="190"/>
      <c r="G95" s="190"/>
      <c r="H95" s="190"/>
      <c r="I95" s="190"/>
      <c r="J95" s="133"/>
      <c r="K95" s="133"/>
      <c r="L95" s="133"/>
      <c r="M95" s="133"/>
      <c r="N95" s="133"/>
      <c r="O95" s="133"/>
      <c r="P95" s="134"/>
      <c r="Q95" s="135"/>
      <c r="R95" s="135"/>
      <c r="S95" s="135"/>
      <c r="T95" s="135"/>
      <c r="U95" s="135"/>
      <c r="V95" s="133"/>
      <c r="W95" s="133"/>
      <c r="X95" s="133"/>
      <c r="Y95" s="133"/>
      <c r="Z95" s="133"/>
      <c r="AA95" s="133"/>
    </row>
    <row r="96" spans="1:27" s="4" customFormat="1" ht="13.5" customHeight="1" x14ac:dyDescent="0.2">
      <c r="A96" s="79">
        <v>30</v>
      </c>
      <c r="B96" s="166"/>
      <c r="C96" s="45"/>
      <c r="D96" s="187">
        <f t="shared" ref="D96:H97" si="171">P96</f>
        <v>20.440000000000001</v>
      </c>
      <c r="E96" s="187">
        <f t="shared" si="171"/>
        <v>21.26</v>
      </c>
      <c r="F96" s="187">
        <f t="shared" si="171"/>
        <v>22.11</v>
      </c>
      <c r="G96" s="187">
        <f t="shared" si="171"/>
        <v>22.99</v>
      </c>
      <c r="H96" s="187">
        <f t="shared" si="171"/>
        <v>23.91</v>
      </c>
      <c r="I96" s="187">
        <f>U96</f>
        <v>24.87</v>
      </c>
      <c r="J96" s="130"/>
      <c r="K96" s="130">
        <f>(E96/D96)-1</f>
        <v>4.0117E-2</v>
      </c>
      <c r="L96" s="130">
        <f t="shared" ref="L96:O96" si="172">(F96/E96)-1</f>
        <v>3.9981000000000003E-2</v>
      </c>
      <c r="M96" s="130">
        <f t="shared" si="172"/>
        <v>3.9801000000000003E-2</v>
      </c>
      <c r="N96" s="130">
        <f t="shared" si="172"/>
        <v>4.0016999999999997E-2</v>
      </c>
      <c r="O96" s="130">
        <f t="shared" si="172"/>
        <v>4.0150999999999999E-2</v>
      </c>
      <c r="P96" s="204">
        <f>ROUND(VLOOKUP($A96,'2016 REG - ORD 728'!$A$9:$U$297,16,FALSE)*(1+$H$2),5)</f>
        <v>20.44021</v>
      </c>
      <c r="Q96" s="204">
        <f>ROUND(VLOOKUP($A96,'2016 REG - ORD 728'!$A$9:$U$297,17,FALSE)*(1+$H$2),5)</f>
        <v>21.257819999999999</v>
      </c>
      <c r="R96" s="204">
        <f>ROUND(VLOOKUP($A96,'2016 REG - ORD 728'!$A$9:$U$297,18,FALSE)*(1+$H$2),5)</f>
        <v>22.108129999999999</v>
      </c>
      <c r="S96" s="204">
        <f>ROUND(VLOOKUP($A96,'2016 REG - ORD 728'!$A$9:$U$297,19,FALSE)*(1+$H$2),5)</f>
        <v>22.992460000000001</v>
      </c>
      <c r="T96" s="204">
        <f>ROUND(VLOOKUP($A96,'2016 REG - ORD 728'!$A$9:$U$297,20,FALSE)*(1+$H$2),5)</f>
        <v>23.91216</v>
      </c>
      <c r="U96" s="204">
        <f>ROUND(VLOOKUP($A96,'2016 REG - ORD 728'!$A$9:$U$297,21,FALSE)*(1+$H$2),5)</f>
        <v>24.868649999999999</v>
      </c>
      <c r="V96" s="130"/>
      <c r="W96" s="130">
        <f>(Q96/P96)-1</f>
        <v>0.04</v>
      </c>
      <c r="X96" s="130">
        <f t="shared" ref="X96:AA96" si="173">(R96/Q96)-1</f>
        <v>0.04</v>
      </c>
      <c r="Y96" s="130">
        <f t="shared" si="173"/>
        <v>0.04</v>
      </c>
      <c r="Z96" s="130">
        <f t="shared" si="173"/>
        <v>0.04</v>
      </c>
      <c r="AA96" s="130">
        <f t="shared" si="173"/>
        <v>0.04</v>
      </c>
    </row>
    <row r="97" spans="1:27" s="4" customFormat="1" ht="13.5" customHeight="1" x14ac:dyDescent="0.2">
      <c r="A97" s="76"/>
      <c r="B97" s="167"/>
      <c r="C97" s="29"/>
      <c r="D97" s="188">
        <f t="shared" si="171"/>
        <v>42516</v>
      </c>
      <c r="E97" s="188">
        <f t="shared" si="171"/>
        <v>44216</v>
      </c>
      <c r="F97" s="188">
        <f t="shared" si="171"/>
        <v>45985</v>
      </c>
      <c r="G97" s="188">
        <f t="shared" si="171"/>
        <v>47824</v>
      </c>
      <c r="H97" s="188">
        <f t="shared" si="171"/>
        <v>49737</v>
      </c>
      <c r="I97" s="188">
        <f>U97</f>
        <v>51727</v>
      </c>
      <c r="J97" s="130">
        <f>(D96/D93)-1</f>
        <v>2.5075E-2</v>
      </c>
      <c r="K97" s="130">
        <f>(E96/E93)-1</f>
        <v>2.5072000000000001E-2</v>
      </c>
      <c r="L97" s="130">
        <f t="shared" ref="L97:O97" si="174">(F96/F93)-1</f>
        <v>2.5035000000000002E-2</v>
      </c>
      <c r="M97" s="130">
        <f t="shared" si="174"/>
        <v>2.4967E-2</v>
      </c>
      <c r="N97" s="130">
        <f t="shared" si="174"/>
        <v>2.4861000000000001E-2</v>
      </c>
      <c r="O97" s="130">
        <f t="shared" si="174"/>
        <v>2.5144E-2</v>
      </c>
      <c r="P97" s="131">
        <f t="shared" ref="P97:T97" si="175">ROUND((P96*2080),5)</f>
        <v>42515.6368</v>
      </c>
      <c r="Q97" s="132">
        <f t="shared" si="175"/>
        <v>44216.265599999999</v>
      </c>
      <c r="R97" s="132">
        <f t="shared" si="175"/>
        <v>45984.910400000001</v>
      </c>
      <c r="S97" s="132">
        <f t="shared" si="175"/>
        <v>47824.316800000001</v>
      </c>
      <c r="T97" s="132">
        <f t="shared" si="175"/>
        <v>49737.292800000003</v>
      </c>
      <c r="U97" s="132">
        <f>ROUND((U96*2080),5)</f>
        <v>51726.792000000001</v>
      </c>
      <c r="V97" s="130">
        <f>(P96/P93)-1</f>
        <v>2.5000000000000001E-2</v>
      </c>
      <c r="W97" s="130">
        <f>(Q96/Q93)-1</f>
        <v>2.5000000000000001E-2</v>
      </c>
      <c r="X97" s="130">
        <f t="shared" ref="X97:AA97" si="176">(R96/R93)-1</f>
        <v>2.4999E-2</v>
      </c>
      <c r="Y97" s="130">
        <f t="shared" si="176"/>
        <v>2.5000000000000001E-2</v>
      </c>
      <c r="Z97" s="130">
        <f t="shared" si="176"/>
        <v>2.5000000000000001E-2</v>
      </c>
      <c r="AA97" s="130">
        <f t="shared" si="176"/>
        <v>2.5000000000000001E-2</v>
      </c>
    </row>
    <row r="98" spans="1:27" s="4" customFormat="1" ht="13.5" customHeight="1" thickBot="1" x14ac:dyDescent="0.25">
      <c r="A98" s="80"/>
      <c r="B98" s="168"/>
      <c r="C98" s="39"/>
      <c r="D98" s="189"/>
      <c r="E98" s="190"/>
      <c r="F98" s="190"/>
      <c r="G98" s="190"/>
      <c r="H98" s="190"/>
      <c r="I98" s="190"/>
      <c r="J98" s="133"/>
      <c r="K98" s="133"/>
      <c r="L98" s="133"/>
      <c r="M98" s="133"/>
      <c r="N98" s="133"/>
      <c r="O98" s="133"/>
      <c r="P98" s="134"/>
      <c r="Q98" s="135"/>
      <c r="R98" s="135"/>
      <c r="S98" s="135"/>
      <c r="T98" s="135"/>
      <c r="U98" s="135"/>
      <c r="V98" s="133"/>
      <c r="W98" s="133"/>
      <c r="X98" s="133"/>
      <c r="Y98" s="133"/>
      <c r="Z98" s="133"/>
      <c r="AA98" s="133"/>
    </row>
    <row r="99" spans="1:27" s="4" customFormat="1" ht="13.5" customHeight="1" x14ac:dyDescent="0.2">
      <c r="A99" s="79">
        <v>31</v>
      </c>
      <c r="B99" s="169" t="s">
        <v>19</v>
      </c>
      <c r="C99" s="45" t="s">
        <v>105</v>
      </c>
      <c r="D99" s="187">
        <f t="shared" ref="D99:H100" si="177">P99</f>
        <v>20.95</v>
      </c>
      <c r="E99" s="187">
        <f t="shared" si="177"/>
        <v>21.79</v>
      </c>
      <c r="F99" s="187">
        <f t="shared" si="177"/>
        <v>22.66</v>
      </c>
      <c r="G99" s="187">
        <f t="shared" si="177"/>
        <v>23.57</v>
      </c>
      <c r="H99" s="187">
        <f t="shared" si="177"/>
        <v>24.51</v>
      </c>
      <c r="I99" s="187">
        <f>U99</f>
        <v>25.49</v>
      </c>
      <c r="J99" s="130"/>
      <c r="K99" s="130">
        <f>(E99/D99)-1</f>
        <v>4.0094999999999999E-2</v>
      </c>
      <c r="L99" s="130">
        <f t="shared" ref="L99:O99" si="178">(F99/E99)-1</f>
        <v>3.9926999999999997E-2</v>
      </c>
      <c r="M99" s="130">
        <f t="shared" si="178"/>
        <v>4.0159E-2</v>
      </c>
      <c r="N99" s="130">
        <f t="shared" si="178"/>
        <v>3.9881E-2</v>
      </c>
      <c r="O99" s="130">
        <f t="shared" si="178"/>
        <v>3.9983999999999999E-2</v>
      </c>
      <c r="P99" s="204">
        <f>ROUND(VLOOKUP($A99,'2016 REG - ORD 728'!$A$9:$U$297,16,FALSE)*(1+$H$2),5)</f>
        <v>20.951219999999999</v>
      </c>
      <c r="Q99" s="204">
        <f>ROUND(VLOOKUP($A99,'2016 REG - ORD 728'!$A$9:$U$297,17,FALSE)*(1+$H$2),5)</f>
        <v>21.789269999999998</v>
      </c>
      <c r="R99" s="204">
        <f>ROUND(VLOOKUP($A99,'2016 REG - ORD 728'!$A$9:$U$297,18,FALSE)*(1+$H$2),5)</f>
        <v>22.66084</v>
      </c>
      <c r="S99" s="204">
        <f>ROUND(VLOOKUP($A99,'2016 REG - ORD 728'!$A$9:$U$297,19,FALSE)*(1+$H$2),5)</f>
        <v>23.56728</v>
      </c>
      <c r="T99" s="204">
        <f>ROUND(VLOOKUP($A99,'2016 REG - ORD 728'!$A$9:$U$297,20,FALSE)*(1+$H$2),5)</f>
        <v>24.509969999999999</v>
      </c>
      <c r="U99" s="204">
        <f>ROUND(VLOOKUP($A99,'2016 REG - ORD 728'!$A$9:$U$297,21,FALSE)*(1+$H$2),5)</f>
        <v>25.490369999999999</v>
      </c>
      <c r="V99" s="130"/>
      <c r="W99" s="130">
        <f>(Q99/P99)-1</f>
        <v>0.04</v>
      </c>
      <c r="X99" s="130">
        <f t="shared" ref="X99:AA99" si="179">(R99/Q99)-1</f>
        <v>0.04</v>
      </c>
      <c r="Y99" s="130">
        <f t="shared" si="179"/>
        <v>0.04</v>
      </c>
      <c r="Z99" s="130">
        <f t="shared" si="179"/>
        <v>0.04</v>
      </c>
      <c r="AA99" s="130">
        <f t="shared" si="179"/>
        <v>0.04</v>
      </c>
    </row>
    <row r="100" spans="1:27" s="4" customFormat="1" ht="13.5" customHeight="1" x14ac:dyDescent="0.2">
      <c r="A100" s="76"/>
      <c r="B100" s="167"/>
      <c r="C100" s="24"/>
      <c r="D100" s="188">
        <f t="shared" si="177"/>
        <v>43579</v>
      </c>
      <c r="E100" s="188">
        <f t="shared" si="177"/>
        <v>45322</v>
      </c>
      <c r="F100" s="188">
        <f t="shared" si="177"/>
        <v>47135</v>
      </c>
      <c r="G100" s="188">
        <f t="shared" si="177"/>
        <v>49020</v>
      </c>
      <c r="H100" s="188">
        <f t="shared" si="177"/>
        <v>50981</v>
      </c>
      <c r="I100" s="188">
        <f>U100</f>
        <v>53020</v>
      </c>
      <c r="J100" s="130">
        <f>(D99/D96)-1</f>
        <v>2.4951000000000001E-2</v>
      </c>
      <c r="K100" s="130">
        <f>(E99/E96)-1</f>
        <v>2.4929E-2</v>
      </c>
      <c r="L100" s="130">
        <f t="shared" ref="L100:O100" si="180">(F99/F96)-1</f>
        <v>2.4875999999999999E-2</v>
      </c>
      <c r="M100" s="130">
        <f t="shared" si="180"/>
        <v>2.5228E-2</v>
      </c>
      <c r="N100" s="130">
        <f t="shared" si="180"/>
        <v>2.5094000000000002E-2</v>
      </c>
      <c r="O100" s="130">
        <f t="shared" si="180"/>
        <v>2.4930000000000001E-2</v>
      </c>
      <c r="P100" s="131">
        <f t="shared" ref="P100:T100" si="181">ROUND((P99*2080),5)</f>
        <v>43578.537600000003</v>
      </c>
      <c r="Q100" s="132">
        <f t="shared" si="181"/>
        <v>45321.681600000004</v>
      </c>
      <c r="R100" s="132">
        <f t="shared" si="181"/>
        <v>47134.547200000001</v>
      </c>
      <c r="S100" s="132">
        <f t="shared" si="181"/>
        <v>49019.9424</v>
      </c>
      <c r="T100" s="132">
        <f t="shared" si="181"/>
        <v>50980.7376</v>
      </c>
      <c r="U100" s="132">
        <f>ROUND((U99*2080),5)</f>
        <v>53019.969599999997</v>
      </c>
      <c r="V100" s="130">
        <f>(P99/P96)-1</f>
        <v>2.5000000000000001E-2</v>
      </c>
      <c r="W100" s="130">
        <f>(Q99/Q96)-1</f>
        <v>2.5000000000000001E-2</v>
      </c>
      <c r="X100" s="130">
        <f t="shared" ref="X100:AA100" si="182">(R99/R96)-1</f>
        <v>2.5000000000000001E-2</v>
      </c>
      <c r="Y100" s="130">
        <f t="shared" si="182"/>
        <v>2.5000000000000001E-2</v>
      </c>
      <c r="Z100" s="130">
        <f t="shared" si="182"/>
        <v>2.5000000000000001E-2</v>
      </c>
      <c r="AA100" s="130">
        <f t="shared" si="182"/>
        <v>2.5000000000000001E-2</v>
      </c>
    </row>
    <row r="101" spans="1:27" s="4" customFormat="1" ht="13.5" customHeight="1" x14ac:dyDescent="0.2">
      <c r="A101" s="76"/>
      <c r="B101" s="167"/>
      <c r="C101" s="24"/>
      <c r="D101" s="192"/>
      <c r="E101" s="193"/>
      <c r="F101" s="193"/>
      <c r="G101" s="193"/>
      <c r="H101" s="193"/>
      <c r="I101" s="193"/>
      <c r="J101" s="137"/>
      <c r="K101" s="137"/>
      <c r="L101" s="137"/>
      <c r="M101" s="137"/>
      <c r="N101" s="137"/>
      <c r="O101" s="137"/>
      <c r="P101" s="138"/>
      <c r="Q101" s="139"/>
      <c r="R101" s="139"/>
      <c r="S101" s="139"/>
      <c r="T101" s="139"/>
      <c r="U101" s="139"/>
      <c r="V101" s="137"/>
      <c r="W101" s="137"/>
      <c r="X101" s="137"/>
      <c r="Y101" s="137"/>
      <c r="Z101" s="137"/>
      <c r="AA101" s="137"/>
    </row>
    <row r="102" spans="1:27" s="4" customFormat="1" ht="13.5" customHeight="1" thickBot="1" x14ac:dyDescent="0.25">
      <c r="A102" s="80"/>
      <c r="B102" s="168"/>
      <c r="C102" s="39"/>
      <c r="D102" s="189"/>
      <c r="E102" s="190"/>
      <c r="F102" s="190"/>
      <c r="G102" s="190"/>
      <c r="H102" s="190"/>
      <c r="I102" s="190"/>
      <c r="J102" s="133"/>
      <c r="K102" s="133"/>
      <c r="L102" s="133"/>
      <c r="M102" s="133"/>
      <c r="N102" s="133"/>
      <c r="O102" s="133"/>
      <c r="P102" s="134"/>
      <c r="Q102" s="135"/>
      <c r="R102" s="135"/>
      <c r="S102" s="135"/>
      <c r="T102" s="135"/>
      <c r="U102" s="135"/>
      <c r="V102" s="133"/>
      <c r="W102" s="133"/>
      <c r="X102" s="133"/>
      <c r="Y102" s="133"/>
      <c r="Z102" s="133"/>
      <c r="AA102" s="133"/>
    </row>
    <row r="103" spans="1:27" s="4" customFormat="1" ht="13.5" customHeight="1" x14ac:dyDescent="0.2">
      <c r="A103" s="79">
        <v>32</v>
      </c>
      <c r="B103" s="166"/>
      <c r="C103" s="45"/>
      <c r="D103" s="187">
        <f t="shared" ref="D103:H104" si="183">P103</f>
        <v>21.48</v>
      </c>
      <c r="E103" s="187">
        <f t="shared" si="183"/>
        <v>22.33</v>
      </c>
      <c r="F103" s="187">
        <f t="shared" si="183"/>
        <v>23.23</v>
      </c>
      <c r="G103" s="187">
        <f t="shared" si="183"/>
        <v>24.16</v>
      </c>
      <c r="H103" s="187">
        <f t="shared" si="183"/>
        <v>25.12</v>
      </c>
      <c r="I103" s="187">
        <f>U103</f>
        <v>26.13</v>
      </c>
      <c r="J103" s="130"/>
      <c r="K103" s="130">
        <f>(E103/D103)-1</f>
        <v>3.9572000000000003E-2</v>
      </c>
      <c r="L103" s="130">
        <f t="shared" ref="L103:O103" si="184">(F103/E103)-1</f>
        <v>4.0305000000000001E-2</v>
      </c>
      <c r="M103" s="130">
        <f t="shared" si="184"/>
        <v>4.0034E-2</v>
      </c>
      <c r="N103" s="130">
        <f t="shared" si="184"/>
        <v>3.9734999999999999E-2</v>
      </c>
      <c r="O103" s="130">
        <f t="shared" si="184"/>
        <v>4.0207E-2</v>
      </c>
      <c r="P103" s="204">
        <f>ROUND(VLOOKUP($A103,'2016 REG - ORD 728'!$A$9:$U$297,16,FALSE)*(1+$H$2),5)</f>
        <v>21.475010000000001</v>
      </c>
      <c r="Q103" s="204">
        <f>ROUND(VLOOKUP($A103,'2016 REG - ORD 728'!$A$9:$U$297,17,FALSE)*(1+$H$2),5)</f>
        <v>22.334009999999999</v>
      </c>
      <c r="R103" s="204">
        <f>ROUND(VLOOKUP($A103,'2016 REG - ORD 728'!$A$9:$U$297,18,FALSE)*(1+$H$2),5)</f>
        <v>23.227370000000001</v>
      </c>
      <c r="S103" s="204">
        <f>ROUND(VLOOKUP($A103,'2016 REG - ORD 728'!$A$9:$U$297,19,FALSE)*(1+$H$2),5)</f>
        <v>24.156459999999999</v>
      </c>
      <c r="T103" s="204">
        <f>ROUND(VLOOKUP($A103,'2016 REG - ORD 728'!$A$9:$U$297,20,FALSE)*(1+$H$2),5)</f>
        <v>25.122710000000001</v>
      </c>
      <c r="U103" s="204">
        <f>ROUND(VLOOKUP($A103,'2016 REG - ORD 728'!$A$9:$U$297,21,FALSE)*(1+$H$2),5)</f>
        <v>26.12763</v>
      </c>
      <c r="V103" s="130"/>
      <c r="W103" s="130">
        <f>(Q103/P103)-1</f>
        <v>0.04</v>
      </c>
      <c r="X103" s="130">
        <f t="shared" ref="X103:AA103" si="185">(R103/Q103)-1</f>
        <v>0.04</v>
      </c>
      <c r="Y103" s="130">
        <f t="shared" si="185"/>
        <v>0.04</v>
      </c>
      <c r="Z103" s="130">
        <f t="shared" si="185"/>
        <v>0.04</v>
      </c>
      <c r="AA103" s="130">
        <f t="shared" si="185"/>
        <v>0.04</v>
      </c>
    </row>
    <row r="104" spans="1:27" s="4" customFormat="1" ht="13.5" customHeight="1" x14ac:dyDescent="0.2">
      <c r="A104" s="76"/>
      <c r="B104" s="167"/>
      <c r="C104" s="29"/>
      <c r="D104" s="188">
        <f t="shared" si="183"/>
        <v>44668</v>
      </c>
      <c r="E104" s="188">
        <f t="shared" si="183"/>
        <v>46455</v>
      </c>
      <c r="F104" s="188">
        <f t="shared" si="183"/>
        <v>48313</v>
      </c>
      <c r="G104" s="188">
        <f t="shared" si="183"/>
        <v>50245</v>
      </c>
      <c r="H104" s="188">
        <f t="shared" si="183"/>
        <v>52255</v>
      </c>
      <c r="I104" s="188">
        <f>U104</f>
        <v>54345</v>
      </c>
      <c r="J104" s="130">
        <f>(D103/D99)-1</f>
        <v>2.5298000000000001E-2</v>
      </c>
      <c r="K104" s="130">
        <f>(E103/E99)-1</f>
        <v>2.4781999999999998E-2</v>
      </c>
      <c r="L104" s="130">
        <f t="shared" ref="L104:O104" si="186">(F103/F99)-1</f>
        <v>2.5153999999999999E-2</v>
      </c>
      <c r="M104" s="130">
        <f t="shared" si="186"/>
        <v>2.5031999999999999E-2</v>
      </c>
      <c r="N104" s="130">
        <f t="shared" si="186"/>
        <v>2.4888E-2</v>
      </c>
      <c r="O104" s="130">
        <f t="shared" si="186"/>
        <v>2.5107999999999998E-2</v>
      </c>
      <c r="P104" s="131">
        <f t="shared" ref="P104:T104" si="187">ROUND((P103*2080),5)</f>
        <v>44668.020799999998</v>
      </c>
      <c r="Q104" s="132">
        <f t="shared" si="187"/>
        <v>46454.7408</v>
      </c>
      <c r="R104" s="132">
        <f t="shared" si="187"/>
        <v>48312.929600000003</v>
      </c>
      <c r="S104" s="132">
        <f t="shared" si="187"/>
        <v>50245.436800000003</v>
      </c>
      <c r="T104" s="132">
        <f t="shared" si="187"/>
        <v>52255.236799999999</v>
      </c>
      <c r="U104" s="132">
        <f>ROUND((U103*2080),5)</f>
        <v>54345.470399999998</v>
      </c>
      <c r="V104" s="130">
        <f>(P103/P99)-1</f>
        <v>2.5000000000000001E-2</v>
      </c>
      <c r="W104" s="130">
        <f>(Q103/Q99)-1</f>
        <v>2.5000000000000001E-2</v>
      </c>
      <c r="X104" s="130">
        <f t="shared" ref="X104:AA104" si="188">(R103/R99)-1</f>
        <v>2.5000000000000001E-2</v>
      </c>
      <c r="Y104" s="130">
        <f t="shared" si="188"/>
        <v>2.5000000000000001E-2</v>
      </c>
      <c r="Z104" s="130">
        <f t="shared" si="188"/>
        <v>2.5000000000000001E-2</v>
      </c>
      <c r="AA104" s="130">
        <f t="shared" si="188"/>
        <v>2.5000000000000001E-2</v>
      </c>
    </row>
    <row r="105" spans="1:27" s="4" customFormat="1" ht="13.5" customHeight="1" thickBot="1" x14ac:dyDescent="0.25">
      <c r="A105" s="80"/>
      <c r="B105" s="168"/>
      <c r="C105" s="39"/>
      <c r="D105" s="189"/>
      <c r="E105" s="190"/>
      <c r="F105" s="190"/>
      <c r="G105" s="190"/>
      <c r="H105" s="190"/>
      <c r="I105" s="190"/>
      <c r="J105" s="133"/>
      <c r="K105" s="133"/>
      <c r="L105" s="133"/>
      <c r="M105" s="133"/>
      <c r="N105" s="133"/>
      <c r="O105" s="133"/>
      <c r="P105" s="134"/>
      <c r="Q105" s="135"/>
      <c r="R105" s="135"/>
      <c r="S105" s="135"/>
      <c r="T105" s="135"/>
      <c r="U105" s="135"/>
      <c r="V105" s="133"/>
      <c r="W105" s="133"/>
      <c r="X105" s="133"/>
      <c r="Y105" s="133"/>
      <c r="Z105" s="133"/>
      <c r="AA105" s="133"/>
    </row>
    <row r="106" spans="1:27" s="4" customFormat="1" ht="13.5" customHeight="1" x14ac:dyDescent="0.2">
      <c r="A106" s="79">
        <v>33</v>
      </c>
      <c r="B106" s="166"/>
      <c r="D106" s="187">
        <f t="shared" ref="D106:H107" si="189">P106</f>
        <v>22.01</v>
      </c>
      <c r="E106" s="187">
        <f t="shared" si="189"/>
        <v>22.89</v>
      </c>
      <c r="F106" s="187">
        <f t="shared" si="189"/>
        <v>23.81</v>
      </c>
      <c r="G106" s="187">
        <f t="shared" si="189"/>
        <v>24.76</v>
      </c>
      <c r="H106" s="187">
        <f t="shared" si="189"/>
        <v>25.75</v>
      </c>
      <c r="I106" s="187">
        <f>U106</f>
        <v>26.78</v>
      </c>
      <c r="J106" s="130"/>
      <c r="K106" s="130">
        <f>(E106/D106)-1</f>
        <v>3.9981999999999997E-2</v>
      </c>
      <c r="L106" s="130">
        <f t="shared" ref="L106:O106" si="190">(F106/E106)-1</f>
        <v>4.0191999999999999E-2</v>
      </c>
      <c r="M106" s="130">
        <f t="shared" si="190"/>
        <v>3.9898999999999997E-2</v>
      </c>
      <c r="N106" s="130">
        <f t="shared" si="190"/>
        <v>3.9983999999999999E-2</v>
      </c>
      <c r="O106" s="130">
        <f t="shared" si="190"/>
        <v>0.04</v>
      </c>
      <c r="P106" s="204">
        <f>ROUND(VLOOKUP($A106,'2016 REG - ORD 728'!$A$9:$U$297,16,FALSE)*(1+$H$2),5)</f>
        <v>22.011869999999998</v>
      </c>
      <c r="Q106" s="204">
        <f>ROUND(VLOOKUP($A106,'2016 REG - ORD 728'!$A$9:$U$297,17,FALSE)*(1+$H$2),5)</f>
        <v>22.89235</v>
      </c>
      <c r="R106" s="204">
        <f>ROUND(VLOOKUP($A106,'2016 REG - ORD 728'!$A$9:$U$297,18,FALSE)*(1+$H$2),5)</f>
        <v>23.808039999999998</v>
      </c>
      <c r="S106" s="204">
        <f>ROUND(VLOOKUP($A106,'2016 REG - ORD 728'!$A$9:$U$297,19,FALSE)*(1+$H$2),5)</f>
        <v>24.760370000000002</v>
      </c>
      <c r="T106" s="204">
        <f>ROUND(VLOOKUP($A106,'2016 REG - ORD 728'!$A$9:$U$297,20,FALSE)*(1+$H$2),5)</f>
        <v>25.750779999999999</v>
      </c>
      <c r="U106" s="204">
        <f>ROUND(VLOOKUP($A106,'2016 REG - ORD 728'!$A$9:$U$297,21,FALSE)*(1+$H$2),5)</f>
        <v>26.780819999999999</v>
      </c>
      <c r="V106" s="130"/>
      <c r="W106" s="130">
        <f>(Q106/P106)-1</f>
        <v>0.04</v>
      </c>
      <c r="X106" s="130">
        <f t="shared" ref="X106:AA106" si="191">(R106/Q106)-1</f>
        <v>0.04</v>
      </c>
      <c r="Y106" s="130">
        <f t="shared" si="191"/>
        <v>0.04</v>
      </c>
      <c r="Z106" s="130">
        <f t="shared" si="191"/>
        <v>0.04</v>
      </c>
      <c r="AA106" s="130">
        <f t="shared" si="191"/>
        <v>0.04</v>
      </c>
    </row>
    <row r="107" spans="1:27" s="4" customFormat="1" ht="13.5" customHeight="1" x14ac:dyDescent="0.2">
      <c r="A107" s="76"/>
      <c r="B107" s="167"/>
      <c r="C107" s="29"/>
      <c r="D107" s="188">
        <f t="shared" si="189"/>
        <v>45785</v>
      </c>
      <c r="E107" s="188">
        <f t="shared" si="189"/>
        <v>47616</v>
      </c>
      <c r="F107" s="188">
        <f t="shared" si="189"/>
        <v>49521</v>
      </c>
      <c r="G107" s="188">
        <f t="shared" si="189"/>
        <v>51502</v>
      </c>
      <c r="H107" s="188">
        <f t="shared" si="189"/>
        <v>53562</v>
      </c>
      <c r="I107" s="188">
        <f>U107</f>
        <v>55704</v>
      </c>
      <c r="J107" s="130">
        <f>(D106/D103)-1</f>
        <v>2.4674000000000001E-2</v>
      </c>
      <c r="K107" s="130">
        <f>(E106/E103)-1</f>
        <v>2.5078E-2</v>
      </c>
      <c r="L107" s="130">
        <f t="shared" ref="L107:O107" si="192">(F106/F103)-1</f>
        <v>2.4968000000000001E-2</v>
      </c>
      <c r="M107" s="130">
        <f t="shared" si="192"/>
        <v>2.4833999999999998E-2</v>
      </c>
      <c r="N107" s="130">
        <f t="shared" si="192"/>
        <v>2.5080000000000002E-2</v>
      </c>
      <c r="O107" s="130">
        <f t="shared" si="192"/>
        <v>2.4875999999999999E-2</v>
      </c>
      <c r="P107" s="131">
        <f t="shared" ref="P107:T107" si="193">ROUND((P106*2080),5)</f>
        <v>45784.689599999998</v>
      </c>
      <c r="Q107" s="132">
        <f t="shared" si="193"/>
        <v>47616.088000000003</v>
      </c>
      <c r="R107" s="132">
        <f t="shared" si="193"/>
        <v>49520.7232</v>
      </c>
      <c r="S107" s="132">
        <f t="shared" si="193"/>
        <v>51501.569600000003</v>
      </c>
      <c r="T107" s="132">
        <f t="shared" si="193"/>
        <v>53561.6224</v>
      </c>
      <c r="U107" s="132">
        <f>ROUND((U106*2080),5)</f>
        <v>55704.105600000003</v>
      </c>
      <c r="V107" s="130">
        <f>(P106/P103)-1</f>
        <v>2.4999E-2</v>
      </c>
      <c r="W107" s="130">
        <f>(Q106/Q103)-1</f>
        <v>2.5000000000000001E-2</v>
      </c>
      <c r="X107" s="130">
        <f t="shared" ref="X107:AA107" si="194">(R106/R103)-1</f>
        <v>2.4999E-2</v>
      </c>
      <c r="Y107" s="130">
        <f t="shared" si="194"/>
        <v>2.5000000000000001E-2</v>
      </c>
      <c r="Z107" s="130">
        <f t="shared" si="194"/>
        <v>2.5000000000000001E-2</v>
      </c>
      <c r="AA107" s="130">
        <f t="shared" si="194"/>
        <v>2.5000000000000001E-2</v>
      </c>
    </row>
    <row r="108" spans="1:27" s="4" customFormat="1" ht="13.5" customHeight="1" thickBot="1" x14ac:dyDescent="0.25">
      <c r="A108" s="80"/>
      <c r="B108" s="168"/>
      <c r="C108" s="39"/>
      <c r="D108" s="189"/>
      <c r="E108" s="190"/>
      <c r="F108" s="190"/>
      <c r="G108" s="190"/>
      <c r="H108" s="190"/>
      <c r="I108" s="190"/>
      <c r="J108" s="133"/>
      <c r="K108" s="133"/>
      <c r="L108" s="133"/>
      <c r="M108" s="133"/>
      <c r="N108" s="133"/>
      <c r="O108" s="133"/>
      <c r="P108" s="134"/>
      <c r="Q108" s="135"/>
      <c r="R108" s="135"/>
      <c r="S108" s="135"/>
      <c r="T108" s="135"/>
      <c r="U108" s="135"/>
      <c r="V108" s="133"/>
      <c r="W108" s="133"/>
      <c r="X108" s="133"/>
      <c r="Y108" s="133"/>
      <c r="Z108" s="133"/>
      <c r="AA108" s="133"/>
    </row>
    <row r="109" spans="1:27" s="4" customFormat="1" ht="13.5" customHeight="1" x14ac:dyDescent="0.2">
      <c r="A109" s="79">
        <v>34</v>
      </c>
      <c r="B109" s="169" t="s">
        <v>21</v>
      </c>
      <c r="C109" s="45" t="s">
        <v>105</v>
      </c>
      <c r="D109" s="187">
        <f t="shared" ref="D109:H110" si="195">P109</f>
        <v>22.56</v>
      </c>
      <c r="E109" s="187">
        <f t="shared" si="195"/>
        <v>23.46</v>
      </c>
      <c r="F109" s="187">
        <f t="shared" si="195"/>
        <v>24.4</v>
      </c>
      <c r="G109" s="187">
        <f t="shared" si="195"/>
        <v>25.38</v>
      </c>
      <c r="H109" s="187">
        <f t="shared" si="195"/>
        <v>26.39</v>
      </c>
      <c r="I109" s="187">
        <f>U109</f>
        <v>27.45</v>
      </c>
      <c r="J109" s="130"/>
      <c r="K109" s="130">
        <f>(E109/D109)-1</f>
        <v>3.9893999999999999E-2</v>
      </c>
      <c r="L109" s="130">
        <f t="shared" ref="L109:O109" si="196">(F109/E109)-1</f>
        <v>4.0067999999999999E-2</v>
      </c>
      <c r="M109" s="130">
        <f t="shared" si="196"/>
        <v>4.0163999999999998E-2</v>
      </c>
      <c r="N109" s="130">
        <f t="shared" si="196"/>
        <v>3.9794999999999997E-2</v>
      </c>
      <c r="O109" s="130">
        <f t="shared" si="196"/>
        <v>4.0167000000000001E-2</v>
      </c>
      <c r="P109" s="204">
        <f>ROUND(VLOOKUP($A109,'2016 REG - ORD 728'!$A$9:$U$297,16,FALSE)*(1+$H$2),5)</f>
        <v>22.562159999999999</v>
      </c>
      <c r="Q109" s="204">
        <f>ROUND(VLOOKUP($A109,'2016 REG - ORD 728'!$A$9:$U$297,17,FALSE)*(1+$H$2),5)</f>
        <v>23.464649999999999</v>
      </c>
      <c r="R109" s="204">
        <f>ROUND(VLOOKUP($A109,'2016 REG - ORD 728'!$A$9:$U$297,18,FALSE)*(1+$H$2),5)</f>
        <v>24.40324</v>
      </c>
      <c r="S109" s="204">
        <f>ROUND(VLOOKUP($A109,'2016 REG - ORD 728'!$A$9:$U$297,19,FALSE)*(1+$H$2),5)</f>
        <v>25.379380000000001</v>
      </c>
      <c r="T109" s="204">
        <f>ROUND(VLOOKUP($A109,'2016 REG - ORD 728'!$A$9:$U$297,20,FALSE)*(1+$H$2),5)</f>
        <v>26.394549999999999</v>
      </c>
      <c r="U109" s="204">
        <f>ROUND(VLOOKUP($A109,'2016 REG - ORD 728'!$A$9:$U$297,21,FALSE)*(1+$H$2),5)</f>
        <v>27.450340000000001</v>
      </c>
      <c r="V109" s="130"/>
      <c r="W109" s="130">
        <f>(Q109/P109)-1</f>
        <v>0.04</v>
      </c>
      <c r="X109" s="130">
        <f t="shared" ref="X109:AA109" si="197">(R109/Q109)-1</f>
        <v>0.04</v>
      </c>
      <c r="Y109" s="130">
        <f t="shared" si="197"/>
        <v>0.04</v>
      </c>
      <c r="Z109" s="130">
        <f t="shared" si="197"/>
        <v>0.04</v>
      </c>
      <c r="AA109" s="130">
        <f t="shared" si="197"/>
        <v>0.04</v>
      </c>
    </row>
    <row r="110" spans="1:27" s="4" customFormat="1" ht="13.5" customHeight="1" x14ac:dyDescent="0.2">
      <c r="A110" s="76"/>
      <c r="B110" s="167" t="s">
        <v>220</v>
      </c>
      <c r="C110" s="24" t="s">
        <v>105</v>
      </c>
      <c r="D110" s="188">
        <f t="shared" si="195"/>
        <v>46929</v>
      </c>
      <c r="E110" s="188">
        <f t="shared" si="195"/>
        <v>48806</v>
      </c>
      <c r="F110" s="188">
        <f t="shared" si="195"/>
        <v>50759</v>
      </c>
      <c r="G110" s="188">
        <f t="shared" si="195"/>
        <v>52789</v>
      </c>
      <c r="H110" s="188">
        <f t="shared" si="195"/>
        <v>54901</v>
      </c>
      <c r="I110" s="188">
        <f>U110</f>
        <v>57097</v>
      </c>
      <c r="J110" s="130">
        <f>(D109/D106)-1</f>
        <v>2.4989000000000001E-2</v>
      </c>
      <c r="K110" s="130">
        <f>(E109/E106)-1</f>
        <v>2.4902000000000001E-2</v>
      </c>
      <c r="L110" s="130">
        <f t="shared" ref="L110:O110" si="198">(F109/F106)-1</f>
        <v>2.478E-2</v>
      </c>
      <c r="M110" s="130">
        <f t="shared" si="198"/>
        <v>2.504E-2</v>
      </c>
      <c r="N110" s="130">
        <f t="shared" si="198"/>
        <v>2.4854000000000001E-2</v>
      </c>
      <c r="O110" s="130">
        <f t="shared" si="198"/>
        <v>2.5019E-2</v>
      </c>
      <c r="P110" s="131">
        <f t="shared" ref="P110:T110" si="199">ROUND((P109*2080),5)</f>
        <v>46929.292800000003</v>
      </c>
      <c r="Q110" s="132">
        <f t="shared" si="199"/>
        <v>48806.472000000002</v>
      </c>
      <c r="R110" s="132">
        <f t="shared" si="199"/>
        <v>50758.739200000004</v>
      </c>
      <c r="S110" s="132">
        <f t="shared" si="199"/>
        <v>52789.110399999998</v>
      </c>
      <c r="T110" s="132">
        <f t="shared" si="199"/>
        <v>54900.663999999997</v>
      </c>
      <c r="U110" s="132">
        <f>ROUND((U109*2080),5)</f>
        <v>57096.707199999997</v>
      </c>
      <c r="V110" s="130">
        <f>(P109/P106)-1</f>
        <v>2.5000000000000001E-2</v>
      </c>
      <c r="W110" s="130">
        <f>(Q109/Q106)-1</f>
        <v>2.5000000000000001E-2</v>
      </c>
      <c r="X110" s="130">
        <f t="shared" ref="X110:AA110" si="200">(R109/R106)-1</f>
        <v>2.5000000000000001E-2</v>
      </c>
      <c r="Y110" s="130">
        <f t="shared" si="200"/>
        <v>2.5000000000000001E-2</v>
      </c>
      <c r="Z110" s="130">
        <f t="shared" si="200"/>
        <v>2.5000000000000001E-2</v>
      </c>
      <c r="AA110" s="130">
        <f t="shared" si="200"/>
        <v>2.5000000000000001E-2</v>
      </c>
    </row>
    <row r="111" spans="1:27" s="4" customFormat="1" ht="13.5" customHeight="1" x14ac:dyDescent="0.2">
      <c r="A111" s="76"/>
      <c r="B111" s="167" t="s">
        <v>221</v>
      </c>
      <c r="C111" s="24" t="s">
        <v>105</v>
      </c>
      <c r="D111" s="196"/>
      <c r="E111" s="188"/>
      <c r="F111" s="188"/>
      <c r="G111" s="188"/>
      <c r="H111" s="188"/>
      <c r="I111" s="188"/>
      <c r="J111" s="130"/>
      <c r="K111" s="130"/>
      <c r="L111" s="130"/>
      <c r="M111" s="130"/>
      <c r="N111" s="130"/>
      <c r="O111" s="130"/>
      <c r="P111" s="131"/>
      <c r="Q111" s="132"/>
      <c r="R111" s="132"/>
      <c r="S111" s="132"/>
      <c r="T111" s="132"/>
      <c r="U111" s="132"/>
      <c r="V111" s="130"/>
      <c r="W111" s="130"/>
      <c r="X111" s="130"/>
      <c r="Y111" s="130"/>
      <c r="Z111" s="130"/>
      <c r="AA111" s="130"/>
    </row>
    <row r="112" spans="1:27" s="4" customFormat="1" ht="13.5" customHeight="1" thickBot="1" x14ac:dyDescent="0.25">
      <c r="A112" s="80"/>
      <c r="B112" s="170"/>
      <c r="C112" s="49"/>
      <c r="D112" s="189"/>
      <c r="E112" s="190"/>
      <c r="F112" s="190"/>
      <c r="G112" s="190"/>
      <c r="H112" s="190"/>
      <c r="I112" s="190"/>
      <c r="J112" s="133"/>
      <c r="K112" s="133"/>
      <c r="L112" s="133"/>
      <c r="M112" s="133"/>
      <c r="N112" s="133"/>
      <c r="O112" s="133"/>
      <c r="P112" s="134"/>
      <c r="Q112" s="135"/>
      <c r="R112" s="135"/>
      <c r="S112" s="135"/>
      <c r="T112" s="135"/>
      <c r="U112" s="135"/>
      <c r="V112" s="133"/>
      <c r="W112" s="133"/>
      <c r="X112" s="133"/>
      <c r="Y112" s="133"/>
      <c r="Z112" s="133"/>
      <c r="AA112" s="133"/>
    </row>
    <row r="113" spans="1:27" s="4" customFormat="1" ht="13.5" customHeight="1" x14ac:dyDescent="0.2">
      <c r="A113" s="79">
        <v>35</v>
      </c>
      <c r="B113" s="169"/>
      <c r="C113" s="45" t="s">
        <v>105</v>
      </c>
      <c r="D113" s="187">
        <f t="shared" ref="D113:H114" si="201">P113</f>
        <v>23.13</v>
      </c>
      <c r="E113" s="187">
        <f t="shared" si="201"/>
        <v>24.05</v>
      </c>
      <c r="F113" s="187">
        <f t="shared" si="201"/>
        <v>25.01</v>
      </c>
      <c r="G113" s="187">
        <f t="shared" si="201"/>
        <v>26.01</v>
      </c>
      <c r="H113" s="187">
        <f t="shared" si="201"/>
        <v>27.05</v>
      </c>
      <c r="I113" s="187">
        <f>U113</f>
        <v>28.14</v>
      </c>
      <c r="J113" s="130"/>
      <c r="K113" s="130">
        <f>(E113/D113)-1</f>
        <v>3.9774999999999998E-2</v>
      </c>
      <c r="L113" s="130">
        <f t="shared" ref="L113:O113" si="202">(F113/E113)-1</f>
        <v>3.9917000000000001E-2</v>
      </c>
      <c r="M113" s="130">
        <f t="shared" si="202"/>
        <v>3.9983999999999999E-2</v>
      </c>
      <c r="N113" s="130">
        <f t="shared" si="202"/>
        <v>3.9985E-2</v>
      </c>
      <c r="O113" s="130">
        <f t="shared" si="202"/>
        <v>4.0295999999999998E-2</v>
      </c>
      <c r="P113" s="204">
        <f>ROUND(VLOOKUP($A113,'2016 REG - ORD 728'!$A$9:$U$297,16,FALSE)*(1+$H$2),5)</f>
        <v>23.12622</v>
      </c>
      <c r="Q113" s="204">
        <f>ROUND(VLOOKUP($A113,'2016 REG - ORD 728'!$A$9:$U$297,17,FALSE)*(1+$H$2),5)</f>
        <v>24.051269999999999</v>
      </c>
      <c r="R113" s="204">
        <f>ROUND(VLOOKUP($A113,'2016 REG - ORD 728'!$A$9:$U$297,18,FALSE)*(1+$H$2),5)</f>
        <v>25.01332</v>
      </c>
      <c r="S113" s="204">
        <f>ROUND(VLOOKUP($A113,'2016 REG - ORD 728'!$A$9:$U$297,19,FALSE)*(1+$H$2),5)</f>
        <v>26.013860000000001</v>
      </c>
      <c r="T113" s="204">
        <f>ROUND(VLOOKUP($A113,'2016 REG - ORD 728'!$A$9:$U$297,20,FALSE)*(1+$H$2),5)</f>
        <v>27.054410000000001</v>
      </c>
      <c r="U113" s="204">
        <f>ROUND(VLOOKUP($A113,'2016 REG - ORD 728'!$A$9:$U$297,21,FALSE)*(1+$H$2),5)</f>
        <v>28.136600000000001</v>
      </c>
      <c r="V113" s="130"/>
      <c r="W113" s="130">
        <f>(Q113/P113)-1</f>
        <v>0.04</v>
      </c>
      <c r="X113" s="130">
        <f t="shared" ref="X113:AA113" si="203">(R113/Q113)-1</f>
        <v>0.04</v>
      </c>
      <c r="Y113" s="130">
        <f t="shared" si="203"/>
        <v>0.04</v>
      </c>
      <c r="Z113" s="130">
        <f t="shared" si="203"/>
        <v>0.04</v>
      </c>
      <c r="AA113" s="130">
        <f t="shared" si="203"/>
        <v>4.0001000000000002E-2</v>
      </c>
    </row>
    <row r="114" spans="1:27" s="4" customFormat="1" ht="13.5" customHeight="1" x14ac:dyDescent="0.2">
      <c r="A114" s="76" t="s">
        <v>141</v>
      </c>
      <c r="B114" s="167"/>
      <c r="C114" s="24" t="s">
        <v>105</v>
      </c>
      <c r="D114" s="188">
        <f t="shared" si="201"/>
        <v>48103</v>
      </c>
      <c r="E114" s="188">
        <f t="shared" si="201"/>
        <v>50027</v>
      </c>
      <c r="F114" s="188">
        <f t="shared" si="201"/>
        <v>52028</v>
      </c>
      <c r="G114" s="188">
        <f t="shared" si="201"/>
        <v>54109</v>
      </c>
      <c r="H114" s="188">
        <f t="shared" si="201"/>
        <v>56273</v>
      </c>
      <c r="I114" s="188">
        <f>U114</f>
        <v>58524</v>
      </c>
      <c r="J114" s="130">
        <f>(D113/D109)-1</f>
        <v>2.5266E-2</v>
      </c>
      <c r="K114" s="130">
        <f>(E113/E109)-1</f>
        <v>2.5149000000000001E-2</v>
      </c>
      <c r="L114" s="130">
        <f t="shared" ref="L114:O114" si="204">(F113/F109)-1</f>
        <v>2.5000000000000001E-2</v>
      </c>
      <c r="M114" s="130">
        <f t="shared" si="204"/>
        <v>2.4823000000000001E-2</v>
      </c>
      <c r="N114" s="130">
        <f t="shared" si="204"/>
        <v>2.5009E-2</v>
      </c>
      <c r="O114" s="130">
        <f t="shared" si="204"/>
        <v>2.5137E-2</v>
      </c>
      <c r="P114" s="131">
        <f t="shared" ref="P114:T114" si="205">ROUND((P113*2080),5)</f>
        <v>48102.537600000003</v>
      </c>
      <c r="Q114" s="132">
        <f t="shared" si="205"/>
        <v>50026.641600000003</v>
      </c>
      <c r="R114" s="132">
        <f t="shared" si="205"/>
        <v>52027.705600000001</v>
      </c>
      <c r="S114" s="132">
        <f t="shared" si="205"/>
        <v>54108.828800000003</v>
      </c>
      <c r="T114" s="132">
        <f t="shared" si="205"/>
        <v>56273.1728</v>
      </c>
      <c r="U114" s="132">
        <f>ROUND((U113*2080),5)</f>
        <v>58524.127999999997</v>
      </c>
      <c r="V114" s="130">
        <f>(P113/P109)-1</f>
        <v>2.5000000000000001E-2</v>
      </c>
      <c r="W114" s="130">
        <f>(Q113/Q109)-1</f>
        <v>2.5000000000000001E-2</v>
      </c>
      <c r="X114" s="130">
        <f t="shared" ref="X114:AA114" si="206">(R113/R109)-1</f>
        <v>2.5000000000000001E-2</v>
      </c>
      <c r="Y114" s="130">
        <f t="shared" si="206"/>
        <v>2.5000000000000001E-2</v>
      </c>
      <c r="Z114" s="130">
        <f t="shared" si="206"/>
        <v>2.5000000000000001E-2</v>
      </c>
      <c r="AA114" s="130">
        <f t="shared" si="206"/>
        <v>2.5000000000000001E-2</v>
      </c>
    </row>
    <row r="115" spans="1:27" s="4" customFormat="1" ht="13.5" customHeight="1" thickBot="1" x14ac:dyDescent="0.25">
      <c r="A115" s="80"/>
      <c r="B115" s="168"/>
      <c r="C115" s="39"/>
      <c r="D115" s="189"/>
      <c r="E115" s="190"/>
      <c r="F115" s="190"/>
      <c r="G115" s="190"/>
      <c r="H115" s="190"/>
      <c r="I115" s="190"/>
      <c r="J115" s="133"/>
      <c r="K115" s="133"/>
      <c r="L115" s="133"/>
      <c r="M115" s="133"/>
      <c r="N115" s="133"/>
      <c r="O115" s="133"/>
      <c r="P115" s="134"/>
      <c r="Q115" s="135"/>
      <c r="R115" s="135"/>
      <c r="S115" s="135"/>
      <c r="T115" s="135"/>
      <c r="U115" s="135"/>
      <c r="V115" s="133"/>
      <c r="W115" s="133"/>
      <c r="X115" s="133"/>
      <c r="Y115" s="133"/>
      <c r="Z115" s="133"/>
      <c r="AA115" s="133"/>
    </row>
    <row r="116" spans="1:27" s="4" customFormat="1" ht="13.5" customHeight="1" x14ac:dyDescent="0.2">
      <c r="A116" s="79">
        <v>36</v>
      </c>
      <c r="B116" s="169" t="s">
        <v>24</v>
      </c>
      <c r="C116" s="45"/>
      <c r="D116" s="187">
        <f t="shared" ref="D116:H117" si="207">P116</f>
        <v>23.7</v>
      </c>
      <c r="E116" s="187">
        <f t="shared" si="207"/>
        <v>24.65</v>
      </c>
      <c r="F116" s="187">
        <f t="shared" si="207"/>
        <v>25.64</v>
      </c>
      <c r="G116" s="187">
        <f t="shared" si="207"/>
        <v>26.66</v>
      </c>
      <c r="H116" s="187">
        <f t="shared" si="207"/>
        <v>27.73</v>
      </c>
      <c r="I116" s="187">
        <f>U116</f>
        <v>28.84</v>
      </c>
      <c r="J116" s="130"/>
      <c r="K116" s="130">
        <f>(E116/D116)-1</f>
        <v>4.0084000000000002E-2</v>
      </c>
      <c r="L116" s="130">
        <f t="shared" ref="L116:O116" si="208">(F116/E116)-1</f>
        <v>4.0162000000000003E-2</v>
      </c>
      <c r="M116" s="130">
        <f t="shared" si="208"/>
        <v>3.9781999999999998E-2</v>
      </c>
      <c r="N116" s="130">
        <f t="shared" si="208"/>
        <v>4.0134999999999997E-2</v>
      </c>
      <c r="O116" s="130">
        <f t="shared" si="208"/>
        <v>4.0029000000000002E-2</v>
      </c>
      <c r="P116" s="204">
        <f>ROUND(VLOOKUP($A116,'2016 REG - ORD 728'!$A$9:$U$297,16,FALSE)*(1+$H$2),5)</f>
        <v>23.70439</v>
      </c>
      <c r="Q116" s="204">
        <f>ROUND(VLOOKUP($A116,'2016 REG - ORD 728'!$A$9:$U$297,17,FALSE)*(1+$H$2),5)</f>
        <v>24.652560000000001</v>
      </c>
      <c r="R116" s="204">
        <f>ROUND(VLOOKUP($A116,'2016 REG - ORD 728'!$A$9:$U$297,18,FALSE)*(1+$H$2),5)</f>
        <v>25.638670000000001</v>
      </c>
      <c r="S116" s="204">
        <f>ROUND(VLOOKUP($A116,'2016 REG - ORD 728'!$A$9:$U$297,19,FALSE)*(1+$H$2),5)</f>
        <v>26.66422</v>
      </c>
      <c r="T116" s="204">
        <f>ROUND(VLOOKUP($A116,'2016 REG - ORD 728'!$A$9:$U$297,20,FALSE)*(1+$H$2),5)</f>
        <v>27.730789999999999</v>
      </c>
      <c r="U116" s="204">
        <f>ROUND(VLOOKUP($A116,'2016 REG - ORD 728'!$A$9:$U$297,21,FALSE)*(1+$H$2),5)</f>
        <v>28.840009999999999</v>
      </c>
      <c r="V116" s="130"/>
      <c r="W116" s="130">
        <f>(Q116/P116)-1</f>
        <v>0.04</v>
      </c>
      <c r="X116" s="130">
        <f t="shared" ref="X116:AA116" si="209">(R116/Q116)-1</f>
        <v>0.04</v>
      </c>
      <c r="Y116" s="130">
        <f t="shared" si="209"/>
        <v>0.04</v>
      </c>
      <c r="Z116" s="130">
        <f t="shared" si="209"/>
        <v>0.04</v>
      </c>
      <c r="AA116" s="130">
        <f t="shared" si="209"/>
        <v>0.04</v>
      </c>
    </row>
    <row r="117" spans="1:27" s="4" customFormat="1" ht="13.5" customHeight="1" x14ac:dyDescent="0.2">
      <c r="A117" s="76"/>
      <c r="B117" s="167" t="s">
        <v>158</v>
      </c>
      <c r="C117" s="29"/>
      <c r="D117" s="188">
        <f t="shared" si="207"/>
        <v>49305</v>
      </c>
      <c r="E117" s="188">
        <f t="shared" si="207"/>
        <v>51277</v>
      </c>
      <c r="F117" s="188">
        <f t="shared" si="207"/>
        <v>53328</v>
      </c>
      <c r="G117" s="188">
        <f t="shared" si="207"/>
        <v>55462</v>
      </c>
      <c r="H117" s="188">
        <f t="shared" si="207"/>
        <v>57680</v>
      </c>
      <c r="I117" s="188">
        <f>U117</f>
        <v>59987</v>
      </c>
      <c r="J117" s="130">
        <f>(D116/D113)-1</f>
        <v>2.4643000000000002E-2</v>
      </c>
      <c r="K117" s="130">
        <f>(E116/E113)-1</f>
        <v>2.4948000000000001E-2</v>
      </c>
      <c r="L117" s="130">
        <f t="shared" ref="L117:O117" si="210">(F116/F113)-1</f>
        <v>2.5190000000000001E-2</v>
      </c>
      <c r="M117" s="130">
        <f t="shared" si="210"/>
        <v>2.4989999999999998E-2</v>
      </c>
      <c r="N117" s="130">
        <f t="shared" si="210"/>
        <v>2.5139000000000002E-2</v>
      </c>
      <c r="O117" s="130">
        <f t="shared" si="210"/>
        <v>2.4875999999999999E-2</v>
      </c>
      <c r="P117" s="131">
        <f t="shared" ref="P117:T117" si="211">ROUND((P116*2080),5)</f>
        <v>49305.131200000003</v>
      </c>
      <c r="Q117" s="132">
        <f t="shared" si="211"/>
        <v>51277.324800000002</v>
      </c>
      <c r="R117" s="132">
        <f t="shared" si="211"/>
        <v>53328.433599999997</v>
      </c>
      <c r="S117" s="132">
        <f t="shared" si="211"/>
        <v>55461.577599999997</v>
      </c>
      <c r="T117" s="132">
        <f t="shared" si="211"/>
        <v>57680.0432</v>
      </c>
      <c r="U117" s="132">
        <f>ROUND((U116*2080),5)</f>
        <v>59987.220800000003</v>
      </c>
      <c r="V117" s="130">
        <f>(P116/P113)-1</f>
        <v>2.5000999999999999E-2</v>
      </c>
      <c r="W117" s="130">
        <f>(Q116/Q113)-1</f>
        <v>2.5000000000000001E-2</v>
      </c>
      <c r="X117" s="130">
        <f t="shared" ref="X117:AA117" si="212">(R116/R113)-1</f>
        <v>2.5000999999999999E-2</v>
      </c>
      <c r="Y117" s="130">
        <f t="shared" si="212"/>
        <v>2.5000999999999999E-2</v>
      </c>
      <c r="Z117" s="130">
        <f t="shared" si="212"/>
        <v>2.5000999999999999E-2</v>
      </c>
      <c r="AA117" s="130">
        <f t="shared" si="212"/>
        <v>2.5000000000000001E-2</v>
      </c>
    </row>
    <row r="118" spans="1:27" s="4" customFormat="1" ht="13.5" customHeight="1" thickBot="1" x14ac:dyDescent="0.25">
      <c r="A118" s="80"/>
      <c r="B118" s="168"/>
      <c r="C118" s="39"/>
      <c r="D118" s="189"/>
      <c r="E118" s="190"/>
      <c r="F118" s="190"/>
      <c r="G118" s="190"/>
      <c r="H118" s="190"/>
      <c r="I118" s="190"/>
      <c r="J118" s="133"/>
      <c r="K118" s="133"/>
      <c r="L118" s="133"/>
      <c r="M118" s="133"/>
      <c r="N118" s="133"/>
      <c r="O118" s="133"/>
      <c r="P118" s="134"/>
      <c r="Q118" s="135"/>
      <c r="R118" s="135"/>
      <c r="S118" s="135"/>
      <c r="T118" s="135"/>
      <c r="U118" s="135"/>
      <c r="V118" s="133"/>
      <c r="W118" s="133"/>
      <c r="X118" s="133"/>
      <c r="Y118" s="133"/>
      <c r="Z118" s="133"/>
      <c r="AA118" s="133"/>
    </row>
    <row r="119" spans="1:27" s="4" customFormat="1" ht="13.5" customHeight="1" x14ac:dyDescent="0.2">
      <c r="A119" s="79">
        <v>37</v>
      </c>
      <c r="B119" s="166" t="s">
        <v>25</v>
      </c>
      <c r="C119" s="45" t="s">
        <v>105</v>
      </c>
      <c r="D119" s="187">
        <f t="shared" ref="D119:H120" si="213">P119</f>
        <v>24.3</v>
      </c>
      <c r="E119" s="187">
        <f t="shared" si="213"/>
        <v>25.27</v>
      </c>
      <c r="F119" s="187">
        <f t="shared" si="213"/>
        <v>26.28</v>
      </c>
      <c r="G119" s="187">
        <f t="shared" si="213"/>
        <v>27.33</v>
      </c>
      <c r="H119" s="187">
        <f t="shared" si="213"/>
        <v>28.42</v>
      </c>
      <c r="I119" s="187">
        <f>U119</f>
        <v>29.56</v>
      </c>
      <c r="J119" s="130"/>
      <c r="K119" s="130">
        <f>(E119/D119)-1</f>
        <v>3.9918000000000002E-2</v>
      </c>
      <c r="L119" s="130">
        <f t="shared" ref="L119:O119" si="214">(F119/E119)-1</f>
        <v>3.9967999999999997E-2</v>
      </c>
      <c r="M119" s="130">
        <f t="shared" si="214"/>
        <v>3.9954000000000003E-2</v>
      </c>
      <c r="N119" s="130">
        <f t="shared" si="214"/>
        <v>3.9883000000000002E-2</v>
      </c>
      <c r="O119" s="130">
        <f t="shared" si="214"/>
        <v>4.0113000000000003E-2</v>
      </c>
      <c r="P119" s="204">
        <f>ROUND(VLOOKUP($A119,'2016 REG - ORD 728'!$A$9:$U$297,16,FALSE)*(1+$H$2),5)</f>
        <v>24.296990000000001</v>
      </c>
      <c r="Q119" s="204">
        <f>ROUND(VLOOKUP($A119,'2016 REG - ORD 728'!$A$9:$U$297,17,FALSE)*(1+$H$2),5)</f>
        <v>25.268879999999999</v>
      </c>
      <c r="R119" s="204">
        <f>ROUND(VLOOKUP($A119,'2016 REG - ORD 728'!$A$9:$U$297,18,FALSE)*(1+$H$2),5)</f>
        <v>26.279630000000001</v>
      </c>
      <c r="S119" s="204">
        <f>ROUND(VLOOKUP($A119,'2016 REG - ORD 728'!$A$9:$U$297,19,FALSE)*(1+$H$2),5)</f>
        <v>27.330819999999999</v>
      </c>
      <c r="T119" s="204">
        <f>ROUND(VLOOKUP($A119,'2016 REG - ORD 728'!$A$9:$U$297,20,FALSE)*(1+$H$2),5)</f>
        <v>28.424050000000001</v>
      </c>
      <c r="U119" s="204">
        <f>ROUND(VLOOKUP($A119,'2016 REG - ORD 728'!$A$9:$U$297,21,FALSE)*(1+$H$2),5)</f>
        <v>29.561019999999999</v>
      </c>
      <c r="V119" s="130"/>
      <c r="W119" s="130">
        <f>(Q119/P119)-1</f>
        <v>0.04</v>
      </c>
      <c r="X119" s="130">
        <f t="shared" ref="X119:AA119" si="215">(R119/Q119)-1</f>
        <v>0.04</v>
      </c>
      <c r="Y119" s="130">
        <f t="shared" si="215"/>
        <v>0.04</v>
      </c>
      <c r="Z119" s="130">
        <f t="shared" si="215"/>
        <v>0.04</v>
      </c>
      <c r="AA119" s="130">
        <f t="shared" si="215"/>
        <v>0.04</v>
      </c>
    </row>
    <row r="120" spans="1:27" s="4" customFormat="1" ht="13.5" customHeight="1" x14ac:dyDescent="0.2">
      <c r="A120" s="76" t="s">
        <v>141</v>
      </c>
      <c r="B120" s="167" t="s">
        <v>157</v>
      </c>
      <c r="C120" s="29" t="s">
        <v>105</v>
      </c>
      <c r="D120" s="188">
        <f t="shared" si="213"/>
        <v>50538</v>
      </c>
      <c r="E120" s="188">
        <f t="shared" si="213"/>
        <v>52559</v>
      </c>
      <c r="F120" s="188">
        <f t="shared" si="213"/>
        <v>54662</v>
      </c>
      <c r="G120" s="188">
        <f t="shared" si="213"/>
        <v>56848</v>
      </c>
      <c r="H120" s="188">
        <f t="shared" si="213"/>
        <v>59122</v>
      </c>
      <c r="I120" s="188">
        <f>U120</f>
        <v>61487</v>
      </c>
      <c r="J120" s="130">
        <f>(D119/D116)-1</f>
        <v>2.5316000000000002E-2</v>
      </c>
      <c r="K120" s="130">
        <f>(E119/E116)-1</f>
        <v>2.5152000000000001E-2</v>
      </c>
      <c r="L120" s="130">
        <f t="shared" ref="L120:O120" si="216">(F119/F116)-1</f>
        <v>2.4961000000000001E-2</v>
      </c>
      <c r="M120" s="130">
        <f t="shared" si="216"/>
        <v>2.5131000000000001E-2</v>
      </c>
      <c r="N120" s="130">
        <f t="shared" si="216"/>
        <v>2.4882999999999999E-2</v>
      </c>
      <c r="O120" s="130">
        <f t="shared" si="216"/>
        <v>2.4965000000000001E-2</v>
      </c>
      <c r="P120" s="131">
        <f t="shared" ref="P120:T120" si="217">ROUND((P119*2080),5)</f>
        <v>50537.739200000004</v>
      </c>
      <c r="Q120" s="132">
        <f t="shared" si="217"/>
        <v>52559.270400000001</v>
      </c>
      <c r="R120" s="132">
        <f t="shared" si="217"/>
        <v>54661.630400000002</v>
      </c>
      <c r="S120" s="132">
        <f t="shared" si="217"/>
        <v>56848.105600000003</v>
      </c>
      <c r="T120" s="132">
        <f t="shared" si="217"/>
        <v>59122.023999999998</v>
      </c>
      <c r="U120" s="132">
        <f>ROUND((U119*2080),5)</f>
        <v>61486.921600000001</v>
      </c>
      <c r="V120" s="130">
        <f>(P119/P116)-1</f>
        <v>2.5000000000000001E-2</v>
      </c>
      <c r="W120" s="130">
        <f>(Q119/Q116)-1</f>
        <v>2.5000000000000001E-2</v>
      </c>
      <c r="X120" s="130">
        <f t="shared" ref="X120:AA120" si="218">(R119/R116)-1</f>
        <v>2.5000000000000001E-2</v>
      </c>
      <c r="Y120" s="130">
        <f t="shared" si="218"/>
        <v>2.5000000000000001E-2</v>
      </c>
      <c r="Z120" s="130">
        <f t="shared" si="218"/>
        <v>2.5000000000000001E-2</v>
      </c>
      <c r="AA120" s="130">
        <f t="shared" si="218"/>
        <v>2.5000000000000001E-2</v>
      </c>
    </row>
    <row r="121" spans="1:27" s="4" customFormat="1" ht="13.5" customHeight="1" x14ac:dyDescent="0.2">
      <c r="A121" s="76"/>
      <c r="B121" s="167" t="s">
        <v>222</v>
      </c>
      <c r="C121" s="29" t="s">
        <v>105</v>
      </c>
      <c r="D121" s="194"/>
      <c r="E121" s="195"/>
      <c r="F121" s="195"/>
      <c r="G121" s="195"/>
      <c r="H121" s="195"/>
      <c r="I121" s="195"/>
      <c r="J121" s="136"/>
      <c r="K121" s="136"/>
      <c r="L121" s="136"/>
      <c r="M121" s="136"/>
      <c r="N121" s="136"/>
      <c r="O121" s="136"/>
      <c r="P121" s="131"/>
      <c r="Q121" s="132"/>
      <c r="R121" s="132"/>
      <c r="S121" s="132"/>
      <c r="T121" s="132"/>
      <c r="U121" s="132"/>
      <c r="V121" s="136"/>
      <c r="W121" s="136"/>
      <c r="X121" s="136"/>
      <c r="Y121" s="136"/>
      <c r="Z121" s="136"/>
      <c r="AA121" s="136"/>
    </row>
    <row r="122" spans="1:27" s="4" customFormat="1" ht="13.5" customHeight="1" thickBot="1" x14ac:dyDescent="0.25">
      <c r="A122" s="80"/>
      <c r="B122" s="168"/>
      <c r="C122" s="39"/>
      <c r="D122" s="189"/>
      <c r="E122" s="190"/>
      <c r="F122" s="190"/>
      <c r="G122" s="190"/>
      <c r="H122" s="190"/>
      <c r="I122" s="190"/>
      <c r="J122" s="133"/>
      <c r="K122" s="133"/>
      <c r="L122" s="133"/>
      <c r="M122" s="133"/>
      <c r="N122" s="133"/>
      <c r="O122" s="133"/>
      <c r="P122" s="134"/>
      <c r="Q122" s="135"/>
      <c r="R122" s="135"/>
      <c r="S122" s="135"/>
      <c r="T122" s="135"/>
      <c r="U122" s="135"/>
      <c r="V122" s="133"/>
      <c r="W122" s="133"/>
      <c r="X122" s="133"/>
      <c r="Y122" s="133"/>
      <c r="Z122" s="133"/>
      <c r="AA122" s="133"/>
    </row>
    <row r="123" spans="1:27" s="4" customFormat="1" ht="13.5" customHeight="1" x14ac:dyDescent="0.2">
      <c r="A123" s="79">
        <v>38</v>
      </c>
      <c r="B123" s="166" t="s">
        <v>26</v>
      </c>
      <c r="C123" s="45" t="s">
        <v>105</v>
      </c>
      <c r="D123" s="187">
        <f t="shared" ref="D123:H124" si="219">P123</f>
        <v>24.9</v>
      </c>
      <c r="E123" s="187">
        <f t="shared" si="219"/>
        <v>25.9</v>
      </c>
      <c r="F123" s="187">
        <f t="shared" si="219"/>
        <v>26.94</v>
      </c>
      <c r="G123" s="187">
        <f t="shared" si="219"/>
        <v>28.01</v>
      </c>
      <c r="H123" s="187">
        <f t="shared" si="219"/>
        <v>29.13</v>
      </c>
      <c r="I123" s="187">
        <f>U123</f>
        <v>30.3</v>
      </c>
      <c r="J123" s="130"/>
      <c r="K123" s="130">
        <f>(E123/D123)-1</f>
        <v>4.0161000000000002E-2</v>
      </c>
      <c r="L123" s="130">
        <f t="shared" ref="L123:O123" si="220">(F123/E123)-1</f>
        <v>4.0154000000000002E-2</v>
      </c>
      <c r="M123" s="130">
        <f t="shared" si="220"/>
        <v>3.9718000000000003E-2</v>
      </c>
      <c r="N123" s="130">
        <f t="shared" si="220"/>
        <v>3.9986000000000001E-2</v>
      </c>
      <c r="O123" s="130">
        <f t="shared" si="220"/>
        <v>4.0164999999999999E-2</v>
      </c>
      <c r="P123" s="204">
        <f>ROUND(VLOOKUP($A123,'2016 REG - ORD 728'!$A$9:$U$297,16,FALSE)*(1+$H$2),5)</f>
        <v>24.904419999999998</v>
      </c>
      <c r="Q123" s="204">
        <f>ROUND(VLOOKUP($A123,'2016 REG - ORD 728'!$A$9:$U$297,17,FALSE)*(1+$H$2),5)</f>
        <v>25.900590000000001</v>
      </c>
      <c r="R123" s="204">
        <f>ROUND(VLOOKUP($A123,'2016 REG - ORD 728'!$A$9:$U$297,18,FALSE)*(1+$H$2),5)</f>
        <v>26.936620000000001</v>
      </c>
      <c r="S123" s="204">
        <f>ROUND(VLOOKUP($A123,'2016 REG - ORD 728'!$A$9:$U$297,19,FALSE)*(1+$H$2),5)</f>
        <v>28.014089999999999</v>
      </c>
      <c r="T123" s="204">
        <f>ROUND(VLOOKUP($A123,'2016 REG - ORD 728'!$A$9:$U$297,20,FALSE)*(1+$H$2),5)</f>
        <v>29.134650000000001</v>
      </c>
      <c r="U123" s="204">
        <f>ROUND(VLOOKUP($A123,'2016 REG - ORD 728'!$A$9:$U$297,21,FALSE)*(1+$H$2),5)</f>
        <v>30.300049999999999</v>
      </c>
      <c r="V123" s="130"/>
      <c r="W123" s="130">
        <f>(Q123/P123)-1</f>
        <v>0.04</v>
      </c>
      <c r="X123" s="130">
        <f t="shared" ref="X123:AA123" si="221">(R123/Q123)-1</f>
        <v>0.04</v>
      </c>
      <c r="Y123" s="130">
        <f t="shared" si="221"/>
        <v>0.04</v>
      </c>
      <c r="Z123" s="130">
        <f t="shared" si="221"/>
        <v>0.04</v>
      </c>
      <c r="AA123" s="130">
        <f t="shared" si="221"/>
        <v>0.04</v>
      </c>
    </row>
    <row r="124" spans="1:27" s="4" customFormat="1" ht="13.5" customHeight="1" x14ac:dyDescent="0.2">
      <c r="A124" s="76" t="s">
        <v>141</v>
      </c>
      <c r="B124" s="171" t="s">
        <v>58</v>
      </c>
      <c r="C124" s="24" t="s">
        <v>105</v>
      </c>
      <c r="D124" s="188">
        <f t="shared" si="219"/>
        <v>51801</v>
      </c>
      <c r="E124" s="188">
        <f t="shared" si="219"/>
        <v>53873</v>
      </c>
      <c r="F124" s="188">
        <f t="shared" si="219"/>
        <v>56028</v>
      </c>
      <c r="G124" s="188">
        <f t="shared" si="219"/>
        <v>58269</v>
      </c>
      <c r="H124" s="188">
        <f t="shared" si="219"/>
        <v>60600</v>
      </c>
      <c r="I124" s="188">
        <f>U124</f>
        <v>63024</v>
      </c>
      <c r="J124" s="130">
        <f>(D123/D119)-1</f>
        <v>2.4691000000000001E-2</v>
      </c>
      <c r="K124" s="130">
        <f>(E123/E119)-1</f>
        <v>2.4930999999999998E-2</v>
      </c>
      <c r="L124" s="130">
        <f t="shared" ref="L124:O124" si="222">(F123/F119)-1</f>
        <v>2.5114000000000001E-2</v>
      </c>
      <c r="M124" s="130">
        <f t="shared" si="222"/>
        <v>2.4881E-2</v>
      </c>
      <c r="N124" s="130">
        <f t="shared" si="222"/>
        <v>2.4982000000000001E-2</v>
      </c>
      <c r="O124" s="130">
        <f t="shared" si="222"/>
        <v>2.5034000000000001E-2</v>
      </c>
      <c r="P124" s="131">
        <f t="shared" ref="P124:T124" si="223">ROUND((P123*2080),5)</f>
        <v>51801.193599999999</v>
      </c>
      <c r="Q124" s="132">
        <f t="shared" si="223"/>
        <v>53873.227200000001</v>
      </c>
      <c r="R124" s="132">
        <f t="shared" si="223"/>
        <v>56028.169600000001</v>
      </c>
      <c r="S124" s="132">
        <f t="shared" si="223"/>
        <v>58269.307200000003</v>
      </c>
      <c r="T124" s="132">
        <f t="shared" si="223"/>
        <v>60600.072</v>
      </c>
      <c r="U124" s="132">
        <f>ROUND((U123*2080),5)</f>
        <v>63024.103999999999</v>
      </c>
      <c r="V124" s="130">
        <f>(P123/P119)-1</f>
        <v>2.5000000000000001E-2</v>
      </c>
      <c r="W124" s="130">
        <f>(Q123/Q119)-1</f>
        <v>2.5000000000000001E-2</v>
      </c>
      <c r="X124" s="130">
        <f t="shared" ref="X124:AA124" si="224">(R123/R119)-1</f>
        <v>2.5000000000000001E-2</v>
      </c>
      <c r="Y124" s="130">
        <f t="shared" si="224"/>
        <v>2.5000000000000001E-2</v>
      </c>
      <c r="Z124" s="130">
        <f t="shared" si="224"/>
        <v>2.5000000000000001E-2</v>
      </c>
      <c r="AA124" s="130">
        <f t="shared" si="224"/>
        <v>2.5000000000000001E-2</v>
      </c>
    </row>
    <row r="125" spans="1:27" s="4" customFormat="1" ht="13.5" customHeight="1" x14ac:dyDescent="0.2">
      <c r="A125" s="76"/>
      <c r="B125" s="171"/>
      <c r="C125" s="24"/>
      <c r="D125" s="194"/>
      <c r="E125" s="195"/>
      <c r="F125" s="195"/>
      <c r="G125" s="195"/>
      <c r="H125" s="195"/>
      <c r="I125" s="195"/>
      <c r="J125" s="136"/>
      <c r="K125" s="136"/>
      <c r="L125" s="136"/>
      <c r="M125" s="136"/>
      <c r="N125" s="136"/>
      <c r="O125" s="136"/>
      <c r="P125" s="131"/>
      <c r="Q125" s="132"/>
      <c r="R125" s="132"/>
      <c r="S125" s="132"/>
      <c r="T125" s="132"/>
      <c r="U125" s="132"/>
      <c r="V125" s="136"/>
      <c r="W125" s="136"/>
      <c r="X125" s="136"/>
      <c r="Y125" s="136"/>
      <c r="Z125" s="136"/>
      <c r="AA125" s="136"/>
    </row>
    <row r="126" spans="1:27" s="4" customFormat="1" ht="13.5" customHeight="1" thickBot="1" x14ac:dyDescent="0.25">
      <c r="A126" s="80"/>
      <c r="B126" s="168"/>
      <c r="C126" s="39"/>
      <c r="D126" s="189"/>
      <c r="E126" s="190"/>
      <c r="F126" s="190"/>
      <c r="G126" s="190"/>
      <c r="H126" s="190"/>
      <c r="I126" s="190"/>
      <c r="J126" s="133"/>
      <c r="K126" s="133"/>
      <c r="L126" s="133"/>
      <c r="M126" s="133"/>
      <c r="N126" s="133"/>
      <c r="O126" s="133"/>
      <c r="P126" s="134"/>
      <c r="Q126" s="135"/>
      <c r="R126" s="135"/>
      <c r="S126" s="135"/>
      <c r="T126" s="135"/>
      <c r="U126" s="135"/>
      <c r="V126" s="133"/>
      <c r="W126" s="133"/>
      <c r="X126" s="133"/>
      <c r="Y126" s="133"/>
      <c r="Z126" s="133"/>
      <c r="AA126" s="133"/>
    </row>
    <row r="127" spans="1:27" s="4" customFormat="1" ht="13.5" customHeight="1" x14ac:dyDescent="0.2">
      <c r="A127" s="79">
        <v>39</v>
      </c>
      <c r="B127" s="166"/>
      <c r="C127" s="45" t="s">
        <v>105</v>
      </c>
      <c r="D127" s="187">
        <f t="shared" ref="D127:H128" si="225">P127</f>
        <v>25.53</v>
      </c>
      <c r="E127" s="187">
        <f t="shared" si="225"/>
        <v>26.55</v>
      </c>
      <c r="F127" s="187">
        <f t="shared" si="225"/>
        <v>27.61</v>
      </c>
      <c r="G127" s="187">
        <f t="shared" si="225"/>
        <v>28.71</v>
      </c>
      <c r="H127" s="187">
        <f t="shared" si="225"/>
        <v>29.86</v>
      </c>
      <c r="I127" s="187">
        <f>U127</f>
        <v>31.06</v>
      </c>
      <c r="J127" s="130"/>
      <c r="K127" s="130">
        <f>(E127/D127)-1</f>
        <v>3.9953000000000002E-2</v>
      </c>
      <c r="L127" s="130">
        <f t="shared" ref="L127:O127" si="226">(F127/E127)-1</f>
        <v>3.9925000000000002E-2</v>
      </c>
      <c r="M127" s="130">
        <f t="shared" si="226"/>
        <v>3.9841000000000001E-2</v>
      </c>
      <c r="N127" s="130">
        <f t="shared" si="226"/>
        <v>4.0056000000000001E-2</v>
      </c>
      <c r="O127" s="130">
        <f t="shared" si="226"/>
        <v>4.0188000000000001E-2</v>
      </c>
      <c r="P127" s="204">
        <f>ROUND(VLOOKUP($A127,'2016 REG - ORD 728'!$A$9:$U$297,16,FALSE)*(1+$H$2),5)</f>
        <v>25.52704</v>
      </c>
      <c r="Q127" s="204">
        <f>ROUND(VLOOKUP($A127,'2016 REG - ORD 728'!$A$9:$U$297,17,FALSE)*(1+$H$2),5)</f>
        <v>26.548120000000001</v>
      </c>
      <c r="R127" s="204">
        <f>ROUND(VLOOKUP($A127,'2016 REG - ORD 728'!$A$9:$U$297,18,FALSE)*(1+$H$2),5)</f>
        <v>27.610040000000001</v>
      </c>
      <c r="S127" s="204">
        <f>ROUND(VLOOKUP($A127,'2016 REG - ORD 728'!$A$9:$U$297,19,FALSE)*(1+$H$2),5)</f>
        <v>28.714449999999999</v>
      </c>
      <c r="T127" s="204">
        <f>ROUND(VLOOKUP($A127,'2016 REG - ORD 728'!$A$9:$U$297,20,FALSE)*(1+$H$2),5)</f>
        <v>29.863019999999999</v>
      </c>
      <c r="U127" s="204">
        <f>ROUND(VLOOKUP($A127,'2016 REG - ORD 728'!$A$9:$U$297,21,FALSE)*(1+$H$2),5)</f>
        <v>31.057549999999999</v>
      </c>
      <c r="V127" s="130"/>
      <c r="W127" s="130">
        <f>(Q127/P127)-1</f>
        <v>0.04</v>
      </c>
      <c r="X127" s="130">
        <f t="shared" ref="X127:AA127" si="227">(R127/Q127)-1</f>
        <v>0.04</v>
      </c>
      <c r="Y127" s="130">
        <f t="shared" si="227"/>
        <v>0.04</v>
      </c>
      <c r="Z127" s="130">
        <f t="shared" si="227"/>
        <v>0.04</v>
      </c>
      <c r="AA127" s="130">
        <f t="shared" si="227"/>
        <v>0.04</v>
      </c>
    </row>
    <row r="128" spans="1:27" s="4" customFormat="1" ht="13.5" customHeight="1" x14ac:dyDescent="0.2">
      <c r="A128" s="33" t="s">
        <v>141</v>
      </c>
      <c r="B128" s="171"/>
      <c r="C128" s="24" t="s">
        <v>105</v>
      </c>
      <c r="D128" s="188">
        <f t="shared" si="225"/>
        <v>53096</v>
      </c>
      <c r="E128" s="188">
        <f t="shared" si="225"/>
        <v>55220</v>
      </c>
      <c r="F128" s="188">
        <f t="shared" si="225"/>
        <v>57429</v>
      </c>
      <c r="G128" s="188">
        <f t="shared" si="225"/>
        <v>59726</v>
      </c>
      <c r="H128" s="188">
        <f t="shared" si="225"/>
        <v>62115</v>
      </c>
      <c r="I128" s="188">
        <f>U128</f>
        <v>64600</v>
      </c>
      <c r="J128" s="130">
        <f>(D127/D123)-1</f>
        <v>2.5301000000000001E-2</v>
      </c>
      <c r="K128" s="130">
        <f>(E127/E123)-1</f>
        <v>2.5097000000000001E-2</v>
      </c>
      <c r="L128" s="130">
        <f t="shared" ref="L128:O128" si="228">(F127/F123)-1</f>
        <v>2.487E-2</v>
      </c>
      <c r="M128" s="130">
        <f t="shared" si="228"/>
        <v>2.4990999999999999E-2</v>
      </c>
      <c r="N128" s="130">
        <f t="shared" si="228"/>
        <v>2.5059999999999999E-2</v>
      </c>
      <c r="O128" s="130">
        <f t="shared" si="228"/>
        <v>2.5083000000000001E-2</v>
      </c>
      <c r="P128" s="131">
        <f t="shared" ref="P128:T128" si="229">ROUND((P127*2080),5)</f>
        <v>53096.243199999997</v>
      </c>
      <c r="Q128" s="132">
        <f t="shared" si="229"/>
        <v>55220.089599999999</v>
      </c>
      <c r="R128" s="132">
        <f t="shared" si="229"/>
        <v>57428.883199999997</v>
      </c>
      <c r="S128" s="132">
        <f t="shared" si="229"/>
        <v>59726.055999999997</v>
      </c>
      <c r="T128" s="132">
        <f t="shared" si="229"/>
        <v>62115.081599999998</v>
      </c>
      <c r="U128" s="132">
        <f>ROUND((U127*2080),5)</f>
        <v>64599.703999999998</v>
      </c>
      <c r="V128" s="130">
        <f>(P127/P123)-1</f>
        <v>2.5000000000000001E-2</v>
      </c>
      <c r="W128" s="130">
        <f>(Q127/Q123)-1</f>
        <v>2.5000999999999999E-2</v>
      </c>
      <c r="X128" s="130">
        <f t="shared" ref="X128:AA128" si="230">(R127/R123)-1</f>
        <v>2.5000000000000001E-2</v>
      </c>
      <c r="Y128" s="130">
        <f t="shared" si="230"/>
        <v>2.5000000000000001E-2</v>
      </c>
      <c r="Z128" s="130">
        <f t="shared" si="230"/>
        <v>2.5000000000000001E-2</v>
      </c>
      <c r="AA128" s="130">
        <f t="shared" si="230"/>
        <v>2.5000000000000001E-2</v>
      </c>
    </row>
    <row r="129" spans="1:27" s="4" customFormat="1" ht="13.5" customHeight="1" x14ac:dyDescent="0.2">
      <c r="A129" s="33"/>
      <c r="B129" s="171"/>
      <c r="C129" s="24"/>
      <c r="D129" s="194"/>
      <c r="E129" s="195"/>
      <c r="F129" s="195"/>
      <c r="G129" s="195"/>
      <c r="H129" s="195"/>
      <c r="I129" s="195"/>
      <c r="J129" s="136"/>
      <c r="K129" s="136"/>
      <c r="L129" s="136"/>
      <c r="M129" s="136"/>
      <c r="N129" s="136"/>
      <c r="O129" s="136"/>
      <c r="P129" s="131"/>
      <c r="Q129" s="132"/>
      <c r="R129" s="132"/>
      <c r="S129" s="132"/>
      <c r="T129" s="132"/>
      <c r="U129" s="132"/>
      <c r="V129" s="136"/>
      <c r="W129" s="136"/>
      <c r="X129" s="136"/>
      <c r="Y129" s="136"/>
      <c r="Z129" s="136"/>
      <c r="AA129" s="136"/>
    </row>
    <row r="130" spans="1:27" s="4" customFormat="1" ht="13.5" customHeight="1" thickBot="1" x14ac:dyDescent="0.25">
      <c r="A130" s="81"/>
      <c r="B130" s="172"/>
      <c r="C130" s="85"/>
      <c r="D130" s="189"/>
      <c r="E130" s="190"/>
      <c r="F130" s="190"/>
      <c r="G130" s="190"/>
      <c r="H130" s="190"/>
      <c r="I130" s="190"/>
      <c r="J130" s="133"/>
      <c r="K130" s="133"/>
      <c r="L130" s="133"/>
      <c r="M130" s="133"/>
      <c r="N130" s="133"/>
      <c r="O130" s="133"/>
      <c r="P130" s="134"/>
      <c r="Q130" s="135"/>
      <c r="R130" s="135"/>
      <c r="S130" s="135"/>
      <c r="T130" s="135"/>
      <c r="U130" s="135"/>
      <c r="V130" s="133"/>
      <c r="W130" s="133"/>
      <c r="X130" s="133"/>
      <c r="Y130" s="133"/>
      <c r="Z130" s="133"/>
      <c r="AA130" s="133"/>
    </row>
    <row r="131" spans="1:27" s="4" customFormat="1" ht="13.5" customHeight="1" x14ac:dyDescent="0.2">
      <c r="A131" s="79">
        <v>40</v>
      </c>
      <c r="B131" s="166" t="s">
        <v>28</v>
      </c>
      <c r="C131" s="45" t="s">
        <v>105</v>
      </c>
      <c r="D131" s="187">
        <f t="shared" ref="D131:H132" si="231">P131</f>
        <v>26.17</v>
      </c>
      <c r="E131" s="187">
        <f t="shared" si="231"/>
        <v>27.21</v>
      </c>
      <c r="F131" s="187">
        <f t="shared" si="231"/>
        <v>28.3</v>
      </c>
      <c r="G131" s="187">
        <f t="shared" si="231"/>
        <v>29.43</v>
      </c>
      <c r="H131" s="187">
        <f t="shared" si="231"/>
        <v>30.61</v>
      </c>
      <c r="I131" s="187">
        <f>U131</f>
        <v>31.83</v>
      </c>
      <c r="J131" s="130"/>
      <c r="K131" s="130">
        <f>(E131/D131)-1</f>
        <v>3.9739999999999998E-2</v>
      </c>
      <c r="L131" s="130">
        <f t="shared" ref="L131:O131" si="232">(F131/E131)-1</f>
        <v>4.0058999999999997E-2</v>
      </c>
      <c r="M131" s="130">
        <f t="shared" si="232"/>
        <v>3.9928999999999999E-2</v>
      </c>
      <c r="N131" s="130">
        <f t="shared" si="232"/>
        <v>4.0094999999999999E-2</v>
      </c>
      <c r="O131" s="130">
        <f t="shared" si="232"/>
        <v>3.9856000000000003E-2</v>
      </c>
      <c r="P131" s="204">
        <f>ROUND(VLOOKUP($A131,'2016 REG - ORD 728'!$A$9:$U$297,16,FALSE)*(1+$H$2),5)</f>
        <v>26.165209999999998</v>
      </c>
      <c r="Q131" s="204">
        <f>ROUND(VLOOKUP($A131,'2016 REG - ORD 728'!$A$9:$U$297,17,FALSE)*(1+$H$2),5)</f>
        <v>27.211819999999999</v>
      </c>
      <c r="R131" s="204">
        <f>ROUND(VLOOKUP($A131,'2016 REG - ORD 728'!$A$9:$U$297,18,FALSE)*(1+$H$2),5)</f>
        <v>28.30029</v>
      </c>
      <c r="S131" s="204">
        <f>ROUND(VLOOKUP($A131,'2016 REG - ORD 728'!$A$9:$U$297,19,FALSE)*(1+$H$2),5)</f>
        <v>29.432310000000001</v>
      </c>
      <c r="T131" s="204">
        <f>ROUND(VLOOKUP($A131,'2016 REG - ORD 728'!$A$9:$U$297,20,FALSE)*(1+$H$2),5)</f>
        <v>30.6096</v>
      </c>
      <c r="U131" s="204">
        <f>ROUND(VLOOKUP($A131,'2016 REG - ORD 728'!$A$9:$U$297,21,FALSE)*(1+$H$2),5)</f>
        <v>31.83398</v>
      </c>
      <c r="V131" s="130"/>
      <c r="W131" s="130">
        <f>(Q131/P131)-1</f>
        <v>0.04</v>
      </c>
      <c r="X131" s="130">
        <f t="shared" ref="X131:AA131" si="233">(R131/Q131)-1</f>
        <v>0.04</v>
      </c>
      <c r="Y131" s="130">
        <f t="shared" si="233"/>
        <v>0.04</v>
      </c>
      <c r="Z131" s="130">
        <f t="shared" si="233"/>
        <v>0.04</v>
      </c>
      <c r="AA131" s="130">
        <f t="shared" si="233"/>
        <v>0.04</v>
      </c>
    </row>
    <row r="132" spans="1:27" s="4" customFormat="1" ht="13.5" customHeight="1" x14ac:dyDescent="0.2">
      <c r="A132" s="76"/>
      <c r="B132" s="171" t="s">
        <v>112</v>
      </c>
      <c r="C132" s="24" t="s">
        <v>105</v>
      </c>
      <c r="D132" s="188">
        <f t="shared" si="231"/>
        <v>54424</v>
      </c>
      <c r="E132" s="188">
        <f t="shared" si="231"/>
        <v>56601</v>
      </c>
      <c r="F132" s="188">
        <f t="shared" si="231"/>
        <v>58865</v>
      </c>
      <c r="G132" s="188">
        <f t="shared" si="231"/>
        <v>61219</v>
      </c>
      <c r="H132" s="188">
        <f t="shared" si="231"/>
        <v>63668</v>
      </c>
      <c r="I132" s="188">
        <f>U132</f>
        <v>66215</v>
      </c>
      <c r="J132" s="130">
        <f>(D131/D127)-1</f>
        <v>2.5069000000000001E-2</v>
      </c>
      <c r="K132" s="130">
        <f>(E131/E127)-1</f>
        <v>2.4858999999999999E-2</v>
      </c>
      <c r="L132" s="130">
        <f t="shared" ref="L132:O132" si="234">(F131/F127)-1</f>
        <v>2.4990999999999999E-2</v>
      </c>
      <c r="M132" s="130">
        <f t="shared" si="234"/>
        <v>2.5078E-2</v>
      </c>
      <c r="N132" s="130">
        <f t="shared" si="234"/>
        <v>2.5117E-2</v>
      </c>
      <c r="O132" s="130">
        <f t="shared" si="234"/>
        <v>2.4791000000000001E-2</v>
      </c>
      <c r="P132" s="131">
        <f t="shared" ref="P132:T132" si="235">ROUND((P131*2080),5)</f>
        <v>54423.6368</v>
      </c>
      <c r="Q132" s="132">
        <f t="shared" si="235"/>
        <v>56600.585599999999</v>
      </c>
      <c r="R132" s="132">
        <f t="shared" si="235"/>
        <v>58864.603199999998</v>
      </c>
      <c r="S132" s="132">
        <f t="shared" si="235"/>
        <v>61219.2048</v>
      </c>
      <c r="T132" s="132">
        <f t="shared" si="235"/>
        <v>63667.968000000001</v>
      </c>
      <c r="U132" s="132">
        <f>ROUND((U131*2080),5)</f>
        <v>66214.678400000004</v>
      </c>
      <c r="V132" s="130">
        <f>(P131/P127)-1</f>
        <v>2.5000000000000001E-2</v>
      </c>
      <c r="W132" s="130">
        <f>(Q131/Q127)-1</f>
        <v>2.5000000000000001E-2</v>
      </c>
      <c r="X132" s="130">
        <f t="shared" ref="X132:AA132" si="236">(R131/R127)-1</f>
        <v>2.5000000000000001E-2</v>
      </c>
      <c r="Y132" s="130">
        <f t="shared" si="236"/>
        <v>2.5000000000000001E-2</v>
      </c>
      <c r="Z132" s="130">
        <f t="shared" si="236"/>
        <v>2.5000000000000001E-2</v>
      </c>
      <c r="AA132" s="130">
        <f t="shared" si="236"/>
        <v>2.5000000000000001E-2</v>
      </c>
    </row>
    <row r="133" spans="1:27" s="4" customFormat="1" ht="13.5" customHeight="1" x14ac:dyDescent="0.2">
      <c r="A133" s="76"/>
      <c r="B133" s="171" t="s">
        <v>156</v>
      </c>
      <c r="C133" s="24" t="s">
        <v>105</v>
      </c>
      <c r="D133" s="196"/>
      <c r="E133" s="188"/>
      <c r="F133" s="188"/>
      <c r="G133" s="188"/>
      <c r="H133" s="188"/>
      <c r="I133" s="188"/>
      <c r="J133" s="130"/>
      <c r="K133" s="130"/>
      <c r="L133" s="130"/>
      <c r="M133" s="130"/>
      <c r="N133" s="130"/>
      <c r="O133" s="130"/>
      <c r="P133" s="131"/>
      <c r="Q133" s="132"/>
      <c r="R133" s="132"/>
      <c r="S133" s="132"/>
      <c r="T133" s="132"/>
      <c r="U133" s="132"/>
      <c r="V133" s="130"/>
      <c r="W133" s="130"/>
      <c r="X133" s="130"/>
      <c r="Y133" s="130"/>
      <c r="Z133" s="130"/>
      <c r="AA133" s="130"/>
    </row>
    <row r="134" spans="1:27" s="4" customFormat="1" ht="13.5" customHeight="1" x14ac:dyDescent="0.2">
      <c r="A134" s="76"/>
      <c r="B134" s="167" t="s">
        <v>223</v>
      </c>
      <c r="C134" s="29" t="s">
        <v>105</v>
      </c>
      <c r="D134" s="196"/>
      <c r="E134" s="188"/>
      <c r="F134" s="188"/>
      <c r="G134" s="188"/>
      <c r="H134" s="188"/>
      <c r="I134" s="188"/>
      <c r="J134" s="130"/>
      <c r="K134" s="130"/>
      <c r="L134" s="130"/>
      <c r="M134" s="130"/>
      <c r="N134" s="130"/>
      <c r="O134" s="130"/>
      <c r="P134" s="131"/>
      <c r="Q134" s="132"/>
      <c r="R134" s="132"/>
      <c r="S134" s="132"/>
      <c r="T134" s="132"/>
      <c r="U134" s="132"/>
      <c r="V134" s="130"/>
      <c r="W134" s="130"/>
      <c r="X134" s="130"/>
      <c r="Y134" s="130"/>
      <c r="Z134" s="130"/>
      <c r="AA134" s="130"/>
    </row>
    <row r="135" spans="1:27" s="4" customFormat="1" ht="13.5" customHeight="1" thickBot="1" x14ac:dyDescent="0.25">
      <c r="A135" s="80"/>
      <c r="B135" s="168"/>
      <c r="C135" s="39"/>
      <c r="D135" s="197"/>
      <c r="E135" s="198"/>
      <c r="F135" s="198"/>
      <c r="G135" s="198"/>
      <c r="H135" s="198"/>
      <c r="I135" s="198"/>
      <c r="J135" s="140"/>
      <c r="K135" s="140"/>
      <c r="L135" s="140"/>
      <c r="M135" s="140"/>
      <c r="N135" s="140"/>
      <c r="O135" s="140"/>
      <c r="P135" s="141"/>
      <c r="Q135" s="142"/>
      <c r="R135" s="142"/>
      <c r="S135" s="142"/>
      <c r="T135" s="142"/>
      <c r="U135" s="142"/>
      <c r="V135" s="140"/>
      <c r="W135" s="140"/>
      <c r="X135" s="140"/>
      <c r="Y135" s="140"/>
      <c r="Z135" s="140"/>
      <c r="AA135" s="140"/>
    </row>
    <row r="136" spans="1:27" s="4" customFormat="1" ht="13.5" customHeight="1" x14ac:dyDescent="0.2">
      <c r="A136" s="79">
        <v>41</v>
      </c>
      <c r="B136" s="171" t="s">
        <v>155</v>
      </c>
      <c r="C136" s="45" t="s">
        <v>105</v>
      </c>
      <c r="D136" s="187">
        <f t="shared" ref="D136:H137" si="237">P136</f>
        <v>26.82</v>
      </c>
      <c r="E136" s="187">
        <f t="shared" si="237"/>
        <v>27.89</v>
      </c>
      <c r="F136" s="187">
        <f t="shared" si="237"/>
        <v>29.01</v>
      </c>
      <c r="G136" s="187">
        <f t="shared" si="237"/>
        <v>30.17</v>
      </c>
      <c r="H136" s="187">
        <f t="shared" si="237"/>
        <v>31.37</v>
      </c>
      <c r="I136" s="187">
        <f>U136</f>
        <v>32.630000000000003</v>
      </c>
      <c r="J136" s="130"/>
      <c r="K136" s="130">
        <f>(E136/D136)-1</f>
        <v>3.9896000000000001E-2</v>
      </c>
      <c r="L136" s="130">
        <f t="shared" ref="L136:O136" si="238">(F136/E136)-1</f>
        <v>4.0157999999999999E-2</v>
      </c>
      <c r="M136" s="130">
        <f t="shared" si="238"/>
        <v>3.9986000000000001E-2</v>
      </c>
      <c r="N136" s="130">
        <f t="shared" si="238"/>
        <v>3.9774999999999998E-2</v>
      </c>
      <c r="O136" s="130">
        <f t="shared" si="238"/>
        <v>4.0166E-2</v>
      </c>
      <c r="P136" s="204">
        <f>ROUND(VLOOKUP($A136,'2016 REG - ORD 728'!$A$9:$U$297,16,FALSE)*(1+$H$2),5)</f>
        <v>26.81934</v>
      </c>
      <c r="Q136" s="204">
        <f>ROUND(VLOOKUP($A136,'2016 REG - ORD 728'!$A$9:$U$297,17,FALSE)*(1+$H$2),5)</f>
        <v>27.892119999999998</v>
      </c>
      <c r="R136" s="204">
        <f>ROUND(VLOOKUP($A136,'2016 REG - ORD 728'!$A$9:$U$297,18,FALSE)*(1+$H$2),5)</f>
        <v>29.007809999999999</v>
      </c>
      <c r="S136" s="204">
        <f>ROUND(VLOOKUP($A136,'2016 REG - ORD 728'!$A$9:$U$297,19,FALSE)*(1+$H$2),5)</f>
        <v>30.168119999999998</v>
      </c>
      <c r="T136" s="204">
        <f>ROUND(VLOOKUP($A136,'2016 REG - ORD 728'!$A$9:$U$297,20,FALSE)*(1+$H$2),5)</f>
        <v>31.374839999999999</v>
      </c>
      <c r="U136" s="204">
        <f>ROUND(VLOOKUP($A136,'2016 REG - ORD 728'!$A$9:$U$297,21,FALSE)*(1+$H$2),5)</f>
        <v>32.629840000000002</v>
      </c>
      <c r="V136" s="130"/>
      <c r="W136" s="130">
        <f>(Q136/P136)-1</f>
        <v>0.04</v>
      </c>
      <c r="X136" s="130">
        <f t="shared" ref="X136:AA136" si="239">(R136/Q136)-1</f>
        <v>0.04</v>
      </c>
      <c r="Y136" s="130">
        <f t="shared" si="239"/>
        <v>0.04</v>
      </c>
      <c r="Z136" s="130">
        <f t="shared" si="239"/>
        <v>0.04</v>
      </c>
      <c r="AA136" s="130">
        <f t="shared" si="239"/>
        <v>0.04</v>
      </c>
    </row>
    <row r="137" spans="1:27" s="4" customFormat="1" ht="13.5" customHeight="1" x14ac:dyDescent="0.2">
      <c r="A137" s="76" t="s">
        <v>141</v>
      </c>
      <c r="B137" s="167" t="s">
        <v>113</v>
      </c>
      <c r="C137" s="29" t="s">
        <v>105</v>
      </c>
      <c r="D137" s="188">
        <f t="shared" si="237"/>
        <v>55784</v>
      </c>
      <c r="E137" s="188">
        <f t="shared" si="237"/>
        <v>58016</v>
      </c>
      <c r="F137" s="188">
        <f t="shared" si="237"/>
        <v>60336</v>
      </c>
      <c r="G137" s="188">
        <f t="shared" si="237"/>
        <v>62750</v>
      </c>
      <c r="H137" s="188">
        <f t="shared" si="237"/>
        <v>65260</v>
      </c>
      <c r="I137" s="188">
        <f>U137</f>
        <v>67870</v>
      </c>
      <c r="J137" s="130">
        <f>(D136/D131)-1</f>
        <v>2.4837999999999999E-2</v>
      </c>
      <c r="K137" s="130">
        <f>(E136/E131)-1</f>
        <v>2.4990999999999999E-2</v>
      </c>
      <c r="L137" s="130">
        <f t="shared" ref="L137:O137" si="240">(F136/F131)-1</f>
        <v>2.5087999999999999E-2</v>
      </c>
      <c r="M137" s="130">
        <f t="shared" si="240"/>
        <v>2.5144E-2</v>
      </c>
      <c r="N137" s="130">
        <f t="shared" si="240"/>
        <v>2.4827999999999999E-2</v>
      </c>
      <c r="O137" s="130">
        <f t="shared" si="240"/>
        <v>2.5134E-2</v>
      </c>
      <c r="P137" s="131">
        <f t="shared" ref="P137:T137" si="241">ROUND((P136*2080),5)</f>
        <v>55784.227200000001</v>
      </c>
      <c r="Q137" s="132">
        <f t="shared" si="241"/>
        <v>58015.609600000003</v>
      </c>
      <c r="R137" s="132">
        <f t="shared" si="241"/>
        <v>60336.2448</v>
      </c>
      <c r="S137" s="132">
        <f t="shared" si="241"/>
        <v>62749.689599999998</v>
      </c>
      <c r="T137" s="132">
        <f t="shared" si="241"/>
        <v>65259.667200000004</v>
      </c>
      <c r="U137" s="132">
        <f>ROUND((U136*2080),5)</f>
        <v>67870.067200000005</v>
      </c>
      <c r="V137" s="130">
        <f>(P136/P131)-1</f>
        <v>2.5000000000000001E-2</v>
      </c>
      <c r="W137" s="130">
        <f>(Q136/Q131)-1</f>
        <v>2.5000000000000001E-2</v>
      </c>
      <c r="X137" s="130">
        <f t="shared" ref="X137:AA137" si="242">(R136/R131)-1</f>
        <v>2.5000000000000001E-2</v>
      </c>
      <c r="Y137" s="130">
        <f t="shared" si="242"/>
        <v>2.5000000000000001E-2</v>
      </c>
      <c r="Z137" s="130">
        <f t="shared" si="242"/>
        <v>2.5000000000000001E-2</v>
      </c>
      <c r="AA137" s="130">
        <f t="shared" si="242"/>
        <v>2.5000000000000001E-2</v>
      </c>
    </row>
    <row r="138" spans="1:27" s="4" customFormat="1" ht="13.5" customHeight="1" x14ac:dyDescent="0.2">
      <c r="A138" s="76" t="s">
        <v>141</v>
      </c>
      <c r="B138" s="167" t="s">
        <v>114</v>
      </c>
      <c r="C138" s="29" t="s">
        <v>105</v>
      </c>
      <c r="D138" s="194"/>
      <c r="E138" s="195"/>
      <c r="F138" s="195"/>
      <c r="G138" s="195"/>
      <c r="H138" s="195"/>
      <c r="I138" s="195"/>
      <c r="J138" s="136"/>
      <c r="K138" s="136"/>
      <c r="L138" s="136"/>
      <c r="M138" s="136"/>
      <c r="N138" s="136"/>
      <c r="O138" s="136"/>
      <c r="P138" s="131"/>
      <c r="Q138" s="132"/>
      <c r="R138" s="132"/>
      <c r="S138" s="132"/>
      <c r="T138" s="132"/>
      <c r="U138" s="132"/>
      <c r="V138" s="136"/>
      <c r="W138" s="136"/>
      <c r="X138" s="136"/>
      <c r="Y138" s="136"/>
      <c r="Z138" s="136"/>
      <c r="AA138" s="136"/>
    </row>
    <row r="139" spans="1:27" s="4" customFormat="1" ht="13.5" customHeight="1" x14ac:dyDescent="0.2">
      <c r="A139" s="76"/>
      <c r="B139" s="167" t="s">
        <v>199</v>
      </c>
      <c r="C139" s="29" t="s">
        <v>105</v>
      </c>
      <c r="D139" s="194"/>
      <c r="E139" s="195"/>
      <c r="F139" s="195"/>
      <c r="G139" s="195"/>
      <c r="H139" s="195"/>
      <c r="I139" s="195"/>
      <c r="J139" s="136"/>
      <c r="K139" s="136"/>
      <c r="L139" s="136"/>
      <c r="M139" s="136"/>
      <c r="N139" s="136"/>
      <c r="O139" s="136"/>
      <c r="P139" s="131"/>
      <c r="Q139" s="132"/>
      <c r="R139" s="132"/>
      <c r="S139" s="132"/>
      <c r="T139" s="132"/>
      <c r="U139" s="132"/>
      <c r="V139" s="136"/>
      <c r="W139" s="136"/>
      <c r="X139" s="136"/>
      <c r="Y139" s="136"/>
      <c r="Z139" s="136"/>
      <c r="AA139" s="136"/>
    </row>
    <row r="140" spans="1:27" s="4" customFormat="1" ht="13.5" customHeight="1" thickBot="1" x14ac:dyDescent="0.25">
      <c r="A140" s="80"/>
      <c r="B140" s="167"/>
      <c r="C140" s="39"/>
      <c r="D140" s="197"/>
      <c r="E140" s="198"/>
      <c r="F140" s="198"/>
      <c r="G140" s="198"/>
      <c r="H140" s="198"/>
      <c r="I140" s="198"/>
      <c r="J140" s="140"/>
      <c r="K140" s="140"/>
      <c r="L140" s="140"/>
      <c r="M140" s="140"/>
      <c r="N140" s="140"/>
      <c r="O140" s="140"/>
      <c r="P140" s="141"/>
      <c r="Q140" s="142"/>
      <c r="R140" s="142"/>
      <c r="S140" s="142"/>
      <c r="T140" s="142"/>
      <c r="U140" s="142"/>
      <c r="V140" s="140"/>
      <c r="W140" s="140"/>
      <c r="X140" s="140"/>
      <c r="Y140" s="140"/>
      <c r="Z140" s="140"/>
      <c r="AA140" s="140"/>
    </row>
    <row r="141" spans="1:27" s="4" customFormat="1" ht="13.5" customHeight="1" x14ac:dyDescent="0.2">
      <c r="A141" s="79">
        <v>42</v>
      </c>
      <c r="B141" s="169" t="s">
        <v>38</v>
      </c>
      <c r="C141" s="45" t="s">
        <v>105</v>
      </c>
      <c r="D141" s="187">
        <f t="shared" ref="D141:H142" si="243">P141</f>
        <v>27.49</v>
      </c>
      <c r="E141" s="187">
        <f t="shared" si="243"/>
        <v>28.59</v>
      </c>
      <c r="F141" s="187">
        <f t="shared" si="243"/>
        <v>29.73</v>
      </c>
      <c r="G141" s="187">
        <f t="shared" si="243"/>
        <v>30.92</v>
      </c>
      <c r="H141" s="187">
        <f t="shared" si="243"/>
        <v>32.159999999999997</v>
      </c>
      <c r="I141" s="187">
        <f>U141</f>
        <v>33.450000000000003</v>
      </c>
      <c r="J141" s="130"/>
      <c r="K141" s="130">
        <f>(E141/D141)-1</f>
        <v>4.0015000000000002E-2</v>
      </c>
      <c r="L141" s="130">
        <f t="shared" ref="L141:O141" si="244">(F141/E141)-1</f>
        <v>3.9874E-2</v>
      </c>
      <c r="M141" s="130">
        <f t="shared" si="244"/>
        <v>4.0027E-2</v>
      </c>
      <c r="N141" s="130">
        <f t="shared" si="244"/>
        <v>4.0103E-2</v>
      </c>
      <c r="O141" s="130">
        <f t="shared" si="244"/>
        <v>4.0112000000000002E-2</v>
      </c>
      <c r="P141" s="204">
        <f>ROUND(VLOOKUP($A141,'2016 REG - ORD 728'!$A$9:$U$297,16,FALSE)*(1+$H$2),5)</f>
        <v>27.489820000000002</v>
      </c>
      <c r="Q141" s="204">
        <f>ROUND(VLOOKUP($A141,'2016 REG - ORD 728'!$A$9:$U$297,17,FALSE)*(1+$H$2),5)</f>
        <v>28.58942</v>
      </c>
      <c r="R141" s="204">
        <f>ROUND(VLOOKUP($A141,'2016 REG - ORD 728'!$A$9:$U$297,18,FALSE)*(1+$H$2),5)</f>
        <v>29.733000000000001</v>
      </c>
      <c r="S141" s="204">
        <f>ROUND(VLOOKUP($A141,'2016 REG - ORD 728'!$A$9:$U$297,19,FALSE)*(1+$H$2),5)</f>
        <v>30.922319999999999</v>
      </c>
      <c r="T141" s="204">
        <f>ROUND(VLOOKUP($A141,'2016 REG - ORD 728'!$A$9:$U$297,20,FALSE)*(1+$H$2),5)</f>
        <v>32.159210000000002</v>
      </c>
      <c r="U141" s="204">
        <f>ROUND(VLOOKUP($A141,'2016 REG - ORD 728'!$A$9:$U$297,21,FALSE)*(1+$H$2),5)</f>
        <v>33.44558</v>
      </c>
      <c r="V141" s="130"/>
      <c r="W141" s="130">
        <f>(Q141/P141)-1</f>
        <v>0.04</v>
      </c>
      <c r="X141" s="130">
        <f t="shared" ref="X141:AA141" si="245">(R141/Q141)-1</f>
        <v>0.04</v>
      </c>
      <c r="Y141" s="130">
        <f t="shared" si="245"/>
        <v>0.04</v>
      </c>
      <c r="Z141" s="130">
        <f t="shared" si="245"/>
        <v>0.04</v>
      </c>
      <c r="AA141" s="130">
        <f t="shared" si="245"/>
        <v>0.04</v>
      </c>
    </row>
    <row r="142" spans="1:27" s="4" customFormat="1" ht="13.5" customHeight="1" x14ac:dyDescent="0.2">
      <c r="A142" s="76"/>
      <c r="B142" s="167" t="s">
        <v>115</v>
      </c>
      <c r="C142" s="29" t="s">
        <v>105</v>
      </c>
      <c r="D142" s="188">
        <f t="shared" si="243"/>
        <v>57179</v>
      </c>
      <c r="E142" s="188">
        <f t="shared" si="243"/>
        <v>59466</v>
      </c>
      <c r="F142" s="188">
        <f t="shared" si="243"/>
        <v>61845</v>
      </c>
      <c r="G142" s="188">
        <f t="shared" si="243"/>
        <v>64318</v>
      </c>
      <c r="H142" s="188">
        <f t="shared" si="243"/>
        <v>66891</v>
      </c>
      <c r="I142" s="188">
        <f>U142</f>
        <v>69567</v>
      </c>
      <c r="J142" s="130">
        <f t="shared" ref="J142:O142" si="246">(D141/D136)-1</f>
        <v>2.4981E-2</v>
      </c>
      <c r="K142" s="130">
        <f t="shared" si="246"/>
        <v>2.5099E-2</v>
      </c>
      <c r="L142" s="130">
        <f t="shared" si="246"/>
        <v>2.4819000000000001E-2</v>
      </c>
      <c r="M142" s="130">
        <f t="shared" si="246"/>
        <v>2.4858999999999999E-2</v>
      </c>
      <c r="N142" s="130">
        <f t="shared" si="246"/>
        <v>2.5183000000000001E-2</v>
      </c>
      <c r="O142" s="130">
        <f t="shared" si="246"/>
        <v>2.513E-2</v>
      </c>
      <c r="P142" s="131">
        <f t="shared" ref="P142:T142" si="247">ROUND((P141*2080),5)</f>
        <v>57178.825599999996</v>
      </c>
      <c r="Q142" s="132">
        <f t="shared" si="247"/>
        <v>59465.993600000002</v>
      </c>
      <c r="R142" s="132">
        <f t="shared" si="247"/>
        <v>61844.639999999999</v>
      </c>
      <c r="S142" s="132">
        <f t="shared" si="247"/>
        <v>64318.425600000002</v>
      </c>
      <c r="T142" s="132">
        <f t="shared" si="247"/>
        <v>66891.156799999997</v>
      </c>
      <c r="U142" s="132">
        <f>ROUND((U141*2080),5)</f>
        <v>69566.806400000001</v>
      </c>
      <c r="V142" s="130">
        <f t="shared" ref="V142:AA142" si="248">(P141/P136)-1</f>
        <v>2.5000000000000001E-2</v>
      </c>
      <c r="W142" s="130">
        <f t="shared" si="248"/>
        <v>2.5000000000000001E-2</v>
      </c>
      <c r="X142" s="130">
        <f t="shared" si="248"/>
        <v>2.5000000000000001E-2</v>
      </c>
      <c r="Y142" s="130">
        <f t="shared" si="248"/>
        <v>2.5000000000000001E-2</v>
      </c>
      <c r="Z142" s="130">
        <f t="shared" si="248"/>
        <v>2.5000000000000001E-2</v>
      </c>
      <c r="AA142" s="130">
        <f t="shared" si="248"/>
        <v>2.5000000000000001E-2</v>
      </c>
    </row>
    <row r="143" spans="1:27" s="4" customFormat="1" ht="13.5" customHeight="1" x14ac:dyDescent="0.2">
      <c r="A143" s="76"/>
      <c r="B143" s="167" t="s">
        <v>116</v>
      </c>
      <c r="C143" s="29" t="s">
        <v>105</v>
      </c>
      <c r="D143" s="194"/>
      <c r="E143" s="195"/>
      <c r="F143" s="195"/>
      <c r="G143" s="195"/>
      <c r="H143" s="195"/>
      <c r="I143" s="195"/>
      <c r="J143" s="136"/>
      <c r="K143" s="136"/>
      <c r="L143" s="136"/>
      <c r="M143" s="136"/>
      <c r="N143" s="136"/>
      <c r="O143" s="136"/>
      <c r="P143" s="131"/>
      <c r="Q143" s="132"/>
      <c r="R143" s="132"/>
      <c r="S143" s="132"/>
      <c r="T143" s="132"/>
      <c r="U143" s="132"/>
      <c r="V143" s="136"/>
      <c r="W143" s="136"/>
      <c r="X143" s="136"/>
      <c r="Y143" s="136"/>
      <c r="Z143" s="136"/>
      <c r="AA143" s="136"/>
    </row>
    <row r="144" spans="1:27" s="4" customFormat="1" ht="13.5" customHeight="1" x14ac:dyDescent="0.2">
      <c r="A144" s="76"/>
      <c r="B144" s="167" t="s">
        <v>36</v>
      </c>
      <c r="C144" s="29" t="s">
        <v>105</v>
      </c>
      <c r="D144" s="194"/>
      <c r="E144" s="195"/>
      <c r="F144" s="195"/>
      <c r="G144" s="195"/>
      <c r="H144" s="195"/>
      <c r="I144" s="195"/>
      <c r="J144" s="136"/>
      <c r="K144" s="136"/>
      <c r="L144" s="136"/>
      <c r="M144" s="136"/>
      <c r="N144" s="136"/>
      <c r="O144" s="136"/>
      <c r="P144" s="131"/>
      <c r="Q144" s="132"/>
      <c r="R144" s="132"/>
      <c r="S144" s="132"/>
      <c r="T144" s="132"/>
      <c r="U144" s="132"/>
      <c r="V144" s="136"/>
      <c r="W144" s="136"/>
      <c r="X144" s="136"/>
      <c r="Y144" s="136"/>
      <c r="Z144" s="136"/>
      <c r="AA144" s="136"/>
    </row>
    <row r="145" spans="1:27" s="4" customFormat="1" ht="13.5" customHeight="1" x14ac:dyDescent="0.2">
      <c r="A145" s="76"/>
      <c r="B145" s="167" t="s">
        <v>117</v>
      </c>
      <c r="C145" s="29" t="s">
        <v>105</v>
      </c>
      <c r="D145" s="194"/>
      <c r="E145" s="195"/>
      <c r="F145" s="195"/>
      <c r="G145" s="195"/>
      <c r="H145" s="195"/>
      <c r="I145" s="195"/>
      <c r="J145" s="136"/>
      <c r="K145" s="136"/>
      <c r="L145" s="136"/>
      <c r="M145" s="136"/>
      <c r="N145" s="136"/>
      <c r="O145" s="136"/>
      <c r="P145" s="131"/>
      <c r="Q145" s="132"/>
      <c r="R145" s="132"/>
      <c r="S145" s="132"/>
      <c r="T145" s="132"/>
      <c r="U145" s="132"/>
      <c r="V145" s="136"/>
      <c r="W145" s="136"/>
      <c r="X145" s="136"/>
      <c r="Y145" s="136"/>
      <c r="Z145" s="136"/>
      <c r="AA145" s="136"/>
    </row>
    <row r="146" spans="1:27" s="4" customFormat="1" ht="13.5" customHeight="1" x14ac:dyDescent="0.2">
      <c r="A146" s="76"/>
      <c r="B146" s="167" t="s">
        <v>32</v>
      </c>
      <c r="C146" s="29" t="s">
        <v>105</v>
      </c>
      <c r="D146" s="194"/>
      <c r="E146" s="195"/>
      <c r="F146" s="195"/>
      <c r="G146" s="195"/>
      <c r="H146" s="195"/>
      <c r="I146" s="195"/>
      <c r="J146" s="136"/>
      <c r="K146" s="136"/>
      <c r="L146" s="136"/>
      <c r="M146" s="136"/>
      <c r="N146" s="136"/>
      <c r="O146" s="136"/>
      <c r="P146" s="131"/>
      <c r="Q146" s="132"/>
      <c r="R146" s="132"/>
      <c r="S146" s="132"/>
      <c r="T146" s="132"/>
      <c r="U146" s="132"/>
      <c r="V146" s="136"/>
      <c r="W146" s="136"/>
      <c r="X146" s="136"/>
      <c r="Y146" s="136"/>
      <c r="Z146" s="136"/>
      <c r="AA146" s="136"/>
    </row>
    <row r="147" spans="1:27" s="4" customFormat="1" ht="13.5" customHeight="1" x14ac:dyDescent="0.2">
      <c r="A147" s="76"/>
      <c r="B147" s="167" t="s">
        <v>40</v>
      </c>
      <c r="C147" s="29" t="s">
        <v>105</v>
      </c>
      <c r="D147" s="194"/>
      <c r="E147" s="195"/>
      <c r="F147" s="195"/>
      <c r="G147" s="195"/>
      <c r="H147" s="195"/>
      <c r="I147" s="195"/>
      <c r="J147" s="136"/>
      <c r="K147" s="136"/>
      <c r="L147" s="136"/>
      <c r="M147" s="136"/>
      <c r="N147" s="136"/>
      <c r="O147" s="136"/>
      <c r="P147" s="131"/>
      <c r="Q147" s="132"/>
      <c r="R147" s="132"/>
      <c r="S147" s="132"/>
      <c r="T147" s="132"/>
      <c r="U147" s="132"/>
      <c r="V147" s="136"/>
      <c r="W147" s="136"/>
      <c r="X147" s="136"/>
      <c r="Y147" s="136"/>
      <c r="Z147" s="136"/>
      <c r="AA147" s="136"/>
    </row>
    <row r="148" spans="1:27" s="4" customFormat="1" ht="13.5" customHeight="1" x14ac:dyDescent="0.2">
      <c r="A148" s="76"/>
      <c r="B148" s="167" t="s">
        <v>118</v>
      </c>
      <c r="C148" s="29" t="s">
        <v>105</v>
      </c>
      <c r="D148" s="194"/>
      <c r="E148" s="195"/>
      <c r="F148" s="195"/>
      <c r="G148" s="195"/>
      <c r="H148" s="195"/>
      <c r="I148" s="195"/>
      <c r="J148" s="136"/>
      <c r="K148" s="136"/>
      <c r="L148" s="136"/>
      <c r="M148" s="136"/>
      <c r="N148" s="136"/>
      <c r="O148" s="136"/>
      <c r="P148" s="131"/>
      <c r="Q148" s="132"/>
      <c r="R148" s="132"/>
      <c r="S148" s="132"/>
      <c r="T148" s="132"/>
      <c r="U148" s="132"/>
      <c r="V148" s="136"/>
      <c r="W148" s="136"/>
      <c r="X148" s="136"/>
      <c r="Y148" s="136"/>
      <c r="Z148" s="136"/>
      <c r="AA148" s="136"/>
    </row>
    <row r="149" spans="1:27" s="4" customFormat="1" ht="13.5" customHeight="1" thickBot="1" x14ac:dyDescent="0.25">
      <c r="A149" s="80"/>
      <c r="B149" s="168"/>
      <c r="C149" s="39"/>
      <c r="D149" s="197"/>
      <c r="E149" s="198"/>
      <c r="F149" s="198"/>
      <c r="G149" s="198"/>
      <c r="H149" s="198"/>
      <c r="I149" s="198"/>
      <c r="J149" s="140"/>
      <c r="K149" s="140"/>
      <c r="L149" s="140"/>
      <c r="M149" s="140"/>
      <c r="N149" s="140"/>
      <c r="O149" s="140"/>
      <c r="P149" s="141"/>
      <c r="Q149" s="142"/>
      <c r="R149" s="142"/>
      <c r="S149" s="142"/>
      <c r="T149" s="142"/>
      <c r="U149" s="142"/>
      <c r="V149" s="140"/>
      <c r="W149" s="140"/>
      <c r="X149" s="140"/>
      <c r="Y149" s="140"/>
      <c r="Z149" s="140"/>
      <c r="AA149" s="140"/>
    </row>
    <row r="150" spans="1:27" s="4" customFormat="1" ht="13.5" customHeight="1" x14ac:dyDescent="0.2">
      <c r="A150" s="79">
        <v>43</v>
      </c>
      <c r="B150" s="169" t="s">
        <v>37</v>
      </c>
      <c r="C150" s="45" t="s">
        <v>105</v>
      </c>
      <c r="D150" s="187">
        <f t="shared" ref="D150:H151" si="249">P150</f>
        <v>28.18</v>
      </c>
      <c r="E150" s="187">
        <f t="shared" si="249"/>
        <v>29.3</v>
      </c>
      <c r="F150" s="187">
        <f t="shared" si="249"/>
        <v>30.48</v>
      </c>
      <c r="G150" s="187">
        <f t="shared" si="249"/>
        <v>31.7</v>
      </c>
      <c r="H150" s="187">
        <f t="shared" si="249"/>
        <v>32.96</v>
      </c>
      <c r="I150" s="187">
        <f>U150</f>
        <v>34.28</v>
      </c>
      <c r="J150" s="130"/>
      <c r="K150" s="130">
        <f>(E150/D150)-1</f>
        <v>3.9744000000000002E-2</v>
      </c>
      <c r="L150" s="130">
        <f t="shared" ref="L150:O150" si="250">(F150/E150)-1</f>
        <v>4.0273000000000003E-2</v>
      </c>
      <c r="M150" s="130">
        <f t="shared" si="250"/>
        <v>4.0025999999999999E-2</v>
      </c>
      <c r="N150" s="130">
        <f t="shared" si="250"/>
        <v>3.9747999999999999E-2</v>
      </c>
      <c r="O150" s="130">
        <f t="shared" si="250"/>
        <v>4.0049000000000001E-2</v>
      </c>
      <c r="P150" s="204">
        <f>ROUND(VLOOKUP($A150,'2016 REG - ORD 728'!$A$9:$U$297,16,FALSE)*(1+$H$2),5)</f>
        <v>28.177060000000001</v>
      </c>
      <c r="Q150" s="204">
        <f>ROUND(VLOOKUP($A150,'2016 REG - ORD 728'!$A$9:$U$297,17,FALSE)*(1+$H$2),5)</f>
        <v>29.30414</v>
      </c>
      <c r="R150" s="204">
        <f>ROUND(VLOOKUP($A150,'2016 REG - ORD 728'!$A$9:$U$297,18,FALSE)*(1+$H$2),5)</f>
        <v>30.476310000000002</v>
      </c>
      <c r="S150" s="204">
        <f>ROUND(VLOOKUP($A150,'2016 REG - ORD 728'!$A$9:$U$297,19,FALSE)*(1+$H$2),5)</f>
        <v>31.69537</v>
      </c>
      <c r="T150" s="204">
        <f>ROUND(VLOOKUP($A150,'2016 REG - ORD 728'!$A$9:$U$297,20,FALSE)*(1+$H$2),5)</f>
        <v>32.963189999999997</v>
      </c>
      <c r="U150" s="204">
        <f>ROUND(VLOOKUP($A150,'2016 REG - ORD 728'!$A$9:$U$297,21,FALSE)*(1+$H$2),5)</f>
        <v>34.28172</v>
      </c>
      <c r="V150" s="130"/>
      <c r="W150" s="130">
        <f>(Q150/P150)-1</f>
        <v>0.04</v>
      </c>
      <c r="X150" s="130">
        <f t="shared" ref="X150:AA150" si="251">(R150/Q150)-1</f>
        <v>0.04</v>
      </c>
      <c r="Y150" s="130">
        <f t="shared" si="251"/>
        <v>0.04</v>
      </c>
      <c r="Z150" s="130">
        <f t="shared" si="251"/>
        <v>0.04</v>
      </c>
      <c r="AA150" s="130">
        <f t="shared" si="251"/>
        <v>0.04</v>
      </c>
    </row>
    <row r="151" spans="1:27" s="4" customFormat="1" ht="13.5" customHeight="1" x14ac:dyDescent="0.2">
      <c r="A151" s="33"/>
      <c r="B151" s="171" t="s">
        <v>119</v>
      </c>
      <c r="C151" s="24" t="s">
        <v>105</v>
      </c>
      <c r="D151" s="188">
        <f t="shared" si="249"/>
        <v>58608</v>
      </c>
      <c r="E151" s="188">
        <f t="shared" si="249"/>
        <v>60953</v>
      </c>
      <c r="F151" s="188">
        <f t="shared" si="249"/>
        <v>63391</v>
      </c>
      <c r="G151" s="188">
        <f t="shared" si="249"/>
        <v>65926</v>
      </c>
      <c r="H151" s="188">
        <f t="shared" si="249"/>
        <v>68563</v>
      </c>
      <c r="I151" s="188">
        <f>U151</f>
        <v>71306</v>
      </c>
      <c r="J151" s="130">
        <f>(D150/D141)-1</f>
        <v>2.5100000000000001E-2</v>
      </c>
      <c r="K151" s="130">
        <f>(E150/E141)-1</f>
        <v>2.4833999999999998E-2</v>
      </c>
      <c r="L151" s="130">
        <f t="shared" ref="L151:O151" si="252">(F150/F141)-1</f>
        <v>2.5226999999999999E-2</v>
      </c>
      <c r="M151" s="130">
        <f t="shared" si="252"/>
        <v>2.5225999999999998E-2</v>
      </c>
      <c r="N151" s="130">
        <f t="shared" si="252"/>
        <v>2.4875999999999999E-2</v>
      </c>
      <c r="O151" s="130">
        <f t="shared" si="252"/>
        <v>2.4813000000000002E-2</v>
      </c>
      <c r="P151" s="131">
        <f t="shared" ref="P151:T151" si="253">ROUND((P150*2080),5)</f>
        <v>58608.284800000001</v>
      </c>
      <c r="Q151" s="132">
        <f t="shared" si="253"/>
        <v>60952.611199999999</v>
      </c>
      <c r="R151" s="132">
        <f t="shared" si="253"/>
        <v>63390.724800000004</v>
      </c>
      <c r="S151" s="132">
        <f t="shared" si="253"/>
        <v>65926.369600000005</v>
      </c>
      <c r="T151" s="132">
        <f t="shared" si="253"/>
        <v>68563.435200000007</v>
      </c>
      <c r="U151" s="132">
        <f>ROUND((U150*2080),5)</f>
        <v>71305.977599999998</v>
      </c>
      <c r="V151" s="130">
        <f>(P150/P141)-1</f>
        <v>2.5000000000000001E-2</v>
      </c>
      <c r="W151" s="130">
        <f>(Q150/Q141)-1</f>
        <v>2.4999E-2</v>
      </c>
      <c r="X151" s="130">
        <f t="shared" ref="X151:AA151" si="254">(R150/R141)-1</f>
        <v>2.4999E-2</v>
      </c>
      <c r="Y151" s="130">
        <f t="shared" si="254"/>
        <v>2.5000000000000001E-2</v>
      </c>
      <c r="Z151" s="130">
        <f t="shared" si="254"/>
        <v>2.5000000000000001E-2</v>
      </c>
      <c r="AA151" s="130">
        <f t="shared" si="254"/>
        <v>2.5000000000000001E-2</v>
      </c>
    </row>
    <row r="152" spans="1:27" s="4" customFormat="1" ht="13.5" customHeight="1" thickBot="1" x14ac:dyDescent="0.25">
      <c r="A152" s="80"/>
      <c r="B152" s="170"/>
      <c r="C152" s="84"/>
      <c r="D152" s="189"/>
      <c r="E152" s="190"/>
      <c r="F152" s="190"/>
      <c r="G152" s="190"/>
      <c r="H152" s="190"/>
      <c r="I152" s="190"/>
      <c r="J152" s="133"/>
      <c r="K152" s="133"/>
      <c r="L152" s="133"/>
      <c r="M152" s="133"/>
      <c r="N152" s="133"/>
      <c r="O152" s="133"/>
      <c r="P152" s="134"/>
      <c r="Q152" s="135"/>
      <c r="R152" s="135"/>
      <c r="S152" s="135"/>
      <c r="T152" s="135"/>
      <c r="U152" s="135"/>
      <c r="V152" s="133"/>
      <c r="W152" s="133"/>
      <c r="X152" s="133"/>
      <c r="Y152" s="133"/>
      <c r="Z152" s="133"/>
      <c r="AA152" s="133"/>
    </row>
    <row r="153" spans="1:27" s="4" customFormat="1" ht="13.5" customHeight="1" x14ac:dyDescent="0.2">
      <c r="A153" s="79">
        <v>44</v>
      </c>
      <c r="B153" s="166" t="s">
        <v>73</v>
      </c>
      <c r="C153" s="45" t="s">
        <v>77</v>
      </c>
      <c r="D153" s="187">
        <f t="shared" ref="D153:H154" si="255">P153</f>
        <v>28.88</v>
      </c>
      <c r="E153" s="187">
        <f t="shared" si="255"/>
        <v>30.04</v>
      </c>
      <c r="F153" s="187">
        <f t="shared" si="255"/>
        <v>31.24</v>
      </c>
      <c r="G153" s="187">
        <f t="shared" si="255"/>
        <v>32.49</v>
      </c>
      <c r="H153" s="187">
        <f t="shared" si="255"/>
        <v>33.79</v>
      </c>
      <c r="I153" s="187">
        <f>U153</f>
        <v>35.14</v>
      </c>
      <c r="J153" s="130"/>
      <c r="K153" s="130">
        <f>(E153/D153)-1</f>
        <v>4.0166E-2</v>
      </c>
      <c r="L153" s="130">
        <f t="shared" ref="L153:O153" si="256">(F153/E153)-1</f>
        <v>3.9947000000000003E-2</v>
      </c>
      <c r="M153" s="130">
        <f t="shared" si="256"/>
        <v>4.0013E-2</v>
      </c>
      <c r="N153" s="130">
        <f t="shared" si="256"/>
        <v>4.0011999999999999E-2</v>
      </c>
      <c r="O153" s="130">
        <f t="shared" si="256"/>
        <v>3.9953000000000002E-2</v>
      </c>
      <c r="P153" s="204">
        <f>ROUND(VLOOKUP($A153,'2016 REG - ORD 728'!$A$9:$U$297,16,FALSE)*(1+$H$2),5)</f>
        <v>28.881499999999999</v>
      </c>
      <c r="Q153" s="204">
        <f>ROUND(VLOOKUP($A153,'2016 REG - ORD 728'!$A$9:$U$297,17,FALSE)*(1+$H$2),5)</f>
        <v>30.036760000000001</v>
      </c>
      <c r="R153" s="204">
        <f>ROUND(VLOOKUP($A153,'2016 REG - ORD 728'!$A$9:$U$297,18,FALSE)*(1+$H$2),5)</f>
        <v>31.238230000000001</v>
      </c>
      <c r="S153" s="204">
        <f>ROUND(VLOOKUP($A153,'2016 REG - ORD 728'!$A$9:$U$297,19,FALSE)*(1+$H$2),5)</f>
        <v>32.487760000000002</v>
      </c>
      <c r="T153" s="204">
        <f>ROUND(VLOOKUP($A153,'2016 REG - ORD 728'!$A$9:$U$297,20,FALSE)*(1+$H$2),5)</f>
        <v>33.787269999999999</v>
      </c>
      <c r="U153" s="204">
        <f>ROUND(VLOOKUP($A153,'2016 REG - ORD 728'!$A$9:$U$297,21,FALSE)*(1+$H$2),5)</f>
        <v>35.138770000000001</v>
      </c>
      <c r="V153" s="130"/>
      <c r="W153" s="130">
        <f>(Q153/P153)-1</f>
        <v>0.04</v>
      </c>
      <c r="X153" s="130">
        <f t="shared" ref="X153:AA153" si="257">(R153/Q153)-1</f>
        <v>0.04</v>
      </c>
      <c r="Y153" s="130">
        <f t="shared" si="257"/>
        <v>0.04</v>
      </c>
      <c r="Z153" s="130">
        <f t="shared" si="257"/>
        <v>0.04</v>
      </c>
      <c r="AA153" s="130">
        <f t="shared" si="257"/>
        <v>0.04</v>
      </c>
    </row>
    <row r="154" spans="1:27" s="4" customFormat="1" ht="13.5" customHeight="1" x14ac:dyDescent="0.2">
      <c r="A154" s="76"/>
      <c r="B154" s="167" t="s">
        <v>42</v>
      </c>
      <c r="C154" s="24" t="s">
        <v>105</v>
      </c>
      <c r="D154" s="188">
        <f t="shared" si="255"/>
        <v>60074</v>
      </c>
      <c r="E154" s="188">
        <f t="shared" si="255"/>
        <v>62476</v>
      </c>
      <c r="F154" s="188">
        <f t="shared" si="255"/>
        <v>64976</v>
      </c>
      <c r="G154" s="188">
        <f t="shared" si="255"/>
        <v>67575</v>
      </c>
      <c r="H154" s="188">
        <f t="shared" si="255"/>
        <v>70278</v>
      </c>
      <c r="I154" s="188">
        <f>U154</f>
        <v>73089</v>
      </c>
      <c r="J154" s="130">
        <f>(D153/D150)-1</f>
        <v>2.4840000000000001E-2</v>
      </c>
      <c r="K154" s="130">
        <f>(E153/E150)-1</f>
        <v>2.5256000000000001E-2</v>
      </c>
      <c r="L154" s="130">
        <f t="shared" ref="L154:O154" si="258">(F153/F150)-1</f>
        <v>2.4934000000000001E-2</v>
      </c>
      <c r="M154" s="130">
        <f t="shared" si="258"/>
        <v>2.4920999999999999E-2</v>
      </c>
      <c r="N154" s="130">
        <f t="shared" si="258"/>
        <v>2.5182E-2</v>
      </c>
      <c r="O154" s="130">
        <f t="shared" si="258"/>
        <v>2.5087999999999999E-2</v>
      </c>
      <c r="P154" s="131">
        <f t="shared" ref="P154:T154" si="259">ROUND((P153*2080),5)</f>
        <v>60073.52</v>
      </c>
      <c r="Q154" s="132">
        <f t="shared" si="259"/>
        <v>62476.460800000001</v>
      </c>
      <c r="R154" s="132">
        <f t="shared" si="259"/>
        <v>64975.518400000001</v>
      </c>
      <c r="S154" s="132">
        <f t="shared" si="259"/>
        <v>67574.540800000002</v>
      </c>
      <c r="T154" s="132">
        <f t="shared" si="259"/>
        <v>70277.521599999993</v>
      </c>
      <c r="U154" s="132">
        <f>ROUND((U153*2080),5)</f>
        <v>73088.641600000003</v>
      </c>
      <c r="V154" s="130">
        <f>(P153/P150)-1</f>
        <v>2.5000000000000001E-2</v>
      </c>
      <c r="W154" s="130">
        <f>(Q153/Q150)-1</f>
        <v>2.5000999999999999E-2</v>
      </c>
      <c r="X154" s="130">
        <f t="shared" ref="X154:AA154" si="260">(R153/R150)-1</f>
        <v>2.5000000000000001E-2</v>
      </c>
      <c r="Y154" s="130">
        <f t="shared" si="260"/>
        <v>2.5000000000000001E-2</v>
      </c>
      <c r="Z154" s="130">
        <f t="shared" si="260"/>
        <v>2.5000000000000001E-2</v>
      </c>
      <c r="AA154" s="130">
        <f t="shared" si="260"/>
        <v>2.5000000000000001E-2</v>
      </c>
    </row>
    <row r="155" spans="1:27" s="4" customFormat="1" ht="13.5" customHeight="1" x14ac:dyDescent="0.2">
      <c r="A155" s="76"/>
      <c r="B155" s="167"/>
      <c r="C155" s="24"/>
      <c r="D155" s="192"/>
      <c r="E155" s="193"/>
      <c r="F155" s="193"/>
      <c r="G155" s="193"/>
      <c r="H155" s="193"/>
      <c r="I155" s="193"/>
      <c r="J155" s="137"/>
      <c r="K155" s="137"/>
      <c r="L155" s="137"/>
      <c r="M155" s="137"/>
      <c r="N155" s="137"/>
      <c r="O155" s="137"/>
      <c r="P155" s="138"/>
      <c r="Q155" s="139"/>
      <c r="R155" s="139"/>
      <c r="S155" s="139"/>
      <c r="T155" s="139"/>
      <c r="U155" s="139"/>
      <c r="V155" s="137"/>
      <c r="W155" s="137"/>
      <c r="X155" s="137"/>
      <c r="Y155" s="137"/>
      <c r="Z155" s="137"/>
      <c r="AA155" s="137"/>
    </row>
    <row r="156" spans="1:27" s="4" customFormat="1" ht="13.5" customHeight="1" x14ac:dyDescent="0.2">
      <c r="A156" s="76"/>
      <c r="B156" s="167"/>
      <c r="C156" s="24"/>
      <c r="D156" s="192"/>
      <c r="E156" s="193"/>
      <c r="F156" s="193"/>
      <c r="G156" s="193"/>
      <c r="H156" s="193"/>
      <c r="I156" s="193"/>
      <c r="J156" s="137"/>
      <c r="K156" s="137"/>
      <c r="L156" s="137"/>
      <c r="M156" s="137"/>
      <c r="N156" s="137"/>
      <c r="O156" s="137"/>
      <c r="P156" s="138"/>
      <c r="Q156" s="139"/>
      <c r="R156" s="139"/>
      <c r="S156" s="139"/>
      <c r="T156" s="139"/>
      <c r="U156" s="139"/>
      <c r="V156" s="137"/>
      <c r="W156" s="137"/>
      <c r="X156" s="137"/>
      <c r="Y156" s="137"/>
      <c r="Z156" s="137"/>
      <c r="AA156" s="137"/>
    </row>
    <row r="157" spans="1:27" s="4" customFormat="1" ht="13.5" customHeight="1" x14ac:dyDescent="0.2">
      <c r="A157" s="76"/>
      <c r="B157" s="171"/>
      <c r="C157" s="24"/>
      <c r="D157" s="192"/>
      <c r="E157" s="193"/>
      <c r="F157" s="193"/>
      <c r="G157" s="193"/>
      <c r="H157" s="193"/>
      <c r="I157" s="193"/>
      <c r="J157" s="137"/>
      <c r="K157" s="137"/>
      <c r="L157" s="137"/>
      <c r="M157" s="137"/>
      <c r="N157" s="137"/>
      <c r="O157" s="137"/>
      <c r="P157" s="138"/>
      <c r="Q157" s="139"/>
      <c r="R157" s="139"/>
      <c r="S157" s="139"/>
      <c r="T157" s="139"/>
      <c r="U157" s="139"/>
      <c r="V157" s="137"/>
      <c r="W157" s="137"/>
      <c r="X157" s="137"/>
      <c r="Y157" s="137"/>
      <c r="Z157" s="137"/>
      <c r="AA157" s="137"/>
    </row>
    <row r="158" spans="1:27" s="4" customFormat="1" ht="13.5" customHeight="1" thickBot="1" x14ac:dyDescent="0.25">
      <c r="A158" s="80"/>
      <c r="B158" s="173"/>
      <c r="C158" s="88"/>
      <c r="D158" s="189"/>
      <c r="E158" s="190"/>
      <c r="F158" s="190"/>
      <c r="G158" s="190"/>
      <c r="H158" s="190"/>
      <c r="I158" s="190"/>
      <c r="J158" s="133"/>
      <c r="K158" s="133"/>
      <c r="L158" s="133"/>
      <c r="M158" s="133"/>
      <c r="N158" s="133"/>
      <c r="O158" s="133"/>
      <c r="P158" s="134"/>
      <c r="Q158" s="135"/>
      <c r="R158" s="135"/>
      <c r="S158" s="135"/>
      <c r="T158" s="135"/>
      <c r="U158" s="135"/>
      <c r="V158" s="133"/>
      <c r="W158" s="133"/>
      <c r="X158" s="133"/>
      <c r="Y158" s="133"/>
      <c r="Z158" s="133"/>
      <c r="AA158" s="133"/>
    </row>
    <row r="159" spans="1:27" s="4" customFormat="1" ht="13.5" customHeight="1" x14ac:dyDescent="0.2">
      <c r="A159" s="79">
        <v>45</v>
      </c>
      <c r="B159" s="174" t="s">
        <v>49</v>
      </c>
      <c r="C159" s="86" t="s">
        <v>105</v>
      </c>
      <c r="D159" s="187">
        <f t="shared" ref="D159:H160" si="261">P159</f>
        <v>29.6</v>
      </c>
      <c r="E159" s="187">
        <f t="shared" si="261"/>
        <v>30.79</v>
      </c>
      <c r="F159" s="187">
        <f t="shared" si="261"/>
        <v>32.020000000000003</v>
      </c>
      <c r="G159" s="187">
        <f t="shared" si="261"/>
        <v>33.299999999999997</v>
      </c>
      <c r="H159" s="187">
        <f t="shared" si="261"/>
        <v>34.630000000000003</v>
      </c>
      <c r="I159" s="187">
        <f>U159</f>
        <v>36.020000000000003</v>
      </c>
      <c r="J159" s="130"/>
      <c r="K159" s="130">
        <f>(E159/D159)-1</f>
        <v>4.0203000000000003E-2</v>
      </c>
      <c r="L159" s="130">
        <f t="shared" ref="L159:O159" si="262">(F159/E159)-1</f>
        <v>3.9947999999999997E-2</v>
      </c>
      <c r="M159" s="130">
        <f t="shared" si="262"/>
        <v>3.9974999999999997E-2</v>
      </c>
      <c r="N159" s="130">
        <f t="shared" si="262"/>
        <v>3.9940000000000003E-2</v>
      </c>
      <c r="O159" s="130">
        <f t="shared" si="262"/>
        <v>4.0139000000000001E-2</v>
      </c>
      <c r="P159" s="204">
        <f>ROUND(VLOOKUP($A159,'2016 REG - ORD 728'!$A$9:$U$297,16,FALSE)*(1+$H$2),5)</f>
        <v>29.603529999999999</v>
      </c>
      <c r="Q159" s="204">
        <f>ROUND(VLOOKUP($A159,'2016 REG - ORD 728'!$A$9:$U$297,17,FALSE)*(1+$H$2),5)</f>
        <v>30.787680000000002</v>
      </c>
      <c r="R159" s="204">
        <f>ROUND(VLOOKUP($A159,'2016 REG - ORD 728'!$A$9:$U$297,18,FALSE)*(1+$H$2),5)</f>
        <v>32.019190000000002</v>
      </c>
      <c r="S159" s="204">
        <f>ROUND(VLOOKUP($A159,'2016 REG - ORD 728'!$A$9:$U$297,19,FALSE)*(1+$H$2),5)</f>
        <v>33.299959999999999</v>
      </c>
      <c r="T159" s="204">
        <f>ROUND(VLOOKUP($A159,'2016 REG - ORD 728'!$A$9:$U$297,20,FALSE)*(1+$H$2),5)</f>
        <v>34.631959999999999</v>
      </c>
      <c r="U159" s="204">
        <f>ROUND(VLOOKUP($A159,'2016 REG - ORD 728'!$A$9:$U$297,21,FALSE)*(1+$H$2),5)</f>
        <v>36.017240000000001</v>
      </c>
      <c r="V159" s="130"/>
      <c r="W159" s="130">
        <f>(Q159/P159)-1</f>
        <v>0.04</v>
      </c>
      <c r="X159" s="130">
        <f t="shared" ref="X159:AA159" si="263">(R159/Q159)-1</f>
        <v>0.04</v>
      </c>
      <c r="Y159" s="130">
        <f t="shared" si="263"/>
        <v>0.04</v>
      </c>
      <c r="Z159" s="130">
        <f t="shared" si="263"/>
        <v>0.04</v>
      </c>
      <c r="AA159" s="130">
        <f t="shared" si="263"/>
        <v>0.04</v>
      </c>
    </row>
    <row r="160" spans="1:27" s="4" customFormat="1" ht="13.5" customHeight="1" x14ac:dyDescent="0.2">
      <c r="A160" s="76" t="s">
        <v>141</v>
      </c>
      <c r="B160" s="171" t="s">
        <v>120</v>
      </c>
      <c r="C160" s="24" t="s">
        <v>105</v>
      </c>
      <c r="D160" s="188">
        <f t="shared" si="261"/>
        <v>61575</v>
      </c>
      <c r="E160" s="188">
        <f t="shared" si="261"/>
        <v>64038</v>
      </c>
      <c r="F160" s="188">
        <f t="shared" si="261"/>
        <v>66600</v>
      </c>
      <c r="G160" s="188">
        <f t="shared" si="261"/>
        <v>69264</v>
      </c>
      <c r="H160" s="188">
        <f t="shared" si="261"/>
        <v>72034</v>
      </c>
      <c r="I160" s="188">
        <f>U160</f>
        <v>74916</v>
      </c>
      <c r="J160" s="130">
        <f>(D159/D153)-1</f>
        <v>2.4930999999999998E-2</v>
      </c>
      <c r="K160" s="130">
        <f>(E159/E153)-1</f>
        <v>2.4967E-2</v>
      </c>
      <c r="L160" s="130">
        <f t="shared" ref="L160:O160" si="264">(F159/F153)-1</f>
        <v>2.4968000000000001E-2</v>
      </c>
      <c r="M160" s="130">
        <f t="shared" si="264"/>
        <v>2.4930999999999998E-2</v>
      </c>
      <c r="N160" s="130">
        <f t="shared" si="264"/>
        <v>2.4858999999999999E-2</v>
      </c>
      <c r="O160" s="130">
        <f t="shared" si="264"/>
        <v>2.5042999999999999E-2</v>
      </c>
      <c r="P160" s="131">
        <f t="shared" ref="P160:T160" si="265">ROUND((P159*2080),5)</f>
        <v>61575.342400000001</v>
      </c>
      <c r="Q160" s="132">
        <f t="shared" si="265"/>
        <v>64038.374400000001</v>
      </c>
      <c r="R160" s="132">
        <f t="shared" si="265"/>
        <v>66599.915200000003</v>
      </c>
      <c r="S160" s="132">
        <f t="shared" si="265"/>
        <v>69263.916800000006</v>
      </c>
      <c r="T160" s="132">
        <f t="shared" si="265"/>
        <v>72034.476800000004</v>
      </c>
      <c r="U160" s="132">
        <f>ROUND((U159*2080),5)</f>
        <v>74915.859200000006</v>
      </c>
      <c r="V160" s="130">
        <f>(P159/P153)-1</f>
        <v>2.5000000000000001E-2</v>
      </c>
      <c r="W160" s="130">
        <f>(Q159/Q153)-1</f>
        <v>2.5000000000000001E-2</v>
      </c>
      <c r="X160" s="130">
        <f t="shared" ref="X160:AA160" si="266">(R159/R153)-1</f>
        <v>2.5000000000000001E-2</v>
      </c>
      <c r="Y160" s="130">
        <f t="shared" si="266"/>
        <v>2.5000000000000001E-2</v>
      </c>
      <c r="Z160" s="130">
        <f t="shared" si="266"/>
        <v>2.5000000000000001E-2</v>
      </c>
      <c r="AA160" s="130">
        <f t="shared" si="266"/>
        <v>2.5000000000000001E-2</v>
      </c>
    </row>
    <row r="161" spans="1:27" s="4" customFormat="1" ht="13.5" customHeight="1" x14ac:dyDescent="0.2">
      <c r="A161" s="76"/>
      <c r="B161" s="171" t="s">
        <v>159</v>
      </c>
      <c r="C161" s="24" t="s">
        <v>105</v>
      </c>
      <c r="D161" s="194"/>
      <c r="E161" s="195"/>
      <c r="F161" s="195"/>
      <c r="G161" s="195"/>
      <c r="H161" s="195"/>
      <c r="I161" s="195"/>
      <c r="J161" s="136"/>
      <c r="K161" s="136"/>
      <c r="L161" s="136"/>
      <c r="M161" s="136"/>
      <c r="N161" s="136"/>
      <c r="O161" s="136"/>
      <c r="P161" s="131"/>
      <c r="Q161" s="132"/>
      <c r="R161" s="132"/>
      <c r="S161" s="132"/>
      <c r="T161" s="132"/>
      <c r="U161" s="132"/>
      <c r="V161" s="136"/>
      <c r="W161" s="136"/>
      <c r="X161" s="136"/>
      <c r="Y161" s="136"/>
      <c r="Z161" s="136"/>
      <c r="AA161" s="136"/>
    </row>
    <row r="162" spans="1:27" s="4" customFormat="1" ht="13.5" customHeight="1" thickBot="1" x14ac:dyDescent="0.25">
      <c r="A162" s="80"/>
      <c r="B162" s="170"/>
      <c r="C162" s="49"/>
      <c r="D162" s="189"/>
      <c r="E162" s="190"/>
      <c r="F162" s="190"/>
      <c r="G162" s="190"/>
      <c r="H162" s="190"/>
      <c r="I162" s="190"/>
      <c r="J162" s="133"/>
      <c r="K162" s="133"/>
      <c r="L162" s="133"/>
      <c r="M162" s="133"/>
      <c r="N162" s="133"/>
      <c r="O162" s="133"/>
      <c r="P162" s="134"/>
      <c r="Q162" s="135"/>
      <c r="R162" s="135"/>
      <c r="S162" s="135"/>
      <c r="T162" s="135"/>
      <c r="U162" s="135"/>
      <c r="V162" s="133"/>
      <c r="W162" s="133"/>
      <c r="X162" s="133"/>
      <c r="Y162" s="133"/>
      <c r="Z162" s="133"/>
      <c r="AA162" s="133"/>
    </row>
    <row r="163" spans="1:27" s="4" customFormat="1" ht="13.5" customHeight="1" x14ac:dyDescent="0.2">
      <c r="A163" s="79">
        <v>46</v>
      </c>
      <c r="B163" s="166" t="s">
        <v>44</v>
      </c>
      <c r="C163" s="45" t="s">
        <v>105</v>
      </c>
      <c r="D163" s="187">
        <f t="shared" ref="D163:H164" si="267">P163</f>
        <v>30.34</v>
      </c>
      <c r="E163" s="187">
        <f t="shared" si="267"/>
        <v>31.56</v>
      </c>
      <c r="F163" s="187">
        <f t="shared" si="267"/>
        <v>32.82</v>
      </c>
      <c r="G163" s="187">
        <f t="shared" si="267"/>
        <v>34.130000000000003</v>
      </c>
      <c r="H163" s="187">
        <f t="shared" si="267"/>
        <v>35.5</v>
      </c>
      <c r="I163" s="187">
        <f>U163</f>
        <v>36.92</v>
      </c>
      <c r="J163" s="130"/>
      <c r="K163" s="130">
        <f>(E163/D163)-1</f>
        <v>4.0210999999999997E-2</v>
      </c>
      <c r="L163" s="130">
        <f t="shared" ref="L163:O163" si="268">(F163/E163)-1</f>
        <v>3.9924000000000001E-2</v>
      </c>
      <c r="M163" s="130">
        <f t="shared" si="268"/>
        <v>3.9914999999999999E-2</v>
      </c>
      <c r="N163" s="130">
        <f t="shared" si="268"/>
        <v>4.0141000000000003E-2</v>
      </c>
      <c r="O163" s="130">
        <f t="shared" si="268"/>
        <v>0.04</v>
      </c>
      <c r="P163" s="204">
        <f>ROUND(VLOOKUP($A163,'2016 REG - ORD 728'!$A$9:$U$297,16,FALSE)*(1+$H$2),5)</f>
        <v>30.343620000000001</v>
      </c>
      <c r="Q163" s="204">
        <f>ROUND(VLOOKUP($A163,'2016 REG - ORD 728'!$A$9:$U$297,17,FALSE)*(1+$H$2),5)</f>
        <v>31.557369999999999</v>
      </c>
      <c r="R163" s="204">
        <f>ROUND(VLOOKUP($A163,'2016 REG - ORD 728'!$A$9:$U$297,18,FALSE)*(1+$H$2),5)</f>
        <v>32.819670000000002</v>
      </c>
      <c r="S163" s="204">
        <f>ROUND(VLOOKUP($A163,'2016 REG - ORD 728'!$A$9:$U$297,19,FALSE)*(1+$H$2),5)</f>
        <v>34.132460000000002</v>
      </c>
      <c r="T163" s="204">
        <f>ROUND(VLOOKUP($A163,'2016 REG - ORD 728'!$A$9:$U$297,20,FALSE)*(1+$H$2),5)</f>
        <v>35.49776</v>
      </c>
      <c r="U163" s="204">
        <f>ROUND(VLOOKUP($A163,'2016 REG - ORD 728'!$A$9:$U$297,21,FALSE)*(1+$H$2),5)</f>
        <v>36.917670000000001</v>
      </c>
      <c r="V163" s="130"/>
      <c r="W163" s="130">
        <f>(Q163/P163)-1</f>
        <v>0.04</v>
      </c>
      <c r="X163" s="130">
        <f t="shared" ref="X163:AA163" si="269">(R163/Q163)-1</f>
        <v>0.04</v>
      </c>
      <c r="Y163" s="130">
        <f t="shared" si="269"/>
        <v>0.04</v>
      </c>
      <c r="Z163" s="130">
        <f t="shared" si="269"/>
        <v>0.04</v>
      </c>
      <c r="AA163" s="130">
        <f t="shared" si="269"/>
        <v>0.04</v>
      </c>
    </row>
    <row r="164" spans="1:27" s="4" customFormat="1" ht="13.5" customHeight="1" x14ac:dyDescent="0.2">
      <c r="A164" s="76"/>
      <c r="B164" s="171" t="s">
        <v>122</v>
      </c>
      <c r="C164" s="24" t="s">
        <v>105</v>
      </c>
      <c r="D164" s="188">
        <f t="shared" si="267"/>
        <v>63115</v>
      </c>
      <c r="E164" s="188">
        <f t="shared" si="267"/>
        <v>65639</v>
      </c>
      <c r="F164" s="188">
        <f t="shared" si="267"/>
        <v>68265</v>
      </c>
      <c r="G164" s="188">
        <f t="shared" si="267"/>
        <v>70996</v>
      </c>
      <c r="H164" s="188">
        <f t="shared" si="267"/>
        <v>73835</v>
      </c>
      <c r="I164" s="188">
        <f>U164</f>
        <v>76789</v>
      </c>
      <c r="J164" s="130">
        <f t="shared" ref="J164:O164" si="270">(D163/D159)-1</f>
        <v>2.5000000000000001E-2</v>
      </c>
      <c r="K164" s="130">
        <f t="shared" si="270"/>
        <v>2.5007999999999999E-2</v>
      </c>
      <c r="L164" s="130">
        <f t="shared" si="270"/>
        <v>2.4983999999999999E-2</v>
      </c>
      <c r="M164" s="130">
        <f t="shared" si="270"/>
        <v>2.4924999999999999E-2</v>
      </c>
      <c r="N164" s="130">
        <f t="shared" si="270"/>
        <v>2.5122999999999999E-2</v>
      </c>
      <c r="O164" s="130">
        <f t="shared" si="270"/>
        <v>2.4986000000000001E-2</v>
      </c>
      <c r="P164" s="131">
        <f t="shared" ref="P164:T164" si="271">ROUND((P163*2080),5)</f>
        <v>63114.729599999999</v>
      </c>
      <c r="Q164" s="132">
        <f t="shared" si="271"/>
        <v>65639.329599999997</v>
      </c>
      <c r="R164" s="132">
        <f t="shared" si="271"/>
        <v>68264.9136</v>
      </c>
      <c r="S164" s="132">
        <f t="shared" si="271"/>
        <v>70995.516799999998</v>
      </c>
      <c r="T164" s="132">
        <f t="shared" si="271"/>
        <v>73835.340800000005</v>
      </c>
      <c r="U164" s="132">
        <f>ROUND((U163*2080),5)</f>
        <v>76788.753599999996</v>
      </c>
      <c r="V164" s="130">
        <f t="shared" ref="V164:AA164" si="272">(P163/P159)-1</f>
        <v>2.5000000000000001E-2</v>
      </c>
      <c r="W164" s="130">
        <f t="shared" si="272"/>
        <v>2.5000000000000001E-2</v>
      </c>
      <c r="X164" s="130">
        <f t="shared" si="272"/>
        <v>2.5000000000000001E-2</v>
      </c>
      <c r="Y164" s="130">
        <f t="shared" si="272"/>
        <v>2.5000000000000001E-2</v>
      </c>
      <c r="Z164" s="130">
        <f t="shared" si="272"/>
        <v>2.5000000000000001E-2</v>
      </c>
      <c r="AA164" s="130">
        <f t="shared" si="272"/>
        <v>2.5000000000000001E-2</v>
      </c>
    </row>
    <row r="165" spans="1:27" s="4" customFormat="1" ht="13.5" customHeight="1" x14ac:dyDescent="0.2">
      <c r="A165" s="76"/>
      <c r="B165" s="171" t="s">
        <v>50</v>
      </c>
      <c r="C165" s="24" t="s">
        <v>105</v>
      </c>
      <c r="D165" s="192"/>
      <c r="E165" s="193"/>
      <c r="F165" s="193"/>
      <c r="G165" s="193"/>
      <c r="H165" s="193"/>
      <c r="I165" s="193"/>
      <c r="J165" s="137"/>
      <c r="K165" s="137"/>
      <c r="L165" s="137"/>
      <c r="M165" s="137"/>
      <c r="N165" s="137"/>
      <c r="O165" s="137"/>
      <c r="P165" s="138"/>
      <c r="Q165" s="139"/>
      <c r="R165" s="139"/>
      <c r="S165" s="139"/>
      <c r="T165" s="139"/>
      <c r="U165" s="139"/>
      <c r="V165" s="137"/>
      <c r="W165" s="137"/>
      <c r="X165" s="137"/>
      <c r="Y165" s="137"/>
      <c r="Z165" s="137"/>
      <c r="AA165" s="137"/>
    </row>
    <row r="166" spans="1:27" s="4" customFormat="1" ht="13.5" customHeight="1" x14ac:dyDescent="0.2">
      <c r="A166" s="76"/>
      <c r="B166" s="175" t="s">
        <v>64</v>
      </c>
      <c r="C166" s="89" t="s">
        <v>105</v>
      </c>
      <c r="D166" s="192"/>
      <c r="E166" s="193"/>
      <c r="F166" s="193"/>
      <c r="G166" s="193"/>
      <c r="H166" s="193"/>
      <c r="I166" s="193"/>
      <c r="J166" s="137"/>
      <c r="K166" s="137"/>
      <c r="L166" s="137"/>
      <c r="M166" s="137"/>
      <c r="N166" s="137"/>
      <c r="O166" s="137"/>
      <c r="P166" s="138"/>
      <c r="Q166" s="139"/>
      <c r="R166" s="139"/>
      <c r="S166" s="139"/>
      <c r="T166" s="139"/>
      <c r="U166" s="139"/>
      <c r="V166" s="137"/>
      <c r="W166" s="137"/>
      <c r="X166" s="137"/>
      <c r="Y166" s="137"/>
      <c r="Z166" s="137"/>
      <c r="AA166" s="137"/>
    </row>
    <row r="167" spans="1:27" s="4" customFormat="1" ht="13.5" customHeight="1" x14ac:dyDescent="0.2">
      <c r="A167" s="76"/>
      <c r="B167" s="171" t="s">
        <v>121</v>
      </c>
      <c r="C167" s="24" t="s">
        <v>105</v>
      </c>
      <c r="D167" s="192"/>
      <c r="E167" s="193"/>
      <c r="F167" s="193"/>
      <c r="G167" s="193"/>
      <c r="H167" s="193"/>
      <c r="I167" s="193"/>
      <c r="J167" s="137"/>
      <c r="K167" s="137"/>
      <c r="L167" s="137"/>
      <c r="M167" s="137"/>
      <c r="N167" s="137"/>
      <c r="O167" s="137"/>
      <c r="P167" s="138"/>
      <c r="Q167" s="139"/>
      <c r="R167" s="139"/>
      <c r="S167" s="139"/>
      <c r="T167" s="139"/>
      <c r="U167" s="139"/>
      <c r="V167" s="137"/>
      <c r="W167" s="137"/>
      <c r="X167" s="137"/>
      <c r="Y167" s="137"/>
      <c r="Z167" s="137"/>
      <c r="AA167" s="137"/>
    </row>
    <row r="168" spans="1:27" s="4" customFormat="1" ht="13.5" customHeight="1" x14ac:dyDescent="0.2">
      <c r="A168" s="76"/>
      <c r="B168" s="171" t="s">
        <v>46</v>
      </c>
      <c r="C168" s="24" t="s">
        <v>105</v>
      </c>
      <c r="D168" s="192"/>
      <c r="E168" s="193"/>
      <c r="F168" s="193"/>
      <c r="G168" s="193"/>
      <c r="H168" s="193"/>
      <c r="I168" s="193"/>
      <c r="J168" s="137"/>
      <c r="K168" s="137"/>
      <c r="L168" s="137"/>
      <c r="M168" s="137"/>
      <c r="N168" s="137"/>
      <c r="O168" s="137"/>
      <c r="P168" s="138"/>
      <c r="Q168" s="139"/>
      <c r="R168" s="139"/>
      <c r="S168" s="139"/>
      <c r="T168" s="139"/>
      <c r="U168" s="139"/>
      <c r="V168" s="137"/>
      <c r="W168" s="137"/>
      <c r="X168" s="137"/>
      <c r="Y168" s="137"/>
      <c r="Z168" s="137"/>
      <c r="AA168" s="137"/>
    </row>
    <row r="169" spans="1:27" s="4" customFormat="1" ht="13.5" customHeight="1" x14ac:dyDescent="0.2">
      <c r="A169" s="76"/>
      <c r="B169" s="175" t="s">
        <v>74</v>
      </c>
      <c r="C169" s="89" t="s">
        <v>77</v>
      </c>
      <c r="D169" s="192"/>
      <c r="E169" s="193"/>
      <c r="F169" s="193"/>
      <c r="G169" s="193"/>
      <c r="H169" s="193"/>
      <c r="I169" s="193"/>
      <c r="J169" s="137"/>
      <c r="K169" s="137"/>
      <c r="L169" s="137"/>
      <c r="M169" s="137"/>
      <c r="N169" s="137"/>
      <c r="O169" s="137"/>
      <c r="P169" s="138"/>
      <c r="Q169" s="139"/>
      <c r="R169" s="139"/>
      <c r="S169" s="139"/>
      <c r="T169" s="139"/>
      <c r="U169" s="139"/>
      <c r="V169" s="137"/>
      <c r="W169" s="137"/>
      <c r="X169" s="137"/>
      <c r="Y169" s="137"/>
      <c r="Z169" s="137"/>
      <c r="AA169" s="137"/>
    </row>
    <row r="170" spans="1:27" s="4" customFormat="1" ht="13.5" customHeight="1" x14ac:dyDescent="0.2">
      <c r="A170" s="76"/>
      <c r="B170" s="175" t="s">
        <v>43</v>
      </c>
      <c r="C170" s="89" t="s">
        <v>105</v>
      </c>
      <c r="D170" s="192"/>
      <c r="E170" s="193"/>
      <c r="F170" s="193"/>
      <c r="G170" s="193"/>
      <c r="H170" s="193"/>
      <c r="I170" s="193"/>
      <c r="J170" s="137"/>
      <c r="K170" s="137"/>
      <c r="L170" s="137"/>
      <c r="M170" s="137"/>
      <c r="N170" s="137"/>
      <c r="O170" s="137"/>
      <c r="P170" s="138"/>
      <c r="Q170" s="139"/>
      <c r="R170" s="139"/>
      <c r="S170" s="139"/>
      <c r="T170" s="139"/>
      <c r="U170" s="139"/>
      <c r="V170" s="137"/>
      <c r="W170" s="137"/>
      <c r="X170" s="137"/>
      <c r="Y170" s="137"/>
      <c r="Z170" s="137"/>
      <c r="AA170" s="137"/>
    </row>
    <row r="171" spans="1:27" s="4" customFormat="1" ht="13.5" customHeight="1" x14ac:dyDescent="0.2">
      <c r="A171" s="76"/>
      <c r="B171" s="175" t="s">
        <v>224</v>
      </c>
      <c r="C171" s="89" t="s">
        <v>105</v>
      </c>
      <c r="D171" s="192"/>
      <c r="E171" s="193"/>
      <c r="F171" s="193"/>
      <c r="G171" s="193"/>
      <c r="H171" s="193"/>
      <c r="I171" s="193"/>
      <c r="J171" s="137"/>
      <c r="K171" s="137"/>
      <c r="L171" s="137"/>
      <c r="M171" s="137"/>
      <c r="N171" s="137"/>
      <c r="O171" s="137"/>
      <c r="P171" s="138"/>
      <c r="Q171" s="139"/>
      <c r="R171" s="139"/>
      <c r="S171" s="139"/>
      <c r="T171" s="139"/>
      <c r="U171" s="139"/>
      <c r="V171" s="137"/>
      <c r="W171" s="137"/>
      <c r="X171" s="137"/>
      <c r="Y171" s="137"/>
      <c r="Z171" s="137"/>
      <c r="AA171" s="137"/>
    </row>
    <row r="172" spans="1:27" s="4" customFormat="1" ht="13.5" customHeight="1" thickBot="1" x14ac:dyDescent="0.25">
      <c r="A172" s="80"/>
      <c r="B172" s="176"/>
      <c r="C172" s="84"/>
      <c r="D172" s="189"/>
      <c r="E172" s="190"/>
      <c r="F172" s="190"/>
      <c r="G172" s="190"/>
      <c r="H172" s="190"/>
      <c r="I172" s="190"/>
      <c r="J172" s="133"/>
      <c r="K172" s="133"/>
      <c r="L172" s="133"/>
      <c r="M172" s="133"/>
      <c r="N172" s="133"/>
      <c r="O172" s="133"/>
      <c r="P172" s="134"/>
      <c r="Q172" s="135"/>
      <c r="R172" s="135"/>
      <c r="S172" s="135"/>
      <c r="T172" s="135"/>
      <c r="U172" s="135"/>
      <c r="V172" s="133"/>
      <c r="W172" s="133"/>
      <c r="X172" s="133"/>
      <c r="Y172" s="133"/>
      <c r="Z172" s="133"/>
      <c r="AA172" s="133"/>
    </row>
    <row r="173" spans="1:27" s="4" customFormat="1" ht="13.5" customHeight="1" x14ac:dyDescent="0.2">
      <c r="A173" s="79">
        <v>47</v>
      </c>
      <c r="B173" s="174" t="s">
        <v>52</v>
      </c>
      <c r="C173" s="45" t="s">
        <v>105</v>
      </c>
      <c r="D173" s="187">
        <f t="shared" ref="D173:H174" si="273">P173</f>
        <v>31.1</v>
      </c>
      <c r="E173" s="187">
        <f t="shared" si="273"/>
        <v>32.35</v>
      </c>
      <c r="F173" s="187">
        <f t="shared" si="273"/>
        <v>33.64</v>
      </c>
      <c r="G173" s="187">
        <f t="shared" si="273"/>
        <v>34.99</v>
      </c>
      <c r="H173" s="187">
        <f t="shared" si="273"/>
        <v>36.39</v>
      </c>
      <c r="I173" s="187">
        <f>U173</f>
        <v>37.840000000000003</v>
      </c>
      <c r="J173" s="130"/>
      <c r="K173" s="130">
        <f>(E173/D173)-1</f>
        <v>4.0193E-2</v>
      </c>
      <c r="L173" s="130">
        <f t="shared" ref="L173:O173" si="274">(F173/E173)-1</f>
        <v>3.9876000000000002E-2</v>
      </c>
      <c r="M173" s="130">
        <f t="shared" si="274"/>
        <v>4.0131E-2</v>
      </c>
      <c r="N173" s="130">
        <f t="shared" si="274"/>
        <v>4.0010999999999998E-2</v>
      </c>
      <c r="O173" s="130">
        <f t="shared" si="274"/>
        <v>3.9845999999999999E-2</v>
      </c>
      <c r="P173" s="204">
        <f>ROUND(VLOOKUP($A173,'2016 REG - ORD 728'!$A$9:$U$297,16,FALSE)*(1+$H$2),5)</f>
        <v>31.102219999999999</v>
      </c>
      <c r="Q173" s="204">
        <f>ROUND(VLOOKUP($A173,'2016 REG - ORD 728'!$A$9:$U$297,17,FALSE)*(1+$H$2),5)</f>
        <v>32.346310000000003</v>
      </c>
      <c r="R173" s="204">
        <f>ROUND(VLOOKUP($A173,'2016 REG - ORD 728'!$A$9:$U$297,18,FALSE)*(1+$H$2),5)</f>
        <v>33.640169999999998</v>
      </c>
      <c r="S173" s="204">
        <f>ROUND(VLOOKUP($A173,'2016 REG - ORD 728'!$A$9:$U$297,19,FALSE)*(1+$H$2),5)</f>
        <v>34.985779999999998</v>
      </c>
      <c r="T173" s="204">
        <f>ROUND(VLOOKUP($A173,'2016 REG - ORD 728'!$A$9:$U$297,20,FALSE)*(1+$H$2),5)</f>
        <v>36.385210000000001</v>
      </c>
      <c r="U173" s="204">
        <f>ROUND(VLOOKUP($A173,'2016 REG - ORD 728'!$A$9:$U$297,21,FALSE)*(1+$H$2),5)</f>
        <v>37.840620000000001</v>
      </c>
      <c r="V173" s="130"/>
      <c r="W173" s="130">
        <f>(Q173/P173)-1</f>
        <v>0.04</v>
      </c>
      <c r="X173" s="130">
        <f t="shared" ref="X173:AA173" si="275">(R173/Q173)-1</f>
        <v>0.04</v>
      </c>
      <c r="Y173" s="130">
        <f t="shared" si="275"/>
        <v>0.04</v>
      </c>
      <c r="Z173" s="130">
        <f t="shared" si="275"/>
        <v>0.04</v>
      </c>
      <c r="AA173" s="130">
        <f t="shared" si="275"/>
        <v>0.04</v>
      </c>
    </row>
    <row r="174" spans="1:27" s="4" customFormat="1" ht="13.5" customHeight="1" x14ac:dyDescent="0.2">
      <c r="A174" s="76"/>
      <c r="B174" s="175" t="s">
        <v>69</v>
      </c>
      <c r="C174" s="89" t="s">
        <v>105</v>
      </c>
      <c r="D174" s="188">
        <f t="shared" si="273"/>
        <v>64693</v>
      </c>
      <c r="E174" s="188">
        <f t="shared" si="273"/>
        <v>67280</v>
      </c>
      <c r="F174" s="188">
        <f t="shared" si="273"/>
        <v>69972</v>
      </c>
      <c r="G174" s="188">
        <f t="shared" si="273"/>
        <v>72770</v>
      </c>
      <c r="H174" s="188">
        <f t="shared" si="273"/>
        <v>75681</v>
      </c>
      <c r="I174" s="188">
        <f>U174</f>
        <v>78708</v>
      </c>
      <c r="J174" s="130">
        <f>(D173/D163)-1</f>
        <v>2.5048999999999998E-2</v>
      </c>
      <c r="K174" s="130">
        <f>(E173/E163)-1</f>
        <v>2.5031999999999999E-2</v>
      </c>
      <c r="L174" s="130">
        <f t="shared" ref="L174:O174" si="276">(F173/F163)-1</f>
        <v>2.4985E-2</v>
      </c>
      <c r="M174" s="130">
        <f t="shared" si="276"/>
        <v>2.5198000000000002E-2</v>
      </c>
      <c r="N174" s="130">
        <f t="shared" si="276"/>
        <v>2.5069999999999999E-2</v>
      </c>
      <c r="O174" s="130">
        <f t="shared" si="276"/>
        <v>2.4919E-2</v>
      </c>
      <c r="P174" s="131">
        <f t="shared" ref="P174:T174" si="277">ROUND((P173*2080),5)</f>
        <v>64692.617599999998</v>
      </c>
      <c r="Q174" s="132">
        <f t="shared" si="277"/>
        <v>67280.324800000002</v>
      </c>
      <c r="R174" s="132">
        <f t="shared" si="277"/>
        <v>69971.553599999999</v>
      </c>
      <c r="S174" s="132">
        <f t="shared" si="277"/>
        <v>72770.422399999996</v>
      </c>
      <c r="T174" s="132">
        <f t="shared" si="277"/>
        <v>75681.236799999999</v>
      </c>
      <c r="U174" s="132">
        <f>ROUND((U173*2080),5)</f>
        <v>78708.489600000001</v>
      </c>
      <c r="V174" s="130">
        <f>(P173/P163)-1</f>
        <v>2.5000000000000001E-2</v>
      </c>
      <c r="W174" s="130">
        <f>(Q173/Q163)-1</f>
        <v>2.5000000000000001E-2</v>
      </c>
      <c r="X174" s="130">
        <f t="shared" ref="X174:AA174" si="278">(R173/R163)-1</f>
        <v>2.5000000000000001E-2</v>
      </c>
      <c r="Y174" s="130">
        <f t="shared" si="278"/>
        <v>2.5000000000000001E-2</v>
      </c>
      <c r="Z174" s="130">
        <f t="shared" si="278"/>
        <v>2.5000000000000001E-2</v>
      </c>
      <c r="AA174" s="130">
        <f t="shared" si="278"/>
        <v>2.5000000000000001E-2</v>
      </c>
    </row>
    <row r="175" spans="1:27" s="4" customFormat="1" ht="13.5" customHeight="1" x14ac:dyDescent="0.2">
      <c r="A175" s="76"/>
      <c r="B175" s="171" t="s">
        <v>123</v>
      </c>
      <c r="C175" s="24" t="s">
        <v>77</v>
      </c>
      <c r="D175" s="192"/>
      <c r="E175" s="193"/>
      <c r="F175" s="193"/>
      <c r="G175" s="193"/>
      <c r="H175" s="193"/>
      <c r="I175" s="193"/>
      <c r="J175" s="137"/>
      <c r="K175" s="137"/>
      <c r="L175" s="137"/>
      <c r="M175" s="137"/>
      <c r="N175" s="137"/>
      <c r="O175" s="137"/>
      <c r="P175" s="138"/>
      <c r="Q175" s="139"/>
      <c r="R175" s="139"/>
      <c r="S175" s="139"/>
      <c r="T175" s="139"/>
      <c r="U175" s="139"/>
      <c r="V175" s="137"/>
      <c r="W175" s="137"/>
      <c r="X175" s="137"/>
      <c r="Y175" s="137"/>
      <c r="Z175" s="137"/>
      <c r="AA175" s="137"/>
    </row>
    <row r="176" spans="1:27" s="4" customFormat="1" ht="13.5" customHeight="1" thickBot="1" x14ac:dyDescent="0.25">
      <c r="A176" s="80"/>
      <c r="B176" s="170"/>
      <c r="C176" s="49"/>
      <c r="D176" s="189"/>
      <c r="E176" s="190"/>
      <c r="F176" s="190"/>
      <c r="G176" s="190"/>
      <c r="H176" s="190"/>
      <c r="I176" s="190"/>
      <c r="J176" s="133"/>
      <c r="K176" s="133"/>
      <c r="L176" s="133"/>
      <c r="M176" s="133"/>
      <c r="N176" s="133"/>
      <c r="O176" s="133"/>
      <c r="P176" s="134"/>
      <c r="Q176" s="135"/>
      <c r="R176" s="135"/>
      <c r="S176" s="135"/>
      <c r="T176" s="135"/>
      <c r="U176" s="135"/>
      <c r="V176" s="133"/>
      <c r="W176" s="133"/>
      <c r="X176" s="133"/>
      <c r="Y176" s="133"/>
      <c r="Z176" s="133"/>
      <c r="AA176" s="133"/>
    </row>
    <row r="177" spans="1:27" s="4" customFormat="1" ht="13.5" customHeight="1" x14ac:dyDescent="0.2">
      <c r="A177" s="79">
        <v>48</v>
      </c>
      <c r="B177" s="174" t="s">
        <v>54</v>
      </c>
      <c r="C177" s="45" t="s">
        <v>77</v>
      </c>
      <c r="D177" s="187">
        <f t="shared" ref="D177:H178" si="279">P177</f>
        <v>31.88</v>
      </c>
      <c r="E177" s="187">
        <f t="shared" si="279"/>
        <v>33.15</v>
      </c>
      <c r="F177" s="187">
        <f t="shared" si="279"/>
        <v>34.479999999999997</v>
      </c>
      <c r="G177" s="187">
        <f t="shared" si="279"/>
        <v>35.86</v>
      </c>
      <c r="H177" s="187">
        <f t="shared" si="279"/>
        <v>37.29</v>
      </c>
      <c r="I177" s="187">
        <f>U177</f>
        <v>38.79</v>
      </c>
      <c r="J177" s="130"/>
      <c r="K177" s="130">
        <f>(E177/D177)-1</f>
        <v>3.9836999999999997E-2</v>
      </c>
      <c r="L177" s="130">
        <f t="shared" ref="L177:O177" si="280">(F177/E177)-1</f>
        <v>4.0120999999999997E-2</v>
      </c>
      <c r="M177" s="130">
        <f t="shared" si="280"/>
        <v>4.0023000000000003E-2</v>
      </c>
      <c r="N177" s="130">
        <f t="shared" si="280"/>
        <v>3.9877000000000003E-2</v>
      </c>
      <c r="O177" s="130">
        <f t="shared" si="280"/>
        <v>4.0224999999999997E-2</v>
      </c>
      <c r="P177" s="204">
        <f>ROUND(VLOOKUP($A177,'2016 REG - ORD 728'!$A$9:$U$297,16,FALSE)*(1+$H$2),5)</f>
        <v>31.879770000000001</v>
      </c>
      <c r="Q177" s="204">
        <f>ROUND(VLOOKUP($A177,'2016 REG - ORD 728'!$A$9:$U$297,17,FALSE)*(1+$H$2),5)</f>
        <v>33.154969999999999</v>
      </c>
      <c r="R177" s="204">
        <f>ROUND(VLOOKUP($A177,'2016 REG - ORD 728'!$A$9:$U$297,18,FALSE)*(1+$H$2),5)</f>
        <v>34.481169999999999</v>
      </c>
      <c r="S177" s="204">
        <f>ROUND(VLOOKUP($A177,'2016 REG - ORD 728'!$A$9:$U$297,19,FALSE)*(1+$H$2),5)</f>
        <v>35.860419999999998</v>
      </c>
      <c r="T177" s="204">
        <f>ROUND(VLOOKUP($A177,'2016 REG - ORD 728'!$A$9:$U$297,20,FALSE)*(1+$H$2),5)</f>
        <v>37.294840000000001</v>
      </c>
      <c r="U177" s="204">
        <f>ROUND(VLOOKUP($A177,'2016 REG - ORD 728'!$A$9:$U$297,21,FALSE)*(1+$H$2),5)</f>
        <v>38.786630000000002</v>
      </c>
      <c r="V177" s="130"/>
      <c r="W177" s="130">
        <f>(Q177/P177)-1</f>
        <v>0.04</v>
      </c>
      <c r="X177" s="130">
        <f t="shared" ref="X177:AA177" si="281">(R177/Q177)-1</f>
        <v>0.04</v>
      </c>
      <c r="Y177" s="130">
        <f t="shared" si="281"/>
        <v>0.04</v>
      </c>
      <c r="Z177" s="130">
        <f t="shared" si="281"/>
        <v>0.04</v>
      </c>
      <c r="AA177" s="130">
        <f t="shared" si="281"/>
        <v>0.04</v>
      </c>
    </row>
    <row r="178" spans="1:27" s="4" customFormat="1" ht="13.5" customHeight="1" x14ac:dyDescent="0.2">
      <c r="A178" s="76"/>
      <c r="B178" s="175"/>
      <c r="C178" s="89"/>
      <c r="D178" s="188">
        <f t="shared" si="279"/>
        <v>66310</v>
      </c>
      <c r="E178" s="188">
        <f t="shared" si="279"/>
        <v>68962</v>
      </c>
      <c r="F178" s="188">
        <f t="shared" si="279"/>
        <v>71721</v>
      </c>
      <c r="G178" s="188">
        <f t="shared" si="279"/>
        <v>74590</v>
      </c>
      <c r="H178" s="188">
        <f t="shared" si="279"/>
        <v>77573</v>
      </c>
      <c r="I178" s="188">
        <f>U178</f>
        <v>80676</v>
      </c>
      <c r="J178" s="130">
        <f>(D177/D173)-1</f>
        <v>2.5080000000000002E-2</v>
      </c>
      <c r="K178" s="130">
        <f>(E177/E173)-1</f>
        <v>2.4729999999999999E-2</v>
      </c>
      <c r="L178" s="130">
        <f t="shared" ref="L178:O178" si="282">(F177/F173)-1</f>
        <v>2.4969999999999999E-2</v>
      </c>
      <c r="M178" s="130">
        <f t="shared" si="282"/>
        <v>2.4864000000000001E-2</v>
      </c>
      <c r="N178" s="130">
        <f t="shared" si="282"/>
        <v>2.4732000000000001E-2</v>
      </c>
      <c r="O178" s="130">
        <f t="shared" si="282"/>
        <v>2.5106E-2</v>
      </c>
      <c r="P178" s="131">
        <f t="shared" ref="P178:T178" si="283">ROUND((P177*2080),5)</f>
        <v>66309.921600000001</v>
      </c>
      <c r="Q178" s="132">
        <f t="shared" si="283"/>
        <v>68962.337599999999</v>
      </c>
      <c r="R178" s="132">
        <f t="shared" si="283"/>
        <v>71720.833599999998</v>
      </c>
      <c r="S178" s="132">
        <f t="shared" si="283"/>
        <v>74589.673599999995</v>
      </c>
      <c r="T178" s="132">
        <f t="shared" si="283"/>
        <v>77573.267200000002</v>
      </c>
      <c r="U178" s="132">
        <f>ROUND((U177*2080),5)</f>
        <v>80676.190400000007</v>
      </c>
      <c r="V178" s="130">
        <f>(P177/P173)-1</f>
        <v>2.5000000000000001E-2</v>
      </c>
      <c r="W178" s="130">
        <f>(Q177/Q173)-1</f>
        <v>2.5000000000000001E-2</v>
      </c>
      <c r="X178" s="130">
        <f t="shared" ref="X178:AA178" si="284">(R177/R173)-1</f>
        <v>2.5000000000000001E-2</v>
      </c>
      <c r="Y178" s="130">
        <f t="shared" si="284"/>
        <v>2.5000000000000001E-2</v>
      </c>
      <c r="Z178" s="130">
        <f t="shared" si="284"/>
        <v>2.5000000000000001E-2</v>
      </c>
      <c r="AA178" s="130">
        <f t="shared" si="284"/>
        <v>2.5000000000000001E-2</v>
      </c>
    </row>
    <row r="179" spans="1:27" s="4" customFormat="1" ht="13.5" customHeight="1" thickBot="1" x14ac:dyDescent="0.25">
      <c r="A179" s="80"/>
      <c r="B179" s="170"/>
      <c r="C179" s="49"/>
      <c r="D179" s="189"/>
      <c r="E179" s="190"/>
      <c r="F179" s="190"/>
      <c r="G179" s="190"/>
      <c r="H179" s="190"/>
      <c r="I179" s="190"/>
      <c r="J179" s="133"/>
      <c r="K179" s="133"/>
      <c r="L179" s="133"/>
      <c r="M179" s="133"/>
      <c r="N179" s="133"/>
      <c r="O179" s="133"/>
      <c r="P179" s="134"/>
      <c r="Q179" s="135"/>
      <c r="R179" s="135"/>
      <c r="S179" s="135"/>
      <c r="T179" s="135"/>
      <c r="U179" s="135"/>
      <c r="V179" s="133"/>
      <c r="W179" s="133"/>
      <c r="X179" s="133"/>
      <c r="Y179" s="133"/>
      <c r="Z179" s="133"/>
      <c r="AA179" s="133"/>
    </row>
    <row r="180" spans="1:27" s="4" customFormat="1" ht="13.5" customHeight="1" x14ac:dyDescent="0.2">
      <c r="A180" s="79">
        <v>49</v>
      </c>
      <c r="B180" s="169" t="s">
        <v>228</v>
      </c>
      <c r="C180" s="45" t="s">
        <v>77</v>
      </c>
      <c r="D180" s="187">
        <f t="shared" ref="D180:H181" si="285">P180</f>
        <v>32.68</v>
      </c>
      <c r="E180" s="187">
        <f t="shared" si="285"/>
        <v>33.979999999999997</v>
      </c>
      <c r="F180" s="187">
        <f t="shared" si="285"/>
        <v>35.340000000000003</v>
      </c>
      <c r="G180" s="187">
        <f t="shared" si="285"/>
        <v>36.76</v>
      </c>
      <c r="H180" s="187">
        <f t="shared" si="285"/>
        <v>38.229999999999997</v>
      </c>
      <c r="I180" s="187">
        <f>U180</f>
        <v>39.76</v>
      </c>
      <c r="J180" s="130"/>
      <c r="K180" s="130">
        <f>(E180/D180)-1</f>
        <v>3.9780000000000003E-2</v>
      </c>
      <c r="L180" s="130">
        <f t="shared" ref="L180:O180" si="286">(F180/E180)-1</f>
        <v>4.0023999999999997E-2</v>
      </c>
      <c r="M180" s="130">
        <f t="shared" si="286"/>
        <v>4.0181000000000001E-2</v>
      </c>
      <c r="N180" s="130">
        <f t="shared" si="286"/>
        <v>3.9988999999999997E-2</v>
      </c>
      <c r="O180" s="130">
        <f t="shared" si="286"/>
        <v>4.0021000000000001E-2</v>
      </c>
      <c r="P180" s="204">
        <f>ROUND(VLOOKUP($A180,'2016 REG - ORD 728'!$A$9:$U$297,16,FALSE)*(1+$H$2),5)</f>
        <v>32.676760000000002</v>
      </c>
      <c r="Q180" s="204">
        <f>ROUND(VLOOKUP($A180,'2016 REG - ORD 728'!$A$9:$U$297,17,FALSE)*(1+$H$2),5)</f>
        <v>33.983840000000001</v>
      </c>
      <c r="R180" s="204">
        <f>ROUND(VLOOKUP($A180,'2016 REG - ORD 728'!$A$9:$U$297,18,FALSE)*(1+$H$2),5)</f>
        <v>35.343200000000003</v>
      </c>
      <c r="S180" s="204">
        <f>ROUND(VLOOKUP($A180,'2016 REG - ORD 728'!$A$9:$U$297,19,FALSE)*(1+$H$2),5)</f>
        <v>36.756929999999997</v>
      </c>
      <c r="T180" s="204">
        <f>ROUND(VLOOKUP($A180,'2016 REG - ORD 728'!$A$9:$U$297,20,FALSE)*(1+$H$2),5)</f>
        <v>38.227209999999999</v>
      </c>
      <c r="U180" s="204">
        <f>ROUND(VLOOKUP($A180,'2016 REG - ORD 728'!$A$9:$U$297,21,FALSE)*(1+$H$2),5)</f>
        <v>39.756300000000003</v>
      </c>
      <c r="V180" s="130"/>
      <c r="W180" s="130">
        <f>(Q180/P180)-1</f>
        <v>0.04</v>
      </c>
      <c r="X180" s="130">
        <f t="shared" ref="X180:AA180" si="287">(R180/Q180)-1</f>
        <v>0.04</v>
      </c>
      <c r="Y180" s="130">
        <f t="shared" si="287"/>
        <v>0.04</v>
      </c>
      <c r="Z180" s="130">
        <f t="shared" si="287"/>
        <v>0.04</v>
      </c>
      <c r="AA180" s="130">
        <f t="shared" si="287"/>
        <v>0.04</v>
      </c>
    </row>
    <row r="181" spans="1:27" s="4" customFormat="1" ht="13.5" customHeight="1" x14ac:dyDescent="0.2">
      <c r="A181" s="76"/>
      <c r="B181" s="175" t="s">
        <v>154</v>
      </c>
      <c r="C181" s="89"/>
      <c r="D181" s="188">
        <f t="shared" si="285"/>
        <v>67968</v>
      </c>
      <c r="E181" s="188">
        <f t="shared" si="285"/>
        <v>70686</v>
      </c>
      <c r="F181" s="188">
        <f t="shared" si="285"/>
        <v>73514</v>
      </c>
      <c r="G181" s="188">
        <f t="shared" si="285"/>
        <v>76454</v>
      </c>
      <c r="H181" s="188">
        <f t="shared" si="285"/>
        <v>79513</v>
      </c>
      <c r="I181" s="188">
        <f>U181</f>
        <v>82693</v>
      </c>
      <c r="J181" s="130">
        <f>(D180/D177)-1</f>
        <v>2.5094000000000002E-2</v>
      </c>
      <c r="K181" s="130">
        <f>(E180/E177)-1</f>
        <v>2.5038000000000001E-2</v>
      </c>
      <c r="L181" s="130">
        <f t="shared" ref="L181:O181" si="288">(F180/F177)-1</f>
        <v>2.4941999999999999E-2</v>
      </c>
      <c r="M181" s="130">
        <f t="shared" si="288"/>
        <v>2.5097999999999999E-2</v>
      </c>
      <c r="N181" s="130">
        <f t="shared" si="288"/>
        <v>2.5208000000000001E-2</v>
      </c>
      <c r="O181" s="130">
        <f t="shared" si="288"/>
        <v>2.5006E-2</v>
      </c>
      <c r="P181" s="131">
        <f t="shared" ref="P181:T181" si="289">ROUND((P180*2080),5)</f>
        <v>67967.660799999998</v>
      </c>
      <c r="Q181" s="132">
        <f t="shared" si="289"/>
        <v>70686.387199999997</v>
      </c>
      <c r="R181" s="132">
        <f t="shared" si="289"/>
        <v>73513.856</v>
      </c>
      <c r="S181" s="132">
        <f t="shared" si="289"/>
        <v>76454.414399999994</v>
      </c>
      <c r="T181" s="132">
        <f t="shared" si="289"/>
        <v>79512.596799999999</v>
      </c>
      <c r="U181" s="132">
        <f>ROUND((U180*2080),5)</f>
        <v>82693.104000000007</v>
      </c>
      <c r="V181" s="130">
        <f>(P180/P177)-1</f>
        <v>2.5000000000000001E-2</v>
      </c>
      <c r="W181" s="130">
        <f>(Q180/Q177)-1</f>
        <v>2.5000000000000001E-2</v>
      </c>
      <c r="X181" s="130">
        <f t="shared" ref="X181:AA181" si="290">(R180/R177)-1</f>
        <v>2.5000000000000001E-2</v>
      </c>
      <c r="Y181" s="130">
        <f t="shared" si="290"/>
        <v>2.5000000000000001E-2</v>
      </c>
      <c r="Z181" s="130">
        <f t="shared" si="290"/>
        <v>2.5000000000000001E-2</v>
      </c>
      <c r="AA181" s="130">
        <f t="shared" si="290"/>
        <v>2.5000000000000001E-2</v>
      </c>
    </row>
    <row r="182" spans="1:27" s="4" customFormat="1" ht="13.5" customHeight="1" thickBot="1" x14ac:dyDescent="0.25">
      <c r="A182" s="80"/>
      <c r="B182" s="168"/>
      <c r="C182" s="39"/>
      <c r="D182" s="189"/>
      <c r="E182" s="190"/>
      <c r="F182" s="190"/>
      <c r="G182" s="190"/>
      <c r="H182" s="190"/>
      <c r="I182" s="190"/>
      <c r="J182" s="133"/>
      <c r="K182" s="133"/>
      <c r="L182" s="133"/>
      <c r="M182" s="133"/>
      <c r="N182" s="133"/>
      <c r="O182" s="133"/>
      <c r="P182" s="134"/>
      <c r="Q182" s="135"/>
      <c r="R182" s="135"/>
      <c r="S182" s="135"/>
      <c r="T182" s="135"/>
      <c r="U182" s="135"/>
      <c r="V182" s="133"/>
      <c r="W182" s="133"/>
      <c r="X182" s="133"/>
      <c r="Y182" s="133"/>
      <c r="Z182" s="133"/>
      <c r="AA182" s="133"/>
    </row>
    <row r="183" spans="1:27" s="4" customFormat="1" ht="13.5" customHeight="1" x14ac:dyDescent="0.2">
      <c r="A183" s="79">
        <v>50</v>
      </c>
      <c r="B183" s="166" t="s">
        <v>75</v>
      </c>
      <c r="C183" s="45" t="s">
        <v>77</v>
      </c>
      <c r="D183" s="187">
        <f t="shared" ref="D183:H184" si="291">P183</f>
        <v>33.49</v>
      </c>
      <c r="E183" s="187">
        <f t="shared" si="291"/>
        <v>34.83</v>
      </c>
      <c r="F183" s="187">
        <f t="shared" si="291"/>
        <v>36.229999999999997</v>
      </c>
      <c r="G183" s="187">
        <f t="shared" si="291"/>
        <v>37.68</v>
      </c>
      <c r="H183" s="187">
        <f t="shared" si="291"/>
        <v>39.18</v>
      </c>
      <c r="I183" s="187">
        <f>U183</f>
        <v>40.75</v>
      </c>
      <c r="J183" s="130"/>
      <c r="K183" s="130">
        <f>(E183/D183)-1</f>
        <v>4.0011999999999999E-2</v>
      </c>
      <c r="L183" s="130">
        <f t="shared" ref="L183:O183" si="292">(F183/E183)-1</f>
        <v>4.0195000000000002E-2</v>
      </c>
      <c r="M183" s="130">
        <f t="shared" si="292"/>
        <v>4.0022000000000002E-2</v>
      </c>
      <c r="N183" s="130">
        <f t="shared" si="292"/>
        <v>3.9808999999999997E-2</v>
      </c>
      <c r="O183" s="130">
        <f t="shared" si="292"/>
        <v>4.0071000000000002E-2</v>
      </c>
      <c r="P183" s="204">
        <f>ROUND(VLOOKUP($A183,'2016 REG - ORD 728'!$A$9:$U$297,16,FALSE)*(1+$H$2),5)</f>
        <v>33.493699999999997</v>
      </c>
      <c r="Q183" s="204">
        <f>ROUND(VLOOKUP($A183,'2016 REG - ORD 728'!$A$9:$U$297,17,FALSE)*(1+$H$2),5)</f>
        <v>34.833449999999999</v>
      </c>
      <c r="R183" s="204">
        <f>ROUND(VLOOKUP($A183,'2016 REG - ORD 728'!$A$9:$U$297,18,FALSE)*(1+$H$2),5)</f>
        <v>36.226790000000001</v>
      </c>
      <c r="S183" s="204">
        <f>ROUND(VLOOKUP($A183,'2016 REG - ORD 728'!$A$9:$U$297,19,FALSE)*(1+$H$2),5)</f>
        <v>37.67586</v>
      </c>
      <c r="T183" s="204">
        <f>ROUND(VLOOKUP($A183,'2016 REG - ORD 728'!$A$9:$U$297,20,FALSE)*(1+$H$2),5)</f>
        <v>39.18289</v>
      </c>
      <c r="U183" s="204">
        <f>ROUND(VLOOKUP($A183,'2016 REG - ORD 728'!$A$9:$U$297,21,FALSE)*(1+$H$2),5)</f>
        <v>40.750219999999999</v>
      </c>
      <c r="V183" s="130"/>
      <c r="W183" s="130">
        <f>(Q183/P183)-1</f>
        <v>0.04</v>
      </c>
      <c r="X183" s="130">
        <f t="shared" ref="X183:AA183" si="293">(R183/Q183)-1</f>
        <v>0.04</v>
      </c>
      <c r="Y183" s="130">
        <f t="shared" si="293"/>
        <v>0.04</v>
      </c>
      <c r="Z183" s="130">
        <f t="shared" si="293"/>
        <v>0.04</v>
      </c>
      <c r="AA183" s="130">
        <f t="shared" si="293"/>
        <v>0.04</v>
      </c>
    </row>
    <row r="184" spans="1:27" s="52" customFormat="1" ht="13.5" customHeight="1" x14ac:dyDescent="0.2">
      <c r="A184" s="76"/>
      <c r="B184" s="171" t="s">
        <v>56</v>
      </c>
      <c r="C184" s="24" t="s">
        <v>105</v>
      </c>
      <c r="D184" s="188">
        <f t="shared" si="291"/>
        <v>69667</v>
      </c>
      <c r="E184" s="188">
        <f t="shared" si="291"/>
        <v>72454</v>
      </c>
      <c r="F184" s="188">
        <f t="shared" si="291"/>
        <v>75352</v>
      </c>
      <c r="G184" s="188">
        <f t="shared" si="291"/>
        <v>78366</v>
      </c>
      <c r="H184" s="188">
        <f t="shared" si="291"/>
        <v>81500</v>
      </c>
      <c r="I184" s="188">
        <f>U184</f>
        <v>84760</v>
      </c>
      <c r="J184" s="130">
        <f>(D183/D180)-1</f>
        <v>2.4785999999999999E-2</v>
      </c>
      <c r="K184" s="130">
        <f>(E183/E180)-1</f>
        <v>2.5014999999999999E-2</v>
      </c>
      <c r="L184" s="130">
        <f t="shared" ref="L184:O184" si="294">(F183/F180)-1</f>
        <v>2.5184000000000002E-2</v>
      </c>
      <c r="M184" s="130">
        <f t="shared" si="294"/>
        <v>2.5027000000000001E-2</v>
      </c>
      <c r="N184" s="130">
        <f t="shared" si="294"/>
        <v>2.4850000000000001E-2</v>
      </c>
      <c r="O184" s="130">
        <f t="shared" si="294"/>
        <v>2.4899000000000001E-2</v>
      </c>
      <c r="P184" s="131">
        <f t="shared" ref="P184:T184" si="295">ROUND((P183*2080),5)</f>
        <v>69666.895999999993</v>
      </c>
      <c r="Q184" s="132">
        <f t="shared" si="295"/>
        <v>72453.576000000001</v>
      </c>
      <c r="R184" s="132">
        <f t="shared" si="295"/>
        <v>75351.723199999993</v>
      </c>
      <c r="S184" s="132">
        <f t="shared" si="295"/>
        <v>78365.788799999995</v>
      </c>
      <c r="T184" s="132">
        <f t="shared" si="295"/>
        <v>81500.411200000002</v>
      </c>
      <c r="U184" s="132">
        <f>ROUND((U183*2080),5)</f>
        <v>84760.457599999994</v>
      </c>
      <c r="V184" s="130">
        <f>(P183/P180)-1</f>
        <v>2.5000999999999999E-2</v>
      </c>
      <c r="W184" s="130">
        <f>(Q183/Q180)-1</f>
        <v>2.5000000000000001E-2</v>
      </c>
      <c r="X184" s="130">
        <f t="shared" ref="X184:AA184" si="296">(R183/R180)-1</f>
        <v>2.5000000000000001E-2</v>
      </c>
      <c r="Y184" s="130">
        <f t="shared" si="296"/>
        <v>2.5000000000000001E-2</v>
      </c>
      <c r="Z184" s="130">
        <f t="shared" si="296"/>
        <v>2.5000000000000001E-2</v>
      </c>
      <c r="AA184" s="130">
        <f t="shared" si="296"/>
        <v>2.5000000000000001E-2</v>
      </c>
    </row>
    <row r="185" spans="1:27" s="52" customFormat="1" ht="13.5" customHeight="1" x14ac:dyDescent="0.2">
      <c r="A185" s="76"/>
      <c r="B185" s="171" t="s">
        <v>124</v>
      </c>
      <c r="C185" s="24" t="s">
        <v>77</v>
      </c>
      <c r="D185" s="194"/>
      <c r="E185" s="195"/>
      <c r="F185" s="195"/>
      <c r="G185" s="195"/>
      <c r="H185" s="195"/>
      <c r="I185" s="195"/>
      <c r="J185" s="136"/>
      <c r="K185" s="136"/>
      <c r="L185" s="136"/>
      <c r="M185" s="136"/>
      <c r="N185" s="136"/>
      <c r="O185" s="136"/>
      <c r="P185" s="131"/>
      <c r="Q185" s="132"/>
      <c r="R185" s="132"/>
      <c r="S185" s="132"/>
      <c r="T185" s="132"/>
      <c r="U185" s="132"/>
      <c r="V185" s="136"/>
      <c r="W185" s="136"/>
      <c r="X185" s="136"/>
      <c r="Y185" s="136"/>
      <c r="Z185" s="136"/>
      <c r="AA185" s="136"/>
    </row>
    <row r="186" spans="1:27" s="52" customFormat="1" ht="13.5" customHeight="1" x14ac:dyDescent="0.2">
      <c r="A186" s="76"/>
      <c r="B186" s="171" t="s">
        <v>124</v>
      </c>
      <c r="C186" s="24" t="s">
        <v>105</v>
      </c>
      <c r="D186" s="194"/>
      <c r="E186" s="195"/>
      <c r="F186" s="195"/>
      <c r="G186" s="195"/>
      <c r="H186" s="195"/>
      <c r="I186" s="195"/>
      <c r="J186" s="136"/>
      <c r="K186" s="136"/>
      <c r="L186" s="136"/>
      <c r="M186" s="136"/>
      <c r="N186" s="136"/>
      <c r="O186" s="136"/>
      <c r="P186" s="131"/>
      <c r="Q186" s="132"/>
      <c r="R186" s="132"/>
      <c r="S186" s="132"/>
      <c r="T186" s="132"/>
      <c r="U186" s="132"/>
      <c r="V186" s="136"/>
      <c r="W186" s="136"/>
      <c r="X186" s="136"/>
      <c r="Y186" s="136"/>
      <c r="Z186" s="136"/>
      <c r="AA186" s="136"/>
    </row>
    <row r="187" spans="1:27" s="52" customFormat="1" ht="13.5" customHeight="1" x14ac:dyDescent="0.2">
      <c r="A187" s="76"/>
      <c r="B187" s="171" t="s">
        <v>78</v>
      </c>
      <c r="C187" s="24" t="s">
        <v>77</v>
      </c>
      <c r="D187" s="194"/>
      <c r="E187" s="195"/>
      <c r="F187" s="195"/>
      <c r="G187" s="195"/>
      <c r="H187" s="195"/>
      <c r="I187" s="195"/>
      <c r="J187" s="136"/>
      <c r="K187" s="136"/>
      <c r="L187" s="136"/>
      <c r="M187" s="136"/>
      <c r="N187" s="136"/>
      <c r="O187" s="136"/>
      <c r="P187" s="131"/>
      <c r="Q187" s="132"/>
      <c r="R187" s="132"/>
      <c r="S187" s="132"/>
      <c r="T187" s="132"/>
      <c r="U187" s="132"/>
      <c r="V187" s="136"/>
      <c r="W187" s="136"/>
      <c r="X187" s="136"/>
      <c r="Y187" s="136"/>
      <c r="Z187" s="136"/>
      <c r="AA187" s="136"/>
    </row>
    <row r="188" spans="1:27" s="52" customFormat="1" ht="13.5" customHeight="1" x14ac:dyDescent="0.2">
      <c r="A188" s="76"/>
      <c r="B188" s="171" t="s">
        <v>125</v>
      </c>
      <c r="C188" s="24" t="s">
        <v>77</v>
      </c>
      <c r="D188" s="194"/>
      <c r="E188" s="195"/>
      <c r="F188" s="195"/>
      <c r="G188" s="195"/>
      <c r="H188" s="195"/>
      <c r="I188" s="195"/>
      <c r="J188" s="136"/>
      <c r="K188" s="136"/>
      <c r="L188" s="136"/>
      <c r="M188" s="136"/>
      <c r="N188" s="136"/>
      <c r="O188" s="136"/>
      <c r="P188" s="131"/>
      <c r="Q188" s="132"/>
      <c r="R188" s="132"/>
      <c r="S188" s="132"/>
      <c r="T188" s="132"/>
      <c r="U188" s="132"/>
      <c r="V188" s="136"/>
      <c r="W188" s="136"/>
      <c r="X188" s="136"/>
      <c r="Y188" s="136"/>
      <c r="Z188" s="136"/>
      <c r="AA188" s="136"/>
    </row>
    <row r="189" spans="1:27" s="52" customFormat="1" ht="13.5" customHeight="1" x14ac:dyDescent="0.2">
      <c r="A189" s="76"/>
      <c r="B189" s="171" t="s">
        <v>76</v>
      </c>
      <c r="C189" s="24" t="s">
        <v>77</v>
      </c>
      <c r="D189" s="194"/>
      <c r="E189" s="195"/>
      <c r="F189" s="195"/>
      <c r="G189" s="195"/>
      <c r="H189" s="195"/>
      <c r="I189" s="195"/>
      <c r="J189" s="136"/>
      <c r="K189" s="136"/>
      <c r="L189" s="136"/>
      <c r="M189" s="136"/>
      <c r="N189" s="136"/>
      <c r="O189" s="136"/>
      <c r="P189" s="131"/>
      <c r="Q189" s="132"/>
      <c r="R189" s="132"/>
      <c r="S189" s="132"/>
      <c r="T189" s="132"/>
      <c r="U189" s="132"/>
      <c r="V189" s="136"/>
      <c r="W189" s="136"/>
      <c r="X189" s="136"/>
      <c r="Y189" s="136"/>
      <c r="Z189" s="136"/>
      <c r="AA189" s="136"/>
    </row>
    <row r="190" spans="1:27" s="52" customFormat="1" ht="13.5" customHeight="1" x14ac:dyDescent="0.2">
      <c r="A190" s="76"/>
      <c r="B190" s="171" t="s">
        <v>61</v>
      </c>
      <c r="C190" s="24" t="s">
        <v>77</v>
      </c>
      <c r="D190" s="194"/>
      <c r="E190" s="195"/>
      <c r="F190" s="195"/>
      <c r="G190" s="195"/>
      <c r="H190" s="195"/>
      <c r="I190" s="195"/>
      <c r="J190" s="136"/>
      <c r="K190" s="136"/>
      <c r="L190" s="136"/>
      <c r="M190" s="136"/>
      <c r="N190" s="136"/>
      <c r="O190" s="136"/>
      <c r="P190" s="131"/>
      <c r="Q190" s="132"/>
      <c r="R190" s="132"/>
      <c r="S190" s="132"/>
      <c r="T190" s="132"/>
      <c r="U190" s="132"/>
      <c r="V190" s="136"/>
      <c r="W190" s="136"/>
      <c r="X190" s="136"/>
      <c r="Y190" s="136"/>
      <c r="Z190" s="136"/>
      <c r="AA190" s="136"/>
    </row>
    <row r="191" spans="1:27" s="52" customFormat="1" ht="13.5" customHeight="1" x14ac:dyDescent="0.2">
      <c r="A191" s="76"/>
      <c r="B191" s="171" t="s">
        <v>55</v>
      </c>
      <c r="C191" s="24" t="s">
        <v>105</v>
      </c>
      <c r="D191" s="194"/>
      <c r="E191" s="195"/>
      <c r="F191" s="195"/>
      <c r="G191" s="195"/>
      <c r="H191" s="195"/>
      <c r="I191" s="195"/>
      <c r="J191" s="136"/>
      <c r="K191" s="136"/>
      <c r="L191" s="136"/>
      <c r="M191" s="136"/>
      <c r="N191" s="136"/>
      <c r="O191" s="136"/>
      <c r="P191" s="131"/>
      <c r="Q191" s="132"/>
      <c r="R191" s="132"/>
      <c r="S191" s="132"/>
      <c r="T191" s="132"/>
      <c r="U191" s="132"/>
      <c r="V191" s="136"/>
      <c r="W191" s="136"/>
      <c r="X191" s="136"/>
      <c r="Y191" s="136"/>
      <c r="Z191" s="136"/>
      <c r="AA191" s="136"/>
    </row>
    <row r="192" spans="1:27" s="52" customFormat="1" ht="13.5" customHeight="1" x14ac:dyDescent="0.2">
      <c r="A192" s="76"/>
      <c r="B192" s="167" t="s">
        <v>126</v>
      </c>
      <c r="C192" s="29" t="s">
        <v>105</v>
      </c>
      <c r="D192" s="194"/>
      <c r="E192" s="195"/>
      <c r="F192" s="195"/>
      <c r="G192" s="195"/>
      <c r="H192" s="195"/>
      <c r="I192" s="195"/>
      <c r="J192" s="136"/>
      <c r="K192" s="136"/>
      <c r="L192" s="136"/>
      <c r="M192" s="136"/>
      <c r="N192" s="136"/>
      <c r="O192" s="136"/>
      <c r="P192" s="131"/>
      <c r="Q192" s="132"/>
      <c r="R192" s="132"/>
      <c r="S192" s="132"/>
      <c r="T192" s="132"/>
      <c r="U192" s="132"/>
      <c r="V192" s="136"/>
      <c r="W192" s="136"/>
      <c r="X192" s="136"/>
      <c r="Y192" s="136"/>
      <c r="Z192" s="136"/>
      <c r="AA192" s="136"/>
    </row>
    <row r="193" spans="1:27" s="52" customFormat="1" ht="13.5" customHeight="1" x14ac:dyDescent="0.2">
      <c r="A193" s="76"/>
      <c r="B193" s="167" t="s">
        <v>225</v>
      </c>
      <c r="C193" s="29" t="s">
        <v>105</v>
      </c>
      <c r="D193" s="194"/>
      <c r="E193" s="195"/>
      <c r="F193" s="195"/>
      <c r="G193" s="195"/>
      <c r="H193" s="195"/>
      <c r="I193" s="195"/>
      <c r="J193" s="136"/>
      <c r="K193" s="136"/>
      <c r="L193" s="136"/>
      <c r="M193" s="136"/>
      <c r="N193" s="136"/>
      <c r="O193" s="136"/>
      <c r="P193" s="131"/>
      <c r="Q193" s="132"/>
      <c r="R193" s="132"/>
      <c r="S193" s="132"/>
      <c r="T193" s="132"/>
      <c r="U193" s="132"/>
      <c r="V193" s="136"/>
      <c r="W193" s="136"/>
      <c r="X193" s="136"/>
      <c r="Y193" s="136"/>
      <c r="Z193" s="136"/>
      <c r="AA193" s="136"/>
    </row>
    <row r="194" spans="1:27" s="4" customFormat="1" ht="13.5" customHeight="1" thickBot="1" x14ac:dyDescent="0.25">
      <c r="A194" s="81"/>
      <c r="B194" s="168"/>
      <c r="C194" s="39"/>
      <c r="D194" s="189"/>
      <c r="E194" s="190"/>
      <c r="F194" s="190"/>
      <c r="G194" s="190"/>
      <c r="H194" s="190"/>
      <c r="I194" s="190"/>
      <c r="J194" s="133"/>
      <c r="K194" s="133"/>
      <c r="L194" s="133"/>
      <c r="M194" s="133"/>
      <c r="N194" s="133"/>
      <c r="O194" s="133"/>
      <c r="P194" s="134"/>
      <c r="Q194" s="135"/>
      <c r="R194" s="135"/>
      <c r="S194" s="135"/>
      <c r="T194" s="135"/>
      <c r="U194" s="135"/>
      <c r="V194" s="133"/>
      <c r="W194" s="133"/>
      <c r="X194" s="133"/>
      <c r="Y194" s="133"/>
      <c r="Z194" s="133"/>
      <c r="AA194" s="133"/>
    </row>
    <row r="195" spans="1:27" s="4" customFormat="1" ht="13.5" customHeight="1" x14ac:dyDescent="0.2">
      <c r="A195" s="79">
        <v>51</v>
      </c>
      <c r="B195" s="166"/>
      <c r="C195" s="45"/>
      <c r="D195" s="187">
        <f t="shared" ref="D195:H196" si="297">P195</f>
        <v>34.33</v>
      </c>
      <c r="E195" s="187">
        <f t="shared" si="297"/>
        <v>35.700000000000003</v>
      </c>
      <c r="F195" s="187">
        <f t="shared" si="297"/>
        <v>37.130000000000003</v>
      </c>
      <c r="G195" s="187">
        <f t="shared" si="297"/>
        <v>38.619999999999997</v>
      </c>
      <c r="H195" s="187">
        <f t="shared" si="297"/>
        <v>40.159999999999997</v>
      </c>
      <c r="I195" s="187">
        <f>U195</f>
        <v>41.77</v>
      </c>
      <c r="J195" s="130"/>
      <c r="K195" s="130">
        <f>(E195/D195)-1</f>
        <v>3.9906999999999998E-2</v>
      </c>
      <c r="L195" s="130">
        <f t="shared" ref="L195:O195" si="298">(F195/E195)-1</f>
        <v>4.0056000000000001E-2</v>
      </c>
      <c r="M195" s="130">
        <f t="shared" si="298"/>
        <v>4.0128999999999998E-2</v>
      </c>
      <c r="N195" s="130">
        <f t="shared" si="298"/>
        <v>3.9876000000000002E-2</v>
      </c>
      <c r="O195" s="130">
        <f t="shared" si="298"/>
        <v>4.0090000000000001E-2</v>
      </c>
      <c r="P195" s="204">
        <f>ROUND(VLOOKUP($A195,'2016 REG - ORD 728'!$A$9:$U$297,16,FALSE)*(1+$H$2),5)</f>
        <v>34.331040000000002</v>
      </c>
      <c r="Q195" s="204">
        <f>ROUND(VLOOKUP($A195,'2016 REG - ORD 728'!$A$9:$U$297,17,FALSE)*(1+$H$2),5)</f>
        <v>35.704279999999997</v>
      </c>
      <c r="R195" s="204">
        <f>ROUND(VLOOKUP($A195,'2016 REG - ORD 728'!$A$9:$U$297,18,FALSE)*(1+$H$2),5)</f>
        <v>37.132449999999999</v>
      </c>
      <c r="S195" s="204">
        <f>ROUND(VLOOKUP($A195,'2016 REG - ORD 728'!$A$9:$U$297,19,FALSE)*(1+$H$2),5)</f>
        <v>38.617750000000001</v>
      </c>
      <c r="T195" s="204">
        <f>ROUND(VLOOKUP($A195,'2016 REG - ORD 728'!$A$9:$U$297,20,FALSE)*(1+$H$2),5)</f>
        <v>40.162469999999999</v>
      </c>
      <c r="U195" s="204">
        <f>ROUND(VLOOKUP($A195,'2016 REG - ORD 728'!$A$9:$U$297,21,FALSE)*(1+$H$2),5)</f>
        <v>41.768970000000003</v>
      </c>
      <c r="V195" s="130"/>
      <c r="W195" s="130">
        <f>(Q195/P195)-1</f>
        <v>0.04</v>
      </c>
      <c r="X195" s="130">
        <f t="shared" ref="X195:AA195" si="299">(R195/Q195)-1</f>
        <v>0.04</v>
      </c>
      <c r="Y195" s="130">
        <f t="shared" si="299"/>
        <v>0.04</v>
      </c>
      <c r="Z195" s="130">
        <f t="shared" si="299"/>
        <v>0.04</v>
      </c>
      <c r="AA195" s="130">
        <f t="shared" si="299"/>
        <v>0.04</v>
      </c>
    </row>
    <row r="196" spans="1:27" s="4" customFormat="1" ht="13.5" customHeight="1" x14ac:dyDescent="0.2">
      <c r="A196" s="76"/>
      <c r="B196" s="175"/>
      <c r="C196" s="89"/>
      <c r="D196" s="188">
        <f t="shared" si="297"/>
        <v>71409</v>
      </c>
      <c r="E196" s="188">
        <f t="shared" si="297"/>
        <v>74265</v>
      </c>
      <c r="F196" s="188">
        <f t="shared" si="297"/>
        <v>77235</v>
      </c>
      <c r="G196" s="188">
        <f t="shared" si="297"/>
        <v>80325</v>
      </c>
      <c r="H196" s="188">
        <f t="shared" si="297"/>
        <v>83538</v>
      </c>
      <c r="I196" s="188">
        <f>U196</f>
        <v>86879</v>
      </c>
      <c r="J196" s="130">
        <f>(D195/D183)-1</f>
        <v>2.5082E-2</v>
      </c>
      <c r="K196" s="130">
        <f>(E195/E183)-1</f>
        <v>2.4978E-2</v>
      </c>
      <c r="L196" s="130">
        <f t="shared" ref="L196:O196" si="300">(F195/F183)-1</f>
        <v>2.4840999999999998E-2</v>
      </c>
      <c r="M196" s="130">
        <f t="shared" si="300"/>
        <v>2.4947E-2</v>
      </c>
      <c r="N196" s="130">
        <f t="shared" si="300"/>
        <v>2.5013000000000001E-2</v>
      </c>
      <c r="O196" s="130">
        <f t="shared" si="300"/>
        <v>2.5031000000000001E-2</v>
      </c>
      <c r="P196" s="131">
        <f t="shared" ref="P196:T196" si="301">ROUND((P195*2080),5)</f>
        <v>71408.563200000004</v>
      </c>
      <c r="Q196" s="132">
        <f t="shared" si="301"/>
        <v>74264.902400000006</v>
      </c>
      <c r="R196" s="132">
        <f t="shared" si="301"/>
        <v>77235.495999999999</v>
      </c>
      <c r="S196" s="132">
        <f t="shared" si="301"/>
        <v>80324.92</v>
      </c>
      <c r="T196" s="132">
        <f t="shared" si="301"/>
        <v>83537.937600000005</v>
      </c>
      <c r="U196" s="132">
        <f>ROUND((U195*2080),5)</f>
        <v>86879.457599999994</v>
      </c>
      <c r="V196" s="130">
        <f>(P195/P183)-1</f>
        <v>2.5000000000000001E-2</v>
      </c>
      <c r="W196" s="130">
        <f>(Q195/Q183)-1</f>
        <v>2.5000000000000001E-2</v>
      </c>
      <c r="X196" s="130">
        <f t="shared" ref="X196:AA196" si="302">(R195/R183)-1</f>
        <v>2.5000000000000001E-2</v>
      </c>
      <c r="Y196" s="130">
        <f t="shared" si="302"/>
        <v>2.5000000000000001E-2</v>
      </c>
      <c r="Z196" s="130">
        <f t="shared" si="302"/>
        <v>2.5000000000000001E-2</v>
      </c>
      <c r="AA196" s="130">
        <f t="shared" si="302"/>
        <v>2.5000000000000001E-2</v>
      </c>
    </row>
    <row r="197" spans="1:27" s="4" customFormat="1" ht="13.5" customHeight="1" thickBot="1" x14ac:dyDescent="0.25">
      <c r="A197" s="81"/>
      <c r="B197" s="168"/>
      <c r="C197" s="39"/>
      <c r="D197" s="189"/>
      <c r="E197" s="190"/>
      <c r="F197" s="190"/>
      <c r="G197" s="190"/>
      <c r="H197" s="190"/>
      <c r="I197" s="190"/>
      <c r="J197" s="133"/>
      <c r="K197" s="133"/>
      <c r="L197" s="133"/>
      <c r="M197" s="133"/>
      <c r="N197" s="133"/>
      <c r="O197" s="133"/>
      <c r="P197" s="134"/>
      <c r="Q197" s="135"/>
      <c r="R197" s="135"/>
      <c r="S197" s="135"/>
      <c r="T197" s="135"/>
      <c r="U197" s="135"/>
      <c r="V197" s="133"/>
      <c r="W197" s="133"/>
      <c r="X197" s="133"/>
      <c r="Y197" s="133"/>
      <c r="Z197" s="133"/>
      <c r="AA197" s="133"/>
    </row>
    <row r="198" spans="1:27" s="4" customFormat="1" ht="13.5" customHeight="1" x14ac:dyDescent="0.2">
      <c r="A198" s="79">
        <v>52</v>
      </c>
      <c r="B198" s="166" t="s">
        <v>82</v>
      </c>
      <c r="C198" s="86" t="s">
        <v>77</v>
      </c>
      <c r="D198" s="187">
        <f t="shared" ref="D198:H199" si="303">P198</f>
        <v>35.19</v>
      </c>
      <c r="E198" s="187">
        <f t="shared" si="303"/>
        <v>36.6</v>
      </c>
      <c r="F198" s="187">
        <f t="shared" si="303"/>
        <v>38.06</v>
      </c>
      <c r="G198" s="187">
        <f t="shared" si="303"/>
        <v>39.58</v>
      </c>
      <c r="H198" s="187">
        <f t="shared" si="303"/>
        <v>41.17</v>
      </c>
      <c r="I198" s="187">
        <f>U198</f>
        <v>42.81</v>
      </c>
      <c r="J198" s="130"/>
      <c r="K198" s="130">
        <f>(E198/D198)-1</f>
        <v>4.0067999999999999E-2</v>
      </c>
      <c r="L198" s="130">
        <f t="shared" ref="L198:O198" si="304">(F198/E198)-1</f>
        <v>3.9891000000000003E-2</v>
      </c>
      <c r="M198" s="130">
        <f t="shared" si="304"/>
        <v>3.9937E-2</v>
      </c>
      <c r="N198" s="130">
        <f t="shared" si="304"/>
        <v>4.0171999999999999E-2</v>
      </c>
      <c r="O198" s="130">
        <f t="shared" si="304"/>
        <v>3.9835000000000002E-2</v>
      </c>
      <c r="P198" s="204">
        <f>ROUND(VLOOKUP($A198,'2016 REG - ORD 728'!$A$9:$U$297,16,FALSE)*(1+$H$2),5)</f>
        <v>35.189309999999999</v>
      </c>
      <c r="Q198" s="204">
        <f>ROUND(VLOOKUP($A198,'2016 REG - ORD 728'!$A$9:$U$297,17,FALSE)*(1+$H$2),5)</f>
        <v>36.596890000000002</v>
      </c>
      <c r="R198" s="204">
        <f>ROUND(VLOOKUP($A198,'2016 REG - ORD 728'!$A$9:$U$297,18,FALSE)*(1+$H$2),5)</f>
        <v>38.060760000000002</v>
      </c>
      <c r="S198" s="204">
        <f>ROUND(VLOOKUP($A198,'2016 REG - ORD 728'!$A$9:$U$297,19,FALSE)*(1+$H$2),5)</f>
        <v>39.583199999999998</v>
      </c>
      <c r="T198" s="204">
        <f>ROUND(VLOOKUP($A198,'2016 REG - ORD 728'!$A$9:$U$297,20,FALSE)*(1+$H$2),5)</f>
        <v>41.166530000000002</v>
      </c>
      <c r="U198" s="204">
        <f>ROUND(VLOOKUP($A198,'2016 REG - ORD 728'!$A$9:$U$297,21,FALSE)*(1+$H$2),5)</f>
        <v>42.813189999999999</v>
      </c>
      <c r="V198" s="130"/>
      <c r="W198" s="130">
        <f>(Q198/P198)-1</f>
        <v>0.04</v>
      </c>
      <c r="X198" s="130">
        <f t="shared" ref="X198:AA198" si="305">(R198/Q198)-1</f>
        <v>0.04</v>
      </c>
      <c r="Y198" s="130">
        <f t="shared" si="305"/>
        <v>0.04</v>
      </c>
      <c r="Z198" s="130">
        <f t="shared" si="305"/>
        <v>0.04</v>
      </c>
      <c r="AA198" s="130">
        <f t="shared" si="305"/>
        <v>0.04</v>
      </c>
    </row>
    <row r="199" spans="1:27" s="4" customFormat="1" ht="13.5" customHeight="1" x14ac:dyDescent="0.2">
      <c r="A199" s="76" t="s">
        <v>141</v>
      </c>
      <c r="B199" s="175" t="s">
        <v>79</v>
      </c>
      <c r="C199" s="89" t="s">
        <v>77</v>
      </c>
      <c r="D199" s="188">
        <f t="shared" si="303"/>
        <v>73194</v>
      </c>
      <c r="E199" s="188">
        <f t="shared" si="303"/>
        <v>76122</v>
      </c>
      <c r="F199" s="188">
        <f t="shared" si="303"/>
        <v>79166</v>
      </c>
      <c r="G199" s="188">
        <f t="shared" si="303"/>
        <v>82333</v>
      </c>
      <c r="H199" s="188">
        <f t="shared" si="303"/>
        <v>85626</v>
      </c>
      <c r="I199" s="188">
        <f>U199</f>
        <v>89051</v>
      </c>
      <c r="J199" s="130">
        <f>(D198/D195)-1</f>
        <v>2.5051E-2</v>
      </c>
      <c r="K199" s="130">
        <f>(E198/E195)-1</f>
        <v>2.521E-2</v>
      </c>
      <c r="L199" s="130">
        <f t="shared" ref="L199:O199" si="306">(F198/F195)-1</f>
        <v>2.5047E-2</v>
      </c>
      <c r="M199" s="130">
        <f t="shared" si="306"/>
        <v>2.4858000000000002E-2</v>
      </c>
      <c r="N199" s="130">
        <f t="shared" si="306"/>
        <v>2.5149000000000001E-2</v>
      </c>
      <c r="O199" s="130">
        <f t="shared" si="306"/>
        <v>2.4898E-2</v>
      </c>
      <c r="P199" s="131">
        <f t="shared" ref="P199:T199" si="307">ROUND((P198*2080),5)</f>
        <v>73193.764800000004</v>
      </c>
      <c r="Q199" s="132">
        <f t="shared" si="307"/>
        <v>76121.531199999998</v>
      </c>
      <c r="R199" s="132">
        <f t="shared" si="307"/>
        <v>79166.380799999999</v>
      </c>
      <c r="S199" s="132">
        <f t="shared" si="307"/>
        <v>82333.055999999997</v>
      </c>
      <c r="T199" s="132">
        <f t="shared" si="307"/>
        <v>85626.382400000002</v>
      </c>
      <c r="U199" s="132">
        <f>ROUND((U198*2080),5)</f>
        <v>89051.435200000007</v>
      </c>
      <c r="V199" s="130">
        <f>(P198/P195)-1</f>
        <v>2.5000000000000001E-2</v>
      </c>
      <c r="W199" s="130">
        <f>(Q198/Q195)-1</f>
        <v>2.5000000000000001E-2</v>
      </c>
      <c r="X199" s="130">
        <f t="shared" ref="X199:AA199" si="308">(R198/R195)-1</f>
        <v>2.5000000000000001E-2</v>
      </c>
      <c r="Y199" s="130">
        <f t="shared" si="308"/>
        <v>2.5000000000000001E-2</v>
      </c>
      <c r="Z199" s="130">
        <f t="shared" si="308"/>
        <v>2.5000000000000001E-2</v>
      </c>
      <c r="AA199" s="130">
        <f t="shared" si="308"/>
        <v>2.5000000000000001E-2</v>
      </c>
    </row>
    <row r="200" spans="1:27" s="4" customFormat="1" ht="13.5" customHeight="1" thickBot="1" x14ac:dyDescent="0.25">
      <c r="A200" s="80"/>
      <c r="B200" s="168"/>
      <c r="C200" s="39"/>
      <c r="D200" s="197"/>
      <c r="E200" s="198"/>
      <c r="F200" s="198"/>
      <c r="G200" s="198"/>
      <c r="H200" s="198"/>
      <c r="I200" s="198"/>
      <c r="J200" s="140"/>
      <c r="K200" s="140"/>
      <c r="L200" s="140"/>
      <c r="M200" s="140"/>
      <c r="N200" s="140"/>
      <c r="O200" s="140"/>
      <c r="P200" s="141"/>
      <c r="Q200" s="142"/>
      <c r="R200" s="142"/>
      <c r="S200" s="142"/>
      <c r="T200" s="142"/>
      <c r="U200" s="142"/>
      <c r="V200" s="140"/>
      <c r="W200" s="140"/>
      <c r="X200" s="140"/>
      <c r="Y200" s="140"/>
      <c r="Z200" s="140"/>
      <c r="AA200" s="140"/>
    </row>
    <row r="201" spans="1:27" s="4" customFormat="1" ht="13.5" customHeight="1" x14ac:dyDescent="0.2">
      <c r="A201" s="79">
        <v>53</v>
      </c>
      <c r="B201" s="166" t="s">
        <v>127</v>
      </c>
      <c r="C201" s="45" t="s">
        <v>77</v>
      </c>
      <c r="D201" s="187">
        <f t="shared" ref="D201:H202" si="309">P201</f>
        <v>36.07</v>
      </c>
      <c r="E201" s="187">
        <f t="shared" si="309"/>
        <v>37.51</v>
      </c>
      <c r="F201" s="187">
        <f t="shared" si="309"/>
        <v>39.01</v>
      </c>
      <c r="G201" s="187">
        <f t="shared" si="309"/>
        <v>40.57</v>
      </c>
      <c r="H201" s="187">
        <f t="shared" si="309"/>
        <v>42.2</v>
      </c>
      <c r="I201" s="187">
        <f>U201</f>
        <v>43.88</v>
      </c>
      <c r="J201" s="130"/>
      <c r="K201" s="130">
        <f>(E201/D201)-1</f>
        <v>3.9921999999999999E-2</v>
      </c>
      <c r="L201" s="130">
        <f t="shared" ref="L201:O201" si="310">(F201/E201)-1</f>
        <v>3.9988999999999997E-2</v>
      </c>
      <c r="M201" s="130">
        <f t="shared" si="310"/>
        <v>3.9989999999999998E-2</v>
      </c>
      <c r="N201" s="130">
        <f t="shared" si="310"/>
        <v>4.0176999999999997E-2</v>
      </c>
      <c r="O201" s="130">
        <f t="shared" si="310"/>
        <v>3.9809999999999998E-2</v>
      </c>
      <c r="P201" s="204">
        <f>ROUND(VLOOKUP($A201,'2016 REG - ORD 728'!$A$9:$U$297,16,FALSE)*(1+$H$2),5)</f>
        <v>36.069040000000001</v>
      </c>
      <c r="Q201" s="204">
        <f>ROUND(VLOOKUP($A201,'2016 REG - ORD 728'!$A$9:$U$297,17,FALSE)*(1+$H$2),5)</f>
        <v>37.511800000000001</v>
      </c>
      <c r="R201" s="204">
        <f>ROUND(VLOOKUP($A201,'2016 REG - ORD 728'!$A$9:$U$297,18,FALSE)*(1+$H$2),5)</f>
        <v>39.012279999999997</v>
      </c>
      <c r="S201" s="204">
        <f>ROUND(VLOOKUP($A201,'2016 REG - ORD 728'!$A$9:$U$297,19,FALSE)*(1+$H$2),5)</f>
        <v>40.572769999999998</v>
      </c>
      <c r="T201" s="204">
        <f>ROUND(VLOOKUP($A201,'2016 REG - ORD 728'!$A$9:$U$297,20,FALSE)*(1+$H$2),5)</f>
        <v>42.195689999999999</v>
      </c>
      <c r="U201" s="204">
        <f>ROUND(VLOOKUP($A201,'2016 REG - ORD 728'!$A$9:$U$297,21,FALSE)*(1+$H$2),5)</f>
        <v>43.883519999999997</v>
      </c>
      <c r="V201" s="130"/>
      <c r="W201" s="130">
        <f>(Q201/P201)-1</f>
        <v>0.04</v>
      </c>
      <c r="X201" s="130">
        <f t="shared" ref="X201:AA201" si="311">(R201/Q201)-1</f>
        <v>0.04</v>
      </c>
      <c r="Y201" s="130">
        <f t="shared" si="311"/>
        <v>0.04</v>
      </c>
      <c r="Z201" s="130">
        <f t="shared" si="311"/>
        <v>0.04</v>
      </c>
      <c r="AA201" s="130">
        <f t="shared" si="311"/>
        <v>0.04</v>
      </c>
    </row>
    <row r="202" spans="1:27" s="4" customFormat="1" ht="13.5" customHeight="1" x14ac:dyDescent="0.2">
      <c r="A202" s="76"/>
      <c r="B202" s="171" t="s">
        <v>128</v>
      </c>
      <c r="C202" s="24" t="s">
        <v>77</v>
      </c>
      <c r="D202" s="188">
        <f t="shared" si="309"/>
        <v>75024</v>
      </c>
      <c r="E202" s="188">
        <f t="shared" si="309"/>
        <v>78025</v>
      </c>
      <c r="F202" s="188">
        <f t="shared" si="309"/>
        <v>81146</v>
      </c>
      <c r="G202" s="188">
        <f t="shared" si="309"/>
        <v>84391</v>
      </c>
      <c r="H202" s="188">
        <f t="shared" si="309"/>
        <v>87767</v>
      </c>
      <c r="I202" s="188">
        <f>U202</f>
        <v>91278</v>
      </c>
      <c r="J202" s="130">
        <f>(D201/D198)-1</f>
        <v>2.5007000000000001E-2</v>
      </c>
      <c r="K202" s="130">
        <f>(E201/E198)-1</f>
        <v>2.4863E-2</v>
      </c>
      <c r="L202" s="130">
        <f t="shared" ref="L202:O202" si="312">(F201/F198)-1</f>
        <v>2.4961000000000001E-2</v>
      </c>
      <c r="M202" s="130">
        <f t="shared" si="312"/>
        <v>2.5013000000000001E-2</v>
      </c>
      <c r="N202" s="130">
        <f t="shared" si="312"/>
        <v>2.5017999999999999E-2</v>
      </c>
      <c r="O202" s="130">
        <f t="shared" si="312"/>
        <v>2.4993999999999999E-2</v>
      </c>
      <c r="P202" s="131">
        <f t="shared" ref="P202:T202" si="313">ROUND((P201*2080),5)</f>
        <v>75023.603199999998</v>
      </c>
      <c r="Q202" s="132">
        <f t="shared" si="313"/>
        <v>78024.543999999994</v>
      </c>
      <c r="R202" s="132">
        <f t="shared" si="313"/>
        <v>81145.542400000006</v>
      </c>
      <c r="S202" s="132">
        <f t="shared" si="313"/>
        <v>84391.361600000004</v>
      </c>
      <c r="T202" s="132">
        <f t="shared" si="313"/>
        <v>87767.035199999998</v>
      </c>
      <c r="U202" s="132">
        <f>ROUND((U201*2080),5)</f>
        <v>91277.721600000004</v>
      </c>
      <c r="V202" s="130">
        <f>(P201/P198)-1</f>
        <v>2.5000000000000001E-2</v>
      </c>
      <c r="W202" s="130">
        <f>(Q201/Q198)-1</f>
        <v>2.5000000000000001E-2</v>
      </c>
      <c r="X202" s="130">
        <f t="shared" ref="X202:AA202" si="314">(R201/R198)-1</f>
        <v>2.5000000000000001E-2</v>
      </c>
      <c r="Y202" s="130">
        <f t="shared" si="314"/>
        <v>2.5000000000000001E-2</v>
      </c>
      <c r="Z202" s="130">
        <f t="shared" si="314"/>
        <v>2.5000000000000001E-2</v>
      </c>
      <c r="AA202" s="130">
        <f t="shared" si="314"/>
        <v>2.5000000000000001E-2</v>
      </c>
    </row>
    <row r="203" spans="1:27" s="4" customFormat="1" ht="13.5" customHeight="1" x14ac:dyDescent="0.2">
      <c r="A203" s="76"/>
      <c r="B203" s="171" t="s">
        <v>129</v>
      </c>
      <c r="C203" s="24" t="s">
        <v>77</v>
      </c>
      <c r="D203" s="194"/>
      <c r="E203" s="195"/>
      <c r="F203" s="195"/>
      <c r="G203" s="195"/>
      <c r="H203" s="195"/>
      <c r="I203" s="195"/>
      <c r="J203" s="136"/>
      <c r="K203" s="136"/>
      <c r="L203" s="136"/>
      <c r="M203" s="136"/>
      <c r="N203" s="136"/>
      <c r="O203" s="136"/>
      <c r="P203" s="131"/>
      <c r="Q203" s="132"/>
      <c r="R203" s="132"/>
      <c r="S203" s="132"/>
      <c r="T203" s="132"/>
      <c r="U203" s="132"/>
      <c r="V203" s="136"/>
      <c r="W203" s="136"/>
      <c r="X203" s="136"/>
      <c r="Y203" s="136"/>
      <c r="Z203" s="136"/>
      <c r="AA203" s="136"/>
    </row>
    <row r="204" spans="1:27" s="4" customFormat="1" ht="13.5" customHeight="1" x14ac:dyDescent="0.2">
      <c r="A204" s="76"/>
      <c r="B204" s="171" t="s">
        <v>144</v>
      </c>
      <c r="C204" s="24" t="s">
        <v>77</v>
      </c>
      <c r="D204" s="194"/>
      <c r="E204" s="195"/>
      <c r="F204" s="195"/>
      <c r="G204" s="195"/>
      <c r="H204" s="195"/>
      <c r="I204" s="195"/>
      <c r="J204" s="136"/>
      <c r="K204" s="136"/>
      <c r="L204" s="136"/>
      <c r="M204" s="136"/>
      <c r="N204" s="136"/>
      <c r="O204" s="136"/>
      <c r="P204" s="131"/>
      <c r="Q204" s="132"/>
      <c r="R204" s="132"/>
      <c r="S204" s="132"/>
      <c r="T204" s="132"/>
      <c r="U204" s="132"/>
      <c r="V204" s="136"/>
      <c r="W204" s="136"/>
      <c r="X204" s="136"/>
      <c r="Y204" s="136"/>
      <c r="Z204" s="136"/>
      <c r="AA204" s="136"/>
    </row>
    <row r="205" spans="1:27" s="4" customFormat="1" ht="13.5" customHeight="1" x14ac:dyDescent="0.2">
      <c r="A205" s="76"/>
      <c r="B205" s="167" t="s">
        <v>145</v>
      </c>
      <c r="C205" s="24" t="s">
        <v>77</v>
      </c>
      <c r="D205" s="194"/>
      <c r="E205" s="195"/>
      <c r="F205" s="195"/>
      <c r="G205" s="195"/>
      <c r="H205" s="195"/>
      <c r="I205" s="195"/>
      <c r="J205" s="136"/>
      <c r="K205" s="136"/>
      <c r="L205" s="136"/>
      <c r="M205" s="136"/>
      <c r="N205" s="136"/>
      <c r="O205" s="136"/>
      <c r="P205" s="131"/>
      <c r="Q205" s="132"/>
      <c r="R205" s="132"/>
      <c r="S205" s="132"/>
      <c r="T205" s="132"/>
      <c r="U205" s="132"/>
      <c r="V205" s="136"/>
      <c r="W205" s="136"/>
      <c r="X205" s="136"/>
      <c r="Y205" s="136"/>
      <c r="Z205" s="136"/>
      <c r="AA205" s="136"/>
    </row>
    <row r="206" spans="1:27" s="4" customFormat="1" ht="13.5" customHeight="1" x14ac:dyDescent="0.2">
      <c r="A206" s="76"/>
      <c r="B206" s="167"/>
      <c r="C206" s="29" t="s">
        <v>77</v>
      </c>
      <c r="D206" s="194"/>
      <c r="E206" s="195"/>
      <c r="F206" s="195"/>
      <c r="G206" s="195"/>
      <c r="H206" s="195"/>
      <c r="I206" s="195"/>
      <c r="J206" s="136"/>
      <c r="K206" s="136"/>
      <c r="L206" s="136"/>
      <c r="M206" s="136"/>
      <c r="N206" s="136"/>
      <c r="O206" s="136"/>
      <c r="P206" s="131"/>
      <c r="Q206" s="132"/>
      <c r="R206" s="132"/>
      <c r="S206" s="132"/>
      <c r="T206" s="132"/>
      <c r="U206" s="132"/>
      <c r="V206" s="136"/>
      <c r="W206" s="136"/>
      <c r="X206" s="136"/>
      <c r="Y206" s="136"/>
      <c r="Z206" s="136"/>
      <c r="AA206" s="136"/>
    </row>
    <row r="207" spans="1:27" s="4" customFormat="1" ht="13.5" customHeight="1" thickBot="1" x14ac:dyDescent="0.25">
      <c r="A207" s="81"/>
      <c r="B207" s="168"/>
      <c r="C207" s="39"/>
      <c r="D207" s="189"/>
      <c r="E207" s="190"/>
      <c r="F207" s="190"/>
      <c r="G207" s="190"/>
      <c r="H207" s="190"/>
      <c r="I207" s="190"/>
      <c r="J207" s="133"/>
      <c r="K207" s="133"/>
      <c r="L207" s="133"/>
      <c r="M207" s="133"/>
      <c r="N207" s="133"/>
      <c r="O207" s="133"/>
      <c r="P207" s="134"/>
      <c r="Q207" s="135"/>
      <c r="R207" s="135"/>
      <c r="S207" s="135"/>
      <c r="T207" s="135"/>
      <c r="U207" s="135"/>
      <c r="V207" s="133"/>
      <c r="W207" s="133"/>
      <c r="X207" s="133"/>
      <c r="Y207" s="133"/>
      <c r="Z207" s="133"/>
      <c r="AA207" s="133"/>
    </row>
    <row r="208" spans="1:27" s="4" customFormat="1" ht="13.5" customHeight="1" x14ac:dyDescent="0.2">
      <c r="A208" s="79">
        <v>54</v>
      </c>
      <c r="B208" s="166" t="s">
        <v>81</v>
      </c>
      <c r="C208" s="45" t="s">
        <v>77</v>
      </c>
      <c r="D208" s="187">
        <f t="shared" ref="D208:H209" si="315">P208</f>
        <v>36.97</v>
      </c>
      <c r="E208" s="187">
        <f t="shared" si="315"/>
        <v>38.450000000000003</v>
      </c>
      <c r="F208" s="187">
        <f t="shared" si="315"/>
        <v>39.99</v>
      </c>
      <c r="G208" s="187">
        <f t="shared" si="315"/>
        <v>41.59</v>
      </c>
      <c r="H208" s="187">
        <f t="shared" si="315"/>
        <v>43.25</v>
      </c>
      <c r="I208" s="187">
        <f>U208</f>
        <v>44.98</v>
      </c>
      <c r="J208" s="130"/>
      <c r="K208" s="130">
        <f>(E208/D208)-1</f>
        <v>4.0031999999999998E-2</v>
      </c>
      <c r="L208" s="130">
        <f t="shared" ref="L208:O208" si="316">(F208/E208)-1</f>
        <v>4.0051999999999997E-2</v>
      </c>
      <c r="M208" s="130">
        <f t="shared" si="316"/>
        <v>4.0009999999999997E-2</v>
      </c>
      <c r="N208" s="130">
        <f t="shared" si="316"/>
        <v>3.9912999999999997E-2</v>
      </c>
      <c r="O208" s="130">
        <f t="shared" si="316"/>
        <v>0.04</v>
      </c>
      <c r="P208" s="204">
        <f>ROUND(VLOOKUP($A208,'2016 REG - ORD 728'!$A$9:$U$297,16,FALSE)*(1+$H$2),5)</f>
        <v>36.970770000000002</v>
      </c>
      <c r="Q208" s="204">
        <f>ROUND(VLOOKUP($A208,'2016 REG - ORD 728'!$A$9:$U$297,17,FALSE)*(1+$H$2),5)</f>
        <v>38.449599999999997</v>
      </c>
      <c r="R208" s="204">
        <f>ROUND(VLOOKUP($A208,'2016 REG - ORD 728'!$A$9:$U$297,18,FALSE)*(1+$H$2),5)</f>
        <v>39.987589999999997</v>
      </c>
      <c r="S208" s="204">
        <f>ROUND(VLOOKUP($A208,'2016 REG - ORD 728'!$A$9:$U$297,19,FALSE)*(1+$H$2),5)</f>
        <v>41.587090000000003</v>
      </c>
      <c r="T208" s="204">
        <f>ROUND(VLOOKUP($A208,'2016 REG - ORD 728'!$A$9:$U$297,20,FALSE)*(1+$H$2),5)</f>
        <v>43.250579999999999</v>
      </c>
      <c r="U208" s="204">
        <f>ROUND(VLOOKUP($A208,'2016 REG - ORD 728'!$A$9:$U$297,21,FALSE)*(1+$H$2),5)</f>
        <v>44.980609999999999</v>
      </c>
      <c r="V208" s="130"/>
      <c r="W208" s="130">
        <f>(Q208/P208)-1</f>
        <v>0.04</v>
      </c>
      <c r="X208" s="130">
        <f t="shared" ref="X208:AA208" si="317">(R208/Q208)-1</f>
        <v>0.04</v>
      </c>
      <c r="Y208" s="130">
        <f t="shared" si="317"/>
        <v>0.04</v>
      </c>
      <c r="Z208" s="130">
        <f t="shared" si="317"/>
        <v>0.04</v>
      </c>
      <c r="AA208" s="130">
        <f t="shared" si="317"/>
        <v>0.04</v>
      </c>
    </row>
    <row r="209" spans="1:27" s="52" customFormat="1" ht="13.5" customHeight="1" x14ac:dyDescent="0.2">
      <c r="A209" s="76"/>
      <c r="B209" s="175" t="s">
        <v>131</v>
      </c>
      <c r="C209" s="89" t="s">
        <v>77</v>
      </c>
      <c r="D209" s="188">
        <f t="shared" si="315"/>
        <v>76899</v>
      </c>
      <c r="E209" s="188">
        <f t="shared" si="315"/>
        <v>79975</v>
      </c>
      <c r="F209" s="188">
        <f t="shared" si="315"/>
        <v>83174</v>
      </c>
      <c r="G209" s="188">
        <f t="shared" si="315"/>
        <v>86501</v>
      </c>
      <c r="H209" s="188">
        <f t="shared" si="315"/>
        <v>89961</v>
      </c>
      <c r="I209" s="188">
        <f>U209</f>
        <v>93560</v>
      </c>
      <c r="J209" s="130">
        <f t="shared" ref="J209:O209" si="318">(D208/D201)-1</f>
        <v>2.4951000000000001E-2</v>
      </c>
      <c r="K209" s="130">
        <f t="shared" si="318"/>
        <v>2.5059999999999999E-2</v>
      </c>
      <c r="L209" s="130">
        <f t="shared" si="318"/>
        <v>2.5121999999999998E-2</v>
      </c>
      <c r="M209" s="130">
        <f t="shared" si="318"/>
        <v>2.5142000000000001E-2</v>
      </c>
      <c r="N209" s="130">
        <f t="shared" si="318"/>
        <v>2.4882000000000001E-2</v>
      </c>
      <c r="O209" s="130">
        <f t="shared" si="318"/>
        <v>2.5068E-2</v>
      </c>
      <c r="P209" s="131">
        <f t="shared" ref="P209:T209" si="319">ROUND((P208*2080),5)</f>
        <v>76899.2016</v>
      </c>
      <c r="Q209" s="132">
        <f t="shared" si="319"/>
        <v>79975.168000000005</v>
      </c>
      <c r="R209" s="132">
        <f t="shared" si="319"/>
        <v>83174.1872</v>
      </c>
      <c r="S209" s="132">
        <f t="shared" si="319"/>
        <v>86501.147200000007</v>
      </c>
      <c r="T209" s="132">
        <f t="shared" si="319"/>
        <v>89961.206399999995</v>
      </c>
      <c r="U209" s="132">
        <f>ROUND((U208*2080),5)</f>
        <v>93559.668799999999</v>
      </c>
      <c r="V209" s="130">
        <f t="shared" ref="V209:AA209" si="320">(P208/P201)-1</f>
        <v>2.5000000000000001E-2</v>
      </c>
      <c r="W209" s="130">
        <f t="shared" si="320"/>
        <v>2.5000000000000001E-2</v>
      </c>
      <c r="X209" s="130">
        <f t="shared" si="320"/>
        <v>2.5000000000000001E-2</v>
      </c>
      <c r="Y209" s="130">
        <f t="shared" si="320"/>
        <v>2.5000000000000001E-2</v>
      </c>
      <c r="Z209" s="130">
        <f t="shared" si="320"/>
        <v>2.5000000000000001E-2</v>
      </c>
      <c r="AA209" s="130">
        <f t="shared" si="320"/>
        <v>2.5000000000000001E-2</v>
      </c>
    </row>
    <row r="210" spans="1:27" s="52" customFormat="1" ht="13.5" customHeight="1" x14ac:dyDescent="0.2">
      <c r="A210" s="76"/>
      <c r="B210" s="175" t="s">
        <v>57</v>
      </c>
      <c r="C210" s="89" t="s">
        <v>105</v>
      </c>
      <c r="D210" s="194"/>
      <c r="E210" s="195"/>
      <c r="F210" s="195"/>
      <c r="G210" s="195"/>
      <c r="H210" s="195"/>
      <c r="I210" s="195"/>
      <c r="J210" s="136"/>
      <c r="K210" s="136"/>
      <c r="L210" s="136"/>
      <c r="M210" s="136"/>
      <c r="N210" s="136"/>
      <c r="O210" s="136"/>
      <c r="P210" s="131"/>
      <c r="Q210" s="132"/>
      <c r="R210" s="132"/>
      <c r="S210" s="132"/>
      <c r="T210" s="132"/>
      <c r="U210" s="132"/>
      <c r="V210" s="136"/>
      <c r="W210" s="136"/>
      <c r="X210" s="136"/>
      <c r="Y210" s="136"/>
      <c r="Z210" s="136"/>
      <c r="AA210" s="136"/>
    </row>
    <row r="211" spans="1:27" s="52" customFormat="1" ht="13.5" customHeight="1" x14ac:dyDescent="0.2">
      <c r="A211" s="76"/>
      <c r="B211" s="175" t="s">
        <v>132</v>
      </c>
      <c r="C211" s="89" t="s">
        <v>77</v>
      </c>
      <c r="D211" s="194"/>
      <c r="E211" s="195"/>
      <c r="F211" s="195"/>
      <c r="G211" s="195"/>
      <c r="H211" s="195"/>
      <c r="I211" s="195"/>
      <c r="J211" s="136"/>
      <c r="K211" s="136"/>
      <c r="L211" s="136"/>
      <c r="M211" s="136"/>
      <c r="N211" s="136"/>
      <c r="O211" s="136"/>
      <c r="P211" s="131"/>
      <c r="Q211" s="132"/>
      <c r="R211" s="132"/>
      <c r="S211" s="132"/>
      <c r="T211" s="132"/>
      <c r="U211" s="132"/>
      <c r="V211" s="136"/>
      <c r="W211" s="136"/>
      <c r="X211" s="136"/>
      <c r="Y211" s="136"/>
      <c r="Z211" s="136"/>
      <c r="AA211" s="136"/>
    </row>
    <row r="212" spans="1:27" s="52" customFormat="1" ht="13.5" customHeight="1" x14ac:dyDescent="0.2">
      <c r="A212" s="76"/>
      <c r="B212" s="175" t="s">
        <v>80</v>
      </c>
      <c r="C212" s="89" t="s">
        <v>77</v>
      </c>
      <c r="D212" s="194"/>
      <c r="E212" s="195"/>
      <c r="F212" s="195"/>
      <c r="G212" s="195"/>
      <c r="H212" s="195"/>
      <c r="I212" s="195"/>
      <c r="J212" s="136"/>
      <c r="K212" s="136"/>
      <c r="L212" s="136"/>
      <c r="M212" s="136"/>
      <c r="N212" s="136"/>
      <c r="O212" s="136"/>
      <c r="P212" s="131"/>
      <c r="Q212" s="132"/>
      <c r="R212" s="132"/>
      <c r="S212" s="132"/>
      <c r="T212" s="132"/>
      <c r="U212" s="132"/>
      <c r="V212" s="136"/>
      <c r="W212" s="136"/>
      <c r="X212" s="136"/>
      <c r="Y212" s="136"/>
      <c r="Z212" s="136"/>
      <c r="AA212" s="136"/>
    </row>
    <row r="213" spans="1:27" s="52" customFormat="1" ht="13.5" customHeight="1" x14ac:dyDescent="0.2">
      <c r="A213" s="76"/>
      <c r="B213" s="167" t="s">
        <v>142</v>
      </c>
      <c r="C213" s="29" t="s">
        <v>77</v>
      </c>
      <c r="D213" s="194"/>
      <c r="E213" s="195"/>
      <c r="F213" s="195"/>
      <c r="G213" s="195"/>
      <c r="H213" s="195"/>
      <c r="I213" s="195"/>
      <c r="J213" s="136"/>
      <c r="K213" s="136"/>
      <c r="L213" s="136"/>
      <c r="M213" s="136"/>
      <c r="N213" s="136"/>
      <c r="O213" s="136"/>
      <c r="P213" s="131"/>
      <c r="Q213" s="132"/>
      <c r="R213" s="132"/>
      <c r="S213" s="132"/>
      <c r="T213" s="132"/>
      <c r="U213" s="132"/>
      <c r="V213" s="136"/>
      <c r="W213" s="136"/>
      <c r="X213" s="136"/>
      <c r="Y213" s="136"/>
      <c r="Z213" s="136"/>
      <c r="AA213" s="136"/>
    </row>
    <row r="214" spans="1:27" s="52" customFormat="1" ht="13.5" customHeight="1" x14ac:dyDescent="0.2">
      <c r="A214" s="76"/>
      <c r="B214" s="167" t="s">
        <v>226</v>
      </c>
      <c r="C214" s="29" t="s">
        <v>77</v>
      </c>
      <c r="D214" s="194"/>
      <c r="E214" s="195"/>
      <c r="F214" s="195"/>
      <c r="G214" s="195"/>
      <c r="H214" s="195"/>
      <c r="I214" s="195"/>
      <c r="J214" s="136"/>
      <c r="K214" s="136"/>
      <c r="L214" s="136"/>
      <c r="M214" s="136"/>
      <c r="N214" s="136"/>
      <c r="O214" s="136"/>
      <c r="P214" s="131"/>
      <c r="Q214" s="132"/>
      <c r="R214" s="132"/>
      <c r="S214" s="132"/>
      <c r="T214" s="132"/>
      <c r="U214" s="132"/>
      <c r="V214" s="136"/>
      <c r="W214" s="136"/>
      <c r="X214" s="136"/>
      <c r="Y214" s="136"/>
      <c r="Z214" s="136"/>
      <c r="AA214" s="136"/>
    </row>
    <row r="215" spans="1:27" s="52" customFormat="1" ht="13.5" customHeight="1" thickBot="1" x14ac:dyDescent="0.25">
      <c r="A215" s="81"/>
      <c r="B215" s="168"/>
      <c r="C215" s="39"/>
      <c r="D215" s="189"/>
      <c r="E215" s="190"/>
      <c r="F215" s="190"/>
      <c r="G215" s="190"/>
      <c r="H215" s="190"/>
      <c r="I215" s="190"/>
      <c r="J215" s="133"/>
      <c r="K215" s="133"/>
      <c r="L215" s="133"/>
      <c r="M215" s="133"/>
      <c r="N215" s="133"/>
      <c r="O215" s="133"/>
      <c r="P215" s="134"/>
      <c r="Q215" s="135"/>
      <c r="R215" s="135"/>
      <c r="S215" s="135"/>
      <c r="T215" s="135"/>
      <c r="U215" s="135"/>
      <c r="V215" s="133"/>
      <c r="W215" s="133"/>
      <c r="X215" s="133"/>
      <c r="Y215" s="133"/>
      <c r="Z215" s="133"/>
      <c r="AA215" s="133"/>
    </row>
    <row r="216" spans="1:27" s="4" customFormat="1" ht="13.5" customHeight="1" x14ac:dyDescent="0.2">
      <c r="A216" s="79">
        <v>55</v>
      </c>
      <c r="B216" s="166" t="s">
        <v>146</v>
      </c>
      <c r="C216" s="45" t="s">
        <v>77</v>
      </c>
      <c r="D216" s="187">
        <f t="shared" ref="D216:H217" si="321">P216</f>
        <v>37.9</v>
      </c>
      <c r="E216" s="187">
        <f t="shared" si="321"/>
        <v>39.409999999999997</v>
      </c>
      <c r="F216" s="187">
        <f t="shared" si="321"/>
        <v>40.99</v>
      </c>
      <c r="G216" s="187">
        <f t="shared" si="321"/>
        <v>42.63</v>
      </c>
      <c r="H216" s="187">
        <f t="shared" si="321"/>
        <v>44.33</v>
      </c>
      <c r="I216" s="187">
        <f>U216</f>
        <v>46.11</v>
      </c>
      <c r="J216" s="130"/>
      <c r="K216" s="130">
        <f>(E216/D216)-1</f>
        <v>3.9842000000000002E-2</v>
      </c>
      <c r="L216" s="130">
        <f t="shared" ref="L216:O216" si="322">(F216/E216)-1</f>
        <v>4.0091000000000002E-2</v>
      </c>
      <c r="M216" s="130">
        <f t="shared" si="322"/>
        <v>4.0009999999999997E-2</v>
      </c>
      <c r="N216" s="130">
        <f t="shared" si="322"/>
        <v>3.9877999999999997E-2</v>
      </c>
      <c r="O216" s="130">
        <f t="shared" si="322"/>
        <v>4.0153000000000001E-2</v>
      </c>
      <c r="P216" s="204">
        <f>ROUND(VLOOKUP($A216,'2016 REG - ORD 728'!$A$9:$U$297,16,FALSE)*(1+$H$2),5)</f>
        <v>37.895040000000002</v>
      </c>
      <c r="Q216" s="204">
        <f>ROUND(VLOOKUP($A216,'2016 REG - ORD 728'!$A$9:$U$297,17,FALSE)*(1+$H$2),5)</f>
        <v>39.41084</v>
      </c>
      <c r="R216" s="204">
        <f>ROUND(VLOOKUP($A216,'2016 REG - ORD 728'!$A$9:$U$297,18,FALSE)*(1+$H$2),5)</f>
        <v>40.987279999999998</v>
      </c>
      <c r="S216" s="204">
        <f>ROUND(VLOOKUP($A216,'2016 REG - ORD 728'!$A$9:$U$297,19,FALSE)*(1+$H$2),5)</f>
        <v>42.626779999999997</v>
      </c>
      <c r="T216" s="204">
        <f>ROUND(VLOOKUP($A216,'2016 REG - ORD 728'!$A$9:$U$297,20,FALSE)*(1+$H$2),5)</f>
        <v>44.331850000000003</v>
      </c>
      <c r="U216" s="204">
        <f>ROUND(VLOOKUP($A216,'2016 REG - ORD 728'!$A$9:$U$297,21,FALSE)*(1+$H$2),5)</f>
        <v>46.105119999999999</v>
      </c>
      <c r="V216" s="130"/>
      <c r="W216" s="130">
        <f>(Q216/P216)-1</f>
        <v>0.04</v>
      </c>
      <c r="X216" s="130">
        <f t="shared" ref="X216:AA216" si="323">(R216/Q216)-1</f>
        <v>0.04</v>
      </c>
      <c r="Y216" s="130">
        <f t="shared" si="323"/>
        <v>0.04</v>
      </c>
      <c r="Z216" s="130">
        <f t="shared" si="323"/>
        <v>0.04</v>
      </c>
      <c r="AA216" s="130">
        <f t="shared" si="323"/>
        <v>0.04</v>
      </c>
    </row>
    <row r="217" spans="1:27" s="4" customFormat="1" ht="13.5" customHeight="1" x14ac:dyDescent="0.2">
      <c r="A217" s="76"/>
      <c r="B217" s="175" t="s">
        <v>147</v>
      </c>
      <c r="C217" s="89" t="s">
        <v>77</v>
      </c>
      <c r="D217" s="188">
        <f t="shared" si="321"/>
        <v>78822</v>
      </c>
      <c r="E217" s="188">
        <f t="shared" si="321"/>
        <v>81975</v>
      </c>
      <c r="F217" s="188">
        <f t="shared" si="321"/>
        <v>85254</v>
      </c>
      <c r="G217" s="188">
        <f t="shared" si="321"/>
        <v>88664</v>
      </c>
      <c r="H217" s="188">
        <f t="shared" si="321"/>
        <v>92210</v>
      </c>
      <c r="I217" s="188">
        <f>U217</f>
        <v>95899</v>
      </c>
      <c r="J217" s="130">
        <f>(D216/D208)-1</f>
        <v>2.5156000000000001E-2</v>
      </c>
      <c r="K217" s="130">
        <f>(E216/E208)-1</f>
        <v>2.4967E-2</v>
      </c>
      <c r="L217" s="130">
        <f t="shared" ref="L217:O217" si="324">(F216/F208)-1</f>
        <v>2.5006E-2</v>
      </c>
      <c r="M217" s="130">
        <f t="shared" si="324"/>
        <v>2.5006E-2</v>
      </c>
      <c r="N217" s="130">
        <f t="shared" si="324"/>
        <v>2.4971E-2</v>
      </c>
      <c r="O217" s="130">
        <f t="shared" si="324"/>
        <v>2.5121999999999998E-2</v>
      </c>
      <c r="P217" s="131">
        <f t="shared" ref="P217:T217" si="325">ROUND((P216*2080),5)</f>
        <v>78821.683199999999</v>
      </c>
      <c r="Q217" s="132">
        <f t="shared" si="325"/>
        <v>81974.547200000001</v>
      </c>
      <c r="R217" s="132">
        <f t="shared" si="325"/>
        <v>85253.542400000006</v>
      </c>
      <c r="S217" s="132">
        <f t="shared" si="325"/>
        <v>88663.702399999995</v>
      </c>
      <c r="T217" s="132">
        <f t="shared" si="325"/>
        <v>92210.248000000007</v>
      </c>
      <c r="U217" s="132">
        <f>ROUND((U216*2080),5)</f>
        <v>95898.649600000004</v>
      </c>
      <c r="V217" s="130">
        <f>(P216/P208)-1</f>
        <v>2.5000000000000001E-2</v>
      </c>
      <c r="W217" s="130">
        <f>(Q216/Q208)-1</f>
        <v>2.5000000000000001E-2</v>
      </c>
      <c r="X217" s="130">
        <f t="shared" ref="X217:AA217" si="326">(R216/R208)-1</f>
        <v>2.5000000000000001E-2</v>
      </c>
      <c r="Y217" s="130">
        <f t="shared" si="326"/>
        <v>2.5000000000000001E-2</v>
      </c>
      <c r="Z217" s="130">
        <f t="shared" si="326"/>
        <v>2.5000000000000001E-2</v>
      </c>
      <c r="AA217" s="130">
        <f t="shared" si="326"/>
        <v>2.5000000000000001E-2</v>
      </c>
    </row>
    <row r="218" spans="1:27" s="4" customFormat="1" ht="13.5" customHeight="1" x14ac:dyDescent="0.2">
      <c r="A218" s="76"/>
      <c r="B218" s="175" t="s">
        <v>148</v>
      </c>
      <c r="C218" s="89" t="s">
        <v>77</v>
      </c>
      <c r="D218" s="194"/>
      <c r="E218" s="195"/>
      <c r="F218" s="195"/>
      <c r="G218" s="195"/>
      <c r="H218" s="195"/>
      <c r="I218" s="195"/>
      <c r="J218" s="136"/>
      <c r="K218" s="136"/>
      <c r="L218" s="136"/>
      <c r="M218" s="136"/>
      <c r="N218" s="136"/>
      <c r="O218" s="136"/>
      <c r="P218" s="131"/>
      <c r="Q218" s="132"/>
      <c r="R218" s="132"/>
      <c r="S218" s="132"/>
      <c r="T218" s="132"/>
      <c r="U218" s="132"/>
      <c r="V218" s="136"/>
      <c r="W218" s="136"/>
      <c r="X218" s="136"/>
      <c r="Y218" s="136"/>
      <c r="Z218" s="136"/>
      <c r="AA218" s="136"/>
    </row>
    <row r="219" spans="1:27" s="4" customFormat="1" ht="13.5" customHeight="1" x14ac:dyDescent="0.2">
      <c r="A219" s="76"/>
      <c r="B219" s="167" t="s">
        <v>149</v>
      </c>
      <c r="C219" s="29" t="s">
        <v>77</v>
      </c>
      <c r="D219" s="194"/>
      <c r="E219" s="195"/>
      <c r="F219" s="195"/>
      <c r="G219" s="195"/>
      <c r="H219" s="195"/>
      <c r="I219" s="195"/>
      <c r="J219" s="136"/>
      <c r="K219" s="136"/>
      <c r="L219" s="136"/>
      <c r="M219" s="136"/>
      <c r="N219" s="136"/>
      <c r="O219" s="136"/>
      <c r="P219" s="131"/>
      <c r="Q219" s="132"/>
      <c r="R219" s="132"/>
      <c r="S219" s="132"/>
      <c r="T219" s="132"/>
      <c r="U219" s="132"/>
      <c r="V219" s="136"/>
      <c r="W219" s="136"/>
      <c r="X219" s="136"/>
      <c r="Y219" s="136"/>
      <c r="Z219" s="136"/>
      <c r="AA219" s="136"/>
    </row>
    <row r="220" spans="1:27" s="4" customFormat="1" ht="13.5" customHeight="1" thickBot="1" x14ac:dyDescent="0.25">
      <c r="A220" s="81"/>
      <c r="B220" s="168"/>
      <c r="C220" s="39"/>
      <c r="D220" s="189"/>
      <c r="E220" s="190"/>
      <c r="F220" s="190"/>
      <c r="G220" s="190"/>
      <c r="H220" s="190"/>
      <c r="I220" s="190"/>
      <c r="J220" s="133"/>
      <c r="K220" s="133"/>
      <c r="L220" s="133"/>
      <c r="M220" s="133"/>
      <c r="N220" s="133"/>
      <c r="O220" s="133"/>
      <c r="P220" s="134"/>
      <c r="Q220" s="135"/>
      <c r="R220" s="135"/>
      <c r="S220" s="135"/>
      <c r="T220" s="135"/>
      <c r="U220" s="135"/>
      <c r="V220" s="133"/>
      <c r="W220" s="133"/>
      <c r="X220" s="133"/>
      <c r="Y220" s="133"/>
      <c r="Z220" s="133"/>
      <c r="AA220" s="133"/>
    </row>
    <row r="221" spans="1:27" s="4" customFormat="1" ht="13.5" customHeight="1" x14ac:dyDescent="0.2">
      <c r="A221" s="79">
        <v>56</v>
      </c>
      <c r="B221" s="166" t="s">
        <v>133</v>
      </c>
      <c r="C221" s="45" t="s">
        <v>77</v>
      </c>
      <c r="D221" s="187">
        <f t="shared" ref="D221:H222" si="327">P221</f>
        <v>38.840000000000003</v>
      </c>
      <c r="E221" s="187">
        <f t="shared" si="327"/>
        <v>40.4</v>
      </c>
      <c r="F221" s="187">
        <f t="shared" si="327"/>
        <v>42.01</v>
      </c>
      <c r="G221" s="187">
        <f t="shared" si="327"/>
        <v>43.69</v>
      </c>
      <c r="H221" s="187">
        <f t="shared" si="327"/>
        <v>45.44</v>
      </c>
      <c r="I221" s="187">
        <f>U221</f>
        <v>47.26</v>
      </c>
      <c r="J221" s="130"/>
      <c r="K221" s="130">
        <f>(E221/D221)-1</f>
        <v>4.0164999999999999E-2</v>
      </c>
      <c r="L221" s="130">
        <f t="shared" ref="L221:O221" si="328">(F221/E221)-1</f>
        <v>3.9850999999999998E-2</v>
      </c>
      <c r="M221" s="130">
        <f t="shared" si="328"/>
        <v>3.9989999999999998E-2</v>
      </c>
      <c r="N221" s="130">
        <f t="shared" si="328"/>
        <v>4.0055E-2</v>
      </c>
      <c r="O221" s="130">
        <f t="shared" si="328"/>
        <v>4.0052999999999998E-2</v>
      </c>
      <c r="P221" s="204">
        <f>ROUND(VLOOKUP($A221,'2016 REG - ORD 728'!$A$9:$U$297,16,FALSE)*(1+$H$2),5)</f>
        <v>38.842410000000001</v>
      </c>
      <c r="Q221" s="204">
        <f>ROUND(VLOOKUP($A221,'2016 REG - ORD 728'!$A$9:$U$297,17,FALSE)*(1+$H$2),5)</f>
        <v>40.39611</v>
      </c>
      <c r="R221" s="204">
        <f>ROUND(VLOOKUP($A221,'2016 REG - ORD 728'!$A$9:$U$297,18,FALSE)*(1+$H$2),5)</f>
        <v>42.011960000000002</v>
      </c>
      <c r="S221" s="204">
        <f>ROUND(VLOOKUP($A221,'2016 REG - ORD 728'!$A$9:$U$297,19,FALSE)*(1+$H$2),5)</f>
        <v>43.692439999999998</v>
      </c>
      <c r="T221" s="204">
        <f>ROUND(VLOOKUP($A221,'2016 REG - ORD 728'!$A$9:$U$297,20,FALSE)*(1+$H$2),5)</f>
        <v>45.44014</v>
      </c>
      <c r="U221" s="204">
        <f>ROUND(VLOOKUP($A221,'2016 REG - ORD 728'!$A$9:$U$297,21,FALSE)*(1+$H$2),5)</f>
        <v>47.257759999999998</v>
      </c>
      <c r="V221" s="130"/>
      <c r="W221" s="130">
        <f>(Q221/P221)-1</f>
        <v>0.04</v>
      </c>
      <c r="X221" s="130">
        <f t="shared" ref="X221:AA221" si="329">(R221/Q221)-1</f>
        <v>0.04</v>
      </c>
      <c r="Y221" s="130">
        <f t="shared" si="329"/>
        <v>0.04</v>
      </c>
      <c r="Z221" s="130">
        <f t="shared" si="329"/>
        <v>0.04</v>
      </c>
      <c r="AA221" s="130">
        <f t="shared" si="329"/>
        <v>0.04</v>
      </c>
    </row>
    <row r="222" spans="1:27" s="4" customFormat="1" ht="13.5" customHeight="1" x14ac:dyDescent="0.2">
      <c r="A222" s="76"/>
      <c r="B222" s="171" t="s">
        <v>84</v>
      </c>
      <c r="C222" s="24" t="s">
        <v>77</v>
      </c>
      <c r="D222" s="188">
        <f t="shared" si="327"/>
        <v>80792</v>
      </c>
      <c r="E222" s="188">
        <f t="shared" si="327"/>
        <v>84024</v>
      </c>
      <c r="F222" s="188">
        <f t="shared" si="327"/>
        <v>87385</v>
      </c>
      <c r="G222" s="188">
        <f t="shared" si="327"/>
        <v>90880</v>
      </c>
      <c r="H222" s="188">
        <f t="shared" si="327"/>
        <v>94515</v>
      </c>
      <c r="I222" s="188">
        <f>U222</f>
        <v>98296</v>
      </c>
      <c r="J222" s="130">
        <f>(D221/D216)-1</f>
        <v>2.4802000000000001E-2</v>
      </c>
      <c r="K222" s="130">
        <f>(E221/E216)-1</f>
        <v>2.5121000000000001E-2</v>
      </c>
      <c r="L222" s="130">
        <f t="shared" ref="L222:O222" si="330">(F221/F216)-1</f>
        <v>2.4884E-2</v>
      </c>
      <c r="M222" s="130">
        <f t="shared" si="330"/>
        <v>2.4865000000000002E-2</v>
      </c>
      <c r="N222" s="130">
        <f t="shared" si="330"/>
        <v>2.5038999999999999E-2</v>
      </c>
      <c r="O222" s="130">
        <f t="shared" si="330"/>
        <v>2.494E-2</v>
      </c>
      <c r="P222" s="131">
        <f t="shared" ref="P222:T222" si="331">ROUND((P221*2080),5)</f>
        <v>80792.212799999994</v>
      </c>
      <c r="Q222" s="132">
        <f t="shared" si="331"/>
        <v>84023.908800000005</v>
      </c>
      <c r="R222" s="132">
        <f t="shared" si="331"/>
        <v>87384.876799999998</v>
      </c>
      <c r="S222" s="132">
        <f t="shared" si="331"/>
        <v>90880.275200000004</v>
      </c>
      <c r="T222" s="132">
        <f t="shared" si="331"/>
        <v>94515.491200000004</v>
      </c>
      <c r="U222" s="132">
        <f>ROUND((U221*2080),5)</f>
        <v>98296.140799999994</v>
      </c>
      <c r="V222" s="130">
        <f>(P221/P216)-1</f>
        <v>2.5000000000000001E-2</v>
      </c>
      <c r="W222" s="130">
        <f>(Q221/Q216)-1</f>
        <v>2.5000000000000001E-2</v>
      </c>
      <c r="X222" s="130">
        <f t="shared" ref="X222:AA222" si="332">(R221/R216)-1</f>
        <v>2.5000000000000001E-2</v>
      </c>
      <c r="Y222" s="130">
        <f t="shared" si="332"/>
        <v>2.5000000000000001E-2</v>
      </c>
      <c r="Z222" s="130">
        <f t="shared" si="332"/>
        <v>2.5000000000000001E-2</v>
      </c>
      <c r="AA222" s="130">
        <f t="shared" si="332"/>
        <v>2.5000000000000001E-2</v>
      </c>
    </row>
    <row r="223" spans="1:27" s="4" customFormat="1" ht="13.5" customHeight="1" x14ac:dyDescent="0.2">
      <c r="A223" s="76"/>
      <c r="B223" s="167" t="s">
        <v>90</v>
      </c>
      <c r="C223" s="29" t="s">
        <v>77</v>
      </c>
      <c r="D223" s="194"/>
      <c r="E223" s="195"/>
      <c r="F223" s="195"/>
      <c r="G223" s="195"/>
      <c r="H223" s="195"/>
      <c r="I223" s="195"/>
      <c r="J223" s="136"/>
      <c r="K223" s="136"/>
      <c r="L223" s="136"/>
      <c r="M223" s="136"/>
      <c r="N223" s="136"/>
      <c r="O223" s="136"/>
      <c r="P223" s="131"/>
      <c r="Q223" s="132"/>
      <c r="R223" s="132"/>
      <c r="S223" s="132"/>
      <c r="T223" s="132"/>
      <c r="U223" s="132"/>
      <c r="V223" s="136"/>
      <c r="W223" s="136"/>
      <c r="X223" s="136"/>
      <c r="Y223" s="136"/>
      <c r="Z223" s="136"/>
      <c r="AA223" s="136"/>
    </row>
    <row r="224" spans="1:27" s="4" customFormat="1" ht="13.5" customHeight="1" thickBot="1" x14ac:dyDescent="0.25">
      <c r="A224" s="81"/>
      <c r="B224" s="168"/>
      <c r="C224" s="39"/>
      <c r="D224" s="189"/>
      <c r="E224" s="190"/>
      <c r="F224" s="190"/>
      <c r="G224" s="190"/>
      <c r="H224" s="190"/>
      <c r="I224" s="190"/>
      <c r="J224" s="133"/>
      <c r="K224" s="133"/>
      <c r="L224" s="133"/>
      <c r="M224" s="133"/>
      <c r="N224" s="133"/>
      <c r="O224" s="133"/>
      <c r="P224" s="134"/>
      <c r="Q224" s="135"/>
      <c r="R224" s="135"/>
      <c r="S224" s="135"/>
      <c r="T224" s="135"/>
      <c r="U224" s="135"/>
      <c r="V224" s="133"/>
      <c r="W224" s="133"/>
      <c r="X224" s="133"/>
      <c r="Y224" s="133"/>
      <c r="Z224" s="133"/>
      <c r="AA224" s="133"/>
    </row>
    <row r="225" spans="1:27" s="4" customFormat="1" ht="13.5" customHeight="1" x14ac:dyDescent="0.2">
      <c r="A225" s="79">
        <v>57</v>
      </c>
      <c r="B225" s="166" t="s">
        <v>83</v>
      </c>
      <c r="C225" s="45" t="s">
        <v>77</v>
      </c>
      <c r="D225" s="187">
        <f t="shared" ref="D225:H226" si="333">P225</f>
        <v>39.81</v>
      </c>
      <c r="E225" s="187">
        <f t="shared" si="333"/>
        <v>41.41</v>
      </c>
      <c r="F225" s="187">
        <f t="shared" si="333"/>
        <v>43.06</v>
      </c>
      <c r="G225" s="187">
        <f t="shared" si="333"/>
        <v>44.78</v>
      </c>
      <c r="H225" s="187">
        <f t="shared" si="333"/>
        <v>46.58</v>
      </c>
      <c r="I225" s="187">
        <f>U225</f>
        <v>48.44</v>
      </c>
      <c r="J225" s="130"/>
      <c r="K225" s="130">
        <f>(E225/D225)-1</f>
        <v>4.0190999999999998E-2</v>
      </c>
      <c r="L225" s="130">
        <f t="shared" ref="L225:O225" si="334">(F225/E225)-1</f>
        <v>3.9844999999999998E-2</v>
      </c>
      <c r="M225" s="130">
        <f t="shared" si="334"/>
        <v>3.9944E-2</v>
      </c>
      <c r="N225" s="130">
        <f t="shared" si="334"/>
        <v>4.0196999999999997E-2</v>
      </c>
      <c r="O225" s="130">
        <f t="shared" si="334"/>
        <v>3.9931000000000001E-2</v>
      </c>
      <c r="P225" s="204">
        <f>ROUND(VLOOKUP($A225,'2016 REG - ORD 728'!$A$9:$U$297,16,FALSE)*(1+$H$2),5)</f>
        <v>39.813479999999998</v>
      </c>
      <c r="Q225" s="204">
        <f>ROUND(VLOOKUP($A225,'2016 REG - ORD 728'!$A$9:$U$297,17,FALSE)*(1+$H$2),5)</f>
        <v>41.406019999999998</v>
      </c>
      <c r="R225" s="204">
        <f>ROUND(VLOOKUP($A225,'2016 REG - ORD 728'!$A$9:$U$297,18,FALSE)*(1+$H$2),5)</f>
        <v>43.062269999999998</v>
      </c>
      <c r="S225" s="204">
        <f>ROUND(VLOOKUP($A225,'2016 REG - ORD 728'!$A$9:$U$297,19,FALSE)*(1+$H$2),5)</f>
        <v>44.784759999999999</v>
      </c>
      <c r="T225" s="204">
        <f>ROUND(VLOOKUP($A225,'2016 REG - ORD 728'!$A$9:$U$297,20,FALSE)*(1+$H$2),5)</f>
        <v>46.576149999999998</v>
      </c>
      <c r="U225" s="204">
        <f>ROUND(VLOOKUP($A225,'2016 REG - ORD 728'!$A$9:$U$297,21,FALSE)*(1+$H$2),5)</f>
        <v>48.4392</v>
      </c>
      <c r="V225" s="130"/>
      <c r="W225" s="130">
        <f>(Q225/P225)-1</f>
        <v>0.04</v>
      </c>
      <c r="X225" s="130">
        <f t="shared" ref="X225:AA225" si="335">(R225/Q225)-1</f>
        <v>0.04</v>
      </c>
      <c r="Y225" s="130">
        <f t="shared" si="335"/>
        <v>0.04</v>
      </c>
      <c r="Z225" s="130">
        <f t="shared" si="335"/>
        <v>0.04</v>
      </c>
      <c r="AA225" s="130">
        <f t="shared" si="335"/>
        <v>0.04</v>
      </c>
    </row>
    <row r="226" spans="1:27" s="4" customFormat="1" ht="13.5" customHeight="1" x14ac:dyDescent="0.2">
      <c r="A226" s="76"/>
      <c r="B226" s="171" t="s">
        <v>143</v>
      </c>
      <c r="C226" s="24" t="s">
        <v>77</v>
      </c>
      <c r="D226" s="188">
        <f t="shared" si="333"/>
        <v>82812</v>
      </c>
      <c r="E226" s="188">
        <f t="shared" si="333"/>
        <v>86125</v>
      </c>
      <c r="F226" s="188">
        <f t="shared" si="333"/>
        <v>89570</v>
      </c>
      <c r="G226" s="188">
        <f t="shared" si="333"/>
        <v>93152</v>
      </c>
      <c r="H226" s="188">
        <f t="shared" si="333"/>
        <v>96878</v>
      </c>
      <c r="I226" s="188">
        <f>U226</f>
        <v>100754</v>
      </c>
      <c r="J226" s="130">
        <f>(D225/D221)-1</f>
        <v>2.4974E-2</v>
      </c>
      <c r="K226" s="130">
        <f>(E225/E221)-1</f>
        <v>2.5000000000000001E-2</v>
      </c>
      <c r="L226" s="130">
        <f t="shared" ref="L226:O226" si="336">(F225/F221)-1</f>
        <v>2.4993999999999999E-2</v>
      </c>
      <c r="M226" s="130">
        <f t="shared" si="336"/>
        <v>2.4948999999999999E-2</v>
      </c>
      <c r="N226" s="130">
        <f t="shared" si="336"/>
        <v>2.5087999999999999E-2</v>
      </c>
      <c r="O226" s="130">
        <f t="shared" si="336"/>
        <v>2.4968000000000001E-2</v>
      </c>
      <c r="P226" s="131">
        <f t="shared" ref="P226:T226" si="337">ROUND((P225*2080),5)</f>
        <v>82812.038400000005</v>
      </c>
      <c r="Q226" s="132">
        <f t="shared" si="337"/>
        <v>86124.521599999993</v>
      </c>
      <c r="R226" s="132">
        <f t="shared" si="337"/>
        <v>89569.521599999993</v>
      </c>
      <c r="S226" s="132">
        <f t="shared" si="337"/>
        <v>93152.300799999997</v>
      </c>
      <c r="T226" s="132">
        <f t="shared" si="337"/>
        <v>96878.392000000007</v>
      </c>
      <c r="U226" s="132">
        <f>ROUND((U225*2080),5)</f>
        <v>100753.53599999999</v>
      </c>
      <c r="V226" s="130">
        <f>(P225/P221)-1</f>
        <v>2.5000000000000001E-2</v>
      </c>
      <c r="W226" s="130">
        <f>(Q225/Q221)-1</f>
        <v>2.5000000000000001E-2</v>
      </c>
      <c r="X226" s="130">
        <f t="shared" ref="X226:AA226" si="338">(R225/R221)-1</f>
        <v>2.5000000000000001E-2</v>
      </c>
      <c r="Y226" s="130">
        <f t="shared" si="338"/>
        <v>2.5000000000000001E-2</v>
      </c>
      <c r="Z226" s="130">
        <f t="shared" si="338"/>
        <v>2.5000000000000001E-2</v>
      </c>
      <c r="AA226" s="130">
        <f t="shared" si="338"/>
        <v>2.5000000000000001E-2</v>
      </c>
    </row>
    <row r="227" spans="1:27" s="4" customFormat="1" ht="13.5" customHeight="1" x14ac:dyDescent="0.2">
      <c r="A227" s="76"/>
      <c r="B227" s="171"/>
      <c r="C227" s="24" t="s">
        <v>77</v>
      </c>
      <c r="D227" s="194"/>
      <c r="E227" s="195"/>
      <c r="F227" s="195"/>
      <c r="G227" s="195"/>
      <c r="H227" s="195"/>
      <c r="I227" s="195"/>
      <c r="J227" s="136"/>
      <c r="K227" s="136"/>
      <c r="L227" s="136"/>
      <c r="M227" s="136"/>
      <c r="N227" s="136"/>
      <c r="O227" s="136"/>
      <c r="P227" s="131"/>
      <c r="Q227" s="132"/>
      <c r="R227" s="132"/>
      <c r="S227" s="132"/>
      <c r="T227" s="132"/>
      <c r="U227" s="132"/>
      <c r="V227" s="136"/>
      <c r="W227" s="136"/>
      <c r="X227" s="136"/>
      <c r="Y227" s="136"/>
      <c r="Z227" s="136"/>
      <c r="AA227" s="136"/>
    </row>
    <row r="228" spans="1:27" s="4" customFormat="1" ht="13.5" customHeight="1" thickBot="1" x14ac:dyDescent="0.25">
      <c r="A228" s="81"/>
      <c r="B228" s="168"/>
      <c r="C228" s="39" t="s">
        <v>141</v>
      </c>
      <c r="D228" s="189"/>
      <c r="E228" s="190"/>
      <c r="F228" s="190"/>
      <c r="G228" s="190"/>
      <c r="H228" s="190"/>
      <c r="I228" s="190"/>
      <c r="J228" s="133"/>
      <c r="K228" s="133"/>
      <c r="L228" s="133"/>
      <c r="M228" s="133"/>
      <c r="N228" s="133"/>
      <c r="O228" s="133"/>
      <c r="P228" s="134"/>
      <c r="Q228" s="135"/>
      <c r="R228" s="135"/>
      <c r="S228" s="135"/>
      <c r="T228" s="135"/>
      <c r="U228" s="135"/>
      <c r="V228" s="133"/>
      <c r="W228" s="133"/>
      <c r="X228" s="133"/>
      <c r="Y228" s="133"/>
      <c r="Z228" s="133"/>
      <c r="AA228" s="133"/>
    </row>
    <row r="229" spans="1:27" s="4" customFormat="1" ht="13.5" customHeight="1" x14ac:dyDescent="0.2">
      <c r="A229" s="79">
        <v>58</v>
      </c>
      <c r="B229" s="166"/>
      <c r="C229" s="45"/>
      <c r="D229" s="187">
        <f t="shared" ref="D229:H230" si="339">P229</f>
        <v>40.81</v>
      </c>
      <c r="E229" s="187">
        <f t="shared" si="339"/>
        <v>42.44</v>
      </c>
      <c r="F229" s="187">
        <f t="shared" si="339"/>
        <v>44.14</v>
      </c>
      <c r="G229" s="187">
        <f t="shared" si="339"/>
        <v>45.9</v>
      </c>
      <c r="H229" s="187">
        <f t="shared" si="339"/>
        <v>47.74</v>
      </c>
      <c r="I229" s="187">
        <f>U229</f>
        <v>49.65</v>
      </c>
      <c r="J229" s="130"/>
      <c r="K229" s="130">
        <f>(E229/D229)-1</f>
        <v>3.9940999999999997E-2</v>
      </c>
      <c r="L229" s="130">
        <f t="shared" ref="L229:O229" si="340">(F229/E229)-1</f>
        <v>4.0057000000000002E-2</v>
      </c>
      <c r="M229" s="130">
        <f t="shared" si="340"/>
        <v>3.9872999999999999E-2</v>
      </c>
      <c r="N229" s="130">
        <f t="shared" si="340"/>
        <v>4.0086999999999998E-2</v>
      </c>
      <c r="O229" s="130">
        <f t="shared" si="340"/>
        <v>4.0008000000000002E-2</v>
      </c>
      <c r="P229" s="204">
        <f>ROUND(VLOOKUP($A229,'2016 REG - ORD 728'!$A$9:$U$297,16,FALSE)*(1+$H$2),5)</f>
        <v>40.808819999999997</v>
      </c>
      <c r="Q229" s="204">
        <f>ROUND(VLOOKUP($A229,'2016 REG - ORD 728'!$A$9:$U$297,17,FALSE)*(1+$H$2),5)</f>
        <v>42.44117</v>
      </c>
      <c r="R229" s="204">
        <f>ROUND(VLOOKUP($A229,'2016 REG - ORD 728'!$A$9:$U$297,18,FALSE)*(1+$H$2),5)</f>
        <v>44.138829999999999</v>
      </c>
      <c r="S229" s="204">
        <f>ROUND(VLOOKUP($A229,'2016 REG - ORD 728'!$A$9:$U$297,19,FALSE)*(1+$H$2),5)</f>
        <v>45.904380000000003</v>
      </c>
      <c r="T229" s="204">
        <f>ROUND(VLOOKUP($A229,'2016 REG - ORD 728'!$A$9:$U$297,20,FALSE)*(1+$H$2),5)</f>
        <v>47.740560000000002</v>
      </c>
      <c r="U229" s="204">
        <f>ROUND(VLOOKUP($A229,'2016 REG - ORD 728'!$A$9:$U$297,21,FALSE)*(1+$H$2),5)</f>
        <v>49.650179999999999</v>
      </c>
      <c r="V229" s="130"/>
      <c r="W229" s="130">
        <f>(Q229/P229)-1</f>
        <v>0.04</v>
      </c>
      <c r="X229" s="130">
        <f t="shared" ref="X229:AA229" si="341">(R229/Q229)-1</f>
        <v>0.04</v>
      </c>
      <c r="Y229" s="130">
        <f t="shared" si="341"/>
        <v>0.04</v>
      </c>
      <c r="Z229" s="130">
        <f t="shared" si="341"/>
        <v>0.04</v>
      </c>
      <c r="AA229" s="130">
        <f t="shared" si="341"/>
        <v>0.04</v>
      </c>
    </row>
    <row r="230" spans="1:27" s="4" customFormat="1" ht="13.5" customHeight="1" x14ac:dyDescent="0.2">
      <c r="A230" s="76" t="s">
        <v>141</v>
      </c>
      <c r="B230" s="171"/>
      <c r="C230" s="24"/>
      <c r="D230" s="188">
        <f t="shared" si="339"/>
        <v>84882</v>
      </c>
      <c r="E230" s="188">
        <f t="shared" si="339"/>
        <v>88278</v>
      </c>
      <c r="F230" s="188">
        <f t="shared" si="339"/>
        <v>91809</v>
      </c>
      <c r="G230" s="188">
        <f t="shared" si="339"/>
        <v>95481</v>
      </c>
      <c r="H230" s="188">
        <f t="shared" si="339"/>
        <v>99300</v>
      </c>
      <c r="I230" s="188">
        <f>U230</f>
        <v>103272</v>
      </c>
      <c r="J230" s="130">
        <f>(D229/D225)-1</f>
        <v>2.5118999999999999E-2</v>
      </c>
      <c r="K230" s="130">
        <f>(E229/E225)-1</f>
        <v>2.4872999999999999E-2</v>
      </c>
      <c r="L230" s="130">
        <f t="shared" ref="L230:O230" si="342">(F229/F225)-1</f>
        <v>2.5080999999999999E-2</v>
      </c>
      <c r="M230" s="130">
        <f t="shared" si="342"/>
        <v>2.5010999999999999E-2</v>
      </c>
      <c r="N230" s="130">
        <f t="shared" si="342"/>
        <v>2.4903000000000002E-2</v>
      </c>
      <c r="O230" s="130">
        <f t="shared" si="342"/>
        <v>2.4979000000000001E-2</v>
      </c>
      <c r="P230" s="131">
        <f t="shared" ref="P230:T230" si="343">ROUND((P229*2080),5)</f>
        <v>84882.345600000001</v>
      </c>
      <c r="Q230" s="132">
        <f t="shared" si="343"/>
        <v>88277.633600000001</v>
      </c>
      <c r="R230" s="132">
        <f t="shared" si="343"/>
        <v>91808.766399999993</v>
      </c>
      <c r="S230" s="132">
        <f t="shared" si="343"/>
        <v>95481.110400000005</v>
      </c>
      <c r="T230" s="132">
        <f t="shared" si="343"/>
        <v>99300.364799999996</v>
      </c>
      <c r="U230" s="132">
        <f>ROUND((U229*2080),5)</f>
        <v>103272.3744</v>
      </c>
      <c r="V230" s="130">
        <f>(P229/P225)-1</f>
        <v>2.5000000000000001E-2</v>
      </c>
      <c r="W230" s="130">
        <f>(Q229/Q225)-1</f>
        <v>2.5000000000000001E-2</v>
      </c>
      <c r="X230" s="130">
        <f t="shared" ref="X230:AA230" si="344">(R229/R225)-1</f>
        <v>2.5000000000000001E-2</v>
      </c>
      <c r="Y230" s="130">
        <f t="shared" si="344"/>
        <v>2.5000000000000001E-2</v>
      </c>
      <c r="Z230" s="130">
        <f t="shared" si="344"/>
        <v>2.5000000000000001E-2</v>
      </c>
      <c r="AA230" s="130">
        <f t="shared" si="344"/>
        <v>2.5000000000000001E-2</v>
      </c>
    </row>
    <row r="231" spans="1:27" s="4" customFormat="1" ht="13.5" customHeight="1" thickBot="1" x14ac:dyDescent="0.25">
      <c r="A231" s="81"/>
      <c r="B231" s="168"/>
      <c r="C231" s="39"/>
      <c r="D231" s="189"/>
      <c r="E231" s="190"/>
      <c r="F231" s="190"/>
      <c r="G231" s="190"/>
      <c r="H231" s="190"/>
      <c r="I231" s="190"/>
      <c r="J231" s="133"/>
      <c r="K231" s="133"/>
      <c r="L231" s="133"/>
      <c r="M231" s="133"/>
      <c r="N231" s="133"/>
      <c r="O231" s="133"/>
      <c r="P231" s="134"/>
      <c r="Q231" s="135"/>
      <c r="R231" s="135"/>
      <c r="S231" s="135"/>
      <c r="T231" s="135"/>
      <c r="U231" s="135"/>
      <c r="V231" s="133"/>
      <c r="W231" s="133"/>
      <c r="X231" s="133"/>
      <c r="Y231" s="133"/>
      <c r="Z231" s="133"/>
      <c r="AA231" s="133"/>
    </row>
    <row r="232" spans="1:27" s="4" customFormat="1" ht="13.5" customHeight="1" x14ac:dyDescent="0.2">
      <c r="A232" s="79">
        <v>59</v>
      </c>
      <c r="B232" s="174" t="s">
        <v>150</v>
      </c>
      <c r="C232" s="86" t="s">
        <v>77</v>
      </c>
      <c r="D232" s="187">
        <f t="shared" ref="D232:H233" si="345">P232</f>
        <v>41.83</v>
      </c>
      <c r="E232" s="187">
        <f t="shared" si="345"/>
        <v>43.5</v>
      </c>
      <c r="F232" s="187">
        <f t="shared" si="345"/>
        <v>45.24</v>
      </c>
      <c r="G232" s="187">
        <f t="shared" si="345"/>
        <v>47.05</v>
      </c>
      <c r="H232" s="187">
        <f t="shared" si="345"/>
        <v>48.93</v>
      </c>
      <c r="I232" s="187">
        <f>U232</f>
        <v>50.89</v>
      </c>
      <c r="J232" s="130"/>
      <c r="K232" s="130">
        <f>(E232/D232)-1</f>
        <v>3.9923E-2</v>
      </c>
      <c r="L232" s="130">
        <f t="shared" ref="L232:O232" si="346">(F232/E232)-1</f>
        <v>0.04</v>
      </c>
      <c r="M232" s="130">
        <f t="shared" si="346"/>
        <v>4.0009000000000003E-2</v>
      </c>
      <c r="N232" s="130">
        <f t="shared" si="346"/>
        <v>3.9956999999999999E-2</v>
      </c>
      <c r="O232" s="130">
        <f t="shared" si="346"/>
        <v>4.0057000000000002E-2</v>
      </c>
      <c r="P232" s="204">
        <f>ROUND(VLOOKUP($A232,'2016 REG - ORD 728'!$A$9:$U$297,16,FALSE)*(1+$H$2),5)</f>
        <v>41.829030000000003</v>
      </c>
      <c r="Q232" s="204">
        <f>ROUND(VLOOKUP($A232,'2016 REG - ORD 728'!$A$9:$U$297,17,FALSE)*(1+$H$2),5)</f>
        <v>43.502200000000002</v>
      </c>
      <c r="R232" s="204">
        <f>ROUND(VLOOKUP($A232,'2016 REG - ORD 728'!$A$9:$U$297,18,FALSE)*(1+$H$2),5)</f>
        <v>45.2423</v>
      </c>
      <c r="S232" s="204">
        <f>ROUND(VLOOKUP($A232,'2016 REG - ORD 728'!$A$9:$U$297,19,FALSE)*(1+$H$2),5)</f>
        <v>47.052</v>
      </c>
      <c r="T232" s="204">
        <f>ROUND(VLOOKUP($A232,'2016 REG - ORD 728'!$A$9:$U$297,20,FALSE)*(1+$H$2),5)</f>
        <v>48.934080000000002</v>
      </c>
      <c r="U232" s="204">
        <f>ROUND(VLOOKUP($A232,'2016 REG - ORD 728'!$A$9:$U$297,21,FALSE)*(1+$H$2),5)</f>
        <v>50.891440000000003</v>
      </c>
      <c r="V232" s="130"/>
      <c r="W232" s="130">
        <f>(Q232/P232)-1</f>
        <v>0.04</v>
      </c>
      <c r="X232" s="130">
        <f t="shared" ref="X232:AA232" si="347">(R232/Q232)-1</f>
        <v>0.04</v>
      </c>
      <c r="Y232" s="130">
        <f t="shared" si="347"/>
        <v>0.04</v>
      </c>
      <c r="Z232" s="130">
        <f t="shared" si="347"/>
        <v>0.04</v>
      </c>
      <c r="AA232" s="130">
        <f t="shared" si="347"/>
        <v>0.04</v>
      </c>
    </row>
    <row r="233" spans="1:27" s="4" customFormat="1" ht="13.5" customHeight="1" x14ac:dyDescent="0.2">
      <c r="A233" s="33" t="s">
        <v>141</v>
      </c>
      <c r="B233" s="175" t="s">
        <v>151</v>
      </c>
      <c r="C233" s="89" t="s">
        <v>77</v>
      </c>
      <c r="D233" s="188">
        <f t="shared" si="345"/>
        <v>87004</v>
      </c>
      <c r="E233" s="188">
        <f t="shared" si="345"/>
        <v>90485</v>
      </c>
      <c r="F233" s="188">
        <f t="shared" si="345"/>
        <v>94104</v>
      </c>
      <c r="G233" s="188">
        <f t="shared" si="345"/>
        <v>97868</v>
      </c>
      <c r="H233" s="188">
        <f t="shared" si="345"/>
        <v>101783</v>
      </c>
      <c r="I233" s="188">
        <f>U233</f>
        <v>105854</v>
      </c>
      <c r="J233" s="130">
        <f>(D232/D229)-1</f>
        <v>2.4993999999999999E-2</v>
      </c>
      <c r="K233" s="130">
        <f>(E232/E229)-1</f>
        <v>2.4976000000000002E-2</v>
      </c>
      <c r="L233" s="130">
        <f t="shared" ref="L233:O233" si="348">(F232/F229)-1</f>
        <v>2.4920999999999999E-2</v>
      </c>
      <c r="M233" s="130">
        <f t="shared" si="348"/>
        <v>2.5054E-2</v>
      </c>
      <c r="N233" s="130">
        <f t="shared" si="348"/>
        <v>2.4927000000000001E-2</v>
      </c>
      <c r="O233" s="130">
        <f t="shared" si="348"/>
        <v>2.4975000000000001E-2</v>
      </c>
      <c r="P233" s="131">
        <f t="shared" ref="P233:T233" si="349">ROUND((P232*2080),5)</f>
        <v>87004.382400000002</v>
      </c>
      <c r="Q233" s="132">
        <f t="shared" si="349"/>
        <v>90484.576000000001</v>
      </c>
      <c r="R233" s="132">
        <f t="shared" si="349"/>
        <v>94103.983999999997</v>
      </c>
      <c r="S233" s="132">
        <f t="shared" si="349"/>
        <v>97868.160000000003</v>
      </c>
      <c r="T233" s="132">
        <f t="shared" si="349"/>
        <v>101782.8864</v>
      </c>
      <c r="U233" s="132">
        <f>ROUND((U232*2080),5)</f>
        <v>105854.1952</v>
      </c>
      <c r="V233" s="130">
        <f>(P232/P229)-1</f>
        <v>2.5000000000000001E-2</v>
      </c>
      <c r="W233" s="130">
        <f>(Q232/Q229)-1</f>
        <v>2.5000000000000001E-2</v>
      </c>
      <c r="X233" s="130">
        <f t="shared" ref="X233:AA233" si="350">(R232/R229)-1</f>
        <v>2.5000000000000001E-2</v>
      </c>
      <c r="Y233" s="130">
        <f t="shared" si="350"/>
        <v>2.5000000000000001E-2</v>
      </c>
      <c r="Z233" s="130">
        <f t="shared" si="350"/>
        <v>2.5000000000000001E-2</v>
      </c>
      <c r="AA233" s="130">
        <f t="shared" si="350"/>
        <v>2.5000000000000001E-2</v>
      </c>
    </row>
    <row r="234" spans="1:27" s="4" customFormat="1" ht="13.5" customHeight="1" x14ac:dyDescent="0.2">
      <c r="A234" s="33"/>
      <c r="B234" s="175" t="s">
        <v>152</v>
      </c>
      <c r="C234" s="89" t="s">
        <v>77</v>
      </c>
      <c r="D234" s="194"/>
      <c r="E234" s="195"/>
      <c r="F234" s="195"/>
      <c r="G234" s="195"/>
      <c r="H234" s="195"/>
      <c r="I234" s="195"/>
      <c r="J234" s="136"/>
      <c r="K234" s="136"/>
      <c r="L234" s="136"/>
      <c r="M234" s="136"/>
      <c r="N234" s="136"/>
      <c r="O234" s="136"/>
      <c r="P234" s="131"/>
      <c r="Q234" s="132"/>
      <c r="R234" s="132"/>
      <c r="S234" s="132"/>
      <c r="T234" s="132"/>
      <c r="U234" s="132"/>
      <c r="V234" s="136"/>
      <c r="W234" s="136"/>
      <c r="X234" s="136"/>
      <c r="Y234" s="136"/>
      <c r="Z234" s="136"/>
      <c r="AA234" s="136"/>
    </row>
    <row r="235" spans="1:27" s="4" customFormat="1" ht="13.5" customHeight="1" x14ac:dyDescent="0.2">
      <c r="A235" s="33"/>
      <c r="B235" s="177" t="s">
        <v>153</v>
      </c>
      <c r="C235" s="89" t="s">
        <v>77</v>
      </c>
      <c r="D235" s="194"/>
      <c r="E235" s="195"/>
      <c r="F235" s="195"/>
      <c r="G235" s="195"/>
      <c r="H235" s="195"/>
      <c r="I235" s="195"/>
      <c r="J235" s="136"/>
      <c r="K235" s="136"/>
      <c r="L235" s="136"/>
      <c r="M235" s="136"/>
      <c r="N235" s="136"/>
      <c r="O235" s="136"/>
      <c r="P235" s="131"/>
      <c r="Q235" s="132"/>
      <c r="R235" s="132"/>
      <c r="S235" s="132"/>
      <c r="T235" s="132"/>
      <c r="U235" s="132"/>
      <c r="V235" s="136"/>
      <c r="W235" s="136"/>
      <c r="X235" s="136"/>
      <c r="Y235" s="136"/>
      <c r="Z235" s="136"/>
      <c r="AA235" s="136"/>
    </row>
    <row r="236" spans="1:27" s="4" customFormat="1" ht="13.5" customHeight="1" x14ac:dyDescent="0.2">
      <c r="A236" s="33"/>
      <c r="B236" s="177" t="s">
        <v>94</v>
      </c>
      <c r="C236" s="89" t="s">
        <v>77</v>
      </c>
      <c r="D236" s="194"/>
      <c r="E236" s="195"/>
      <c r="F236" s="195"/>
      <c r="G236" s="195"/>
      <c r="H236" s="195"/>
      <c r="I236" s="195"/>
      <c r="J236" s="136"/>
      <c r="K236" s="136"/>
      <c r="L236" s="136"/>
      <c r="M236" s="136"/>
      <c r="N236" s="136"/>
      <c r="O236" s="136"/>
      <c r="P236" s="131"/>
      <c r="Q236" s="132"/>
      <c r="R236" s="132"/>
      <c r="S236" s="132"/>
      <c r="T236" s="132"/>
      <c r="U236" s="132"/>
      <c r="V236" s="136"/>
      <c r="W236" s="136"/>
      <c r="X236" s="136"/>
      <c r="Y236" s="136"/>
      <c r="Z236" s="136"/>
      <c r="AA236" s="136"/>
    </row>
    <row r="237" spans="1:27" s="4" customFormat="1" ht="13.5" customHeight="1" x14ac:dyDescent="0.2">
      <c r="A237" s="33"/>
      <c r="B237" s="175" t="s">
        <v>93</v>
      </c>
      <c r="C237" s="89" t="s">
        <v>77</v>
      </c>
      <c r="D237" s="194"/>
      <c r="E237" s="195"/>
      <c r="F237" s="195"/>
      <c r="G237" s="195"/>
      <c r="H237" s="195"/>
      <c r="I237" s="195"/>
      <c r="J237" s="136"/>
      <c r="K237" s="136"/>
      <c r="L237" s="136"/>
      <c r="M237" s="136"/>
      <c r="N237" s="136"/>
      <c r="O237" s="136"/>
      <c r="P237" s="131"/>
      <c r="Q237" s="132"/>
      <c r="R237" s="132"/>
      <c r="S237" s="132"/>
      <c r="T237" s="132"/>
      <c r="U237" s="132"/>
      <c r="V237" s="136"/>
      <c r="W237" s="136"/>
      <c r="X237" s="136"/>
      <c r="Y237" s="136"/>
      <c r="Z237" s="136"/>
      <c r="AA237" s="136"/>
    </row>
    <row r="238" spans="1:27" s="4" customFormat="1" ht="13.5" customHeight="1" x14ac:dyDescent="0.2">
      <c r="A238" s="33"/>
      <c r="B238" s="175" t="s">
        <v>219</v>
      </c>
      <c r="C238" s="89"/>
      <c r="D238" s="194"/>
      <c r="E238" s="195"/>
      <c r="F238" s="195"/>
      <c r="G238" s="195"/>
      <c r="H238" s="195"/>
      <c r="I238" s="195"/>
      <c r="J238" s="136"/>
      <c r="K238" s="136"/>
      <c r="L238" s="136"/>
      <c r="M238" s="136"/>
      <c r="N238" s="136"/>
      <c r="O238" s="136"/>
      <c r="P238" s="131"/>
      <c r="Q238" s="132"/>
      <c r="R238" s="132"/>
      <c r="S238" s="132"/>
      <c r="T238" s="132"/>
      <c r="U238" s="132"/>
      <c r="V238" s="136"/>
      <c r="W238" s="136"/>
      <c r="X238" s="136"/>
      <c r="Y238" s="136"/>
      <c r="Z238" s="136"/>
      <c r="AA238" s="136"/>
    </row>
    <row r="239" spans="1:27" s="4" customFormat="1" ht="13.5" customHeight="1" thickBot="1" x14ac:dyDescent="0.25">
      <c r="A239" s="81"/>
      <c r="B239" s="168"/>
      <c r="C239" s="39"/>
      <c r="D239" s="197"/>
      <c r="E239" s="198"/>
      <c r="F239" s="198"/>
      <c r="G239" s="198"/>
      <c r="H239" s="198"/>
      <c r="I239" s="198"/>
      <c r="J239" s="140"/>
      <c r="K239" s="140"/>
      <c r="L239" s="140"/>
      <c r="M239" s="140"/>
      <c r="N239" s="140"/>
      <c r="O239" s="140"/>
      <c r="P239" s="141"/>
      <c r="Q239" s="142"/>
      <c r="R239" s="142"/>
      <c r="S239" s="142"/>
      <c r="T239" s="142"/>
      <c r="U239" s="142"/>
      <c r="V239" s="140"/>
      <c r="W239" s="140"/>
      <c r="X239" s="140"/>
      <c r="Y239" s="140"/>
      <c r="Z239" s="140"/>
      <c r="AA239" s="140"/>
    </row>
    <row r="240" spans="1:27" s="4" customFormat="1" ht="13.5" customHeight="1" x14ac:dyDescent="0.2">
      <c r="A240" s="79">
        <v>60</v>
      </c>
      <c r="B240" s="166" t="s">
        <v>92</v>
      </c>
      <c r="C240" s="45" t="s">
        <v>77</v>
      </c>
      <c r="D240" s="187">
        <f t="shared" ref="D240:H241" si="351">P240</f>
        <v>42.87</v>
      </c>
      <c r="E240" s="187">
        <f t="shared" si="351"/>
        <v>44.59</v>
      </c>
      <c r="F240" s="187">
        <f t="shared" si="351"/>
        <v>46.37</v>
      </c>
      <c r="G240" s="187">
        <f t="shared" si="351"/>
        <v>48.23</v>
      </c>
      <c r="H240" s="187">
        <f t="shared" si="351"/>
        <v>50.16</v>
      </c>
      <c r="I240" s="187">
        <f>U240</f>
        <v>52.16</v>
      </c>
      <c r="J240" s="130"/>
      <c r="K240" s="130">
        <f>(E240/D240)-1</f>
        <v>4.0120999999999997E-2</v>
      </c>
      <c r="L240" s="130">
        <f t="shared" ref="L240:O240" si="352">(F240/E240)-1</f>
        <v>3.9919000000000003E-2</v>
      </c>
      <c r="M240" s="130">
        <f t="shared" si="352"/>
        <v>4.0112000000000002E-2</v>
      </c>
      <c r="N240" s="130">
        <f t="shared" si="352"/>
        <v>4.0016999999999997E-2</v>
      </c>
      <c r="O240" s="130">
        <f t="shared" si="352"/>
        <v>3.9871999999999998E-2</v>
      </c>
      <c r="P240" s="204">
        <f>ROUND(VLOOKUP($A240,'2016 REG - ORD 728'!$A$9:$U$297,16,FALSE)*(1+$H$2),5)</f>
        <v>42.874749999999999</v>
      </c>
      <c r="Q240" s="204">
        <f>ROUND(VLOOKUP($A240,'2016 REG - ORD 728'!$A$9:$U$297,17,FALSE)*(1+$H$2),5)</f>
        <v>44.589750000000002</v>
      </c>
      <c r="R240" s="204">
        <f>ROUND(VLOOKUP($A240,'2016 REG - ORD 728'!$A$9:$U$297,18,FALSE)*(1+$H$2),5)</f>
        <v>46.373350000000002</v>
      </c>
      <c r="S240" s="204">
        <f>ROUND(VLOOKUP($A240,'2016 REG - ORD 728'!$A$9:$U$297,19,FALSE)*(1+$H$2),5)</f>
        <v>48.228290000000001</v>
      </c>
      <c r="T240" s="204">
        <f>ROUND(VLOOKUP($A240,'2016 REG - ORD 728'!$A$9:$U$297,20,FALSE)*(1+$H$2),5)</f>
        <v>50.157420000000002</v>
      </c>
      <c r="U240" s="204">
        <f>ROUND(VLOOKUP($A240,'2016 REG - ORD 728'!$A$9:$U$297,21,FALSE)*(1+$H$2),5)</f>
        <v>52.163730000000001</v>
      </c>
      <c r="V240" s="130"/>
      <c r="W240" s="130">
        <f>(Q240/P240)-1</f>
        <v>0.04</v>
      </c>
      <c r="X240" s="130">
        <f t="shared" ref="X240:AA240" si="353">(R240/Q240)-1</f>
        <v>0.04</v>
      </c>
      <c r="Y240" s="130">
        <f t="shared" si="353"/>
        <v>0.04</v>
      </c>
      <c r="Z240" s="130">
        <f t="shared" si="353"/>
        <v>0.04</v>
      </c>
      <c r="AA240" s="130">
        <f t="shared" si="353"/>
        <v>0.04</v>
      </c>
    </row>
    <row r="241" spans="1:27" s="4" customFormat="1" ht="13.5" customHeight="1" x14ac:dyDescent="0.2">
      <c r="A241" s="76" t="s">
        <v>141</v>
      </c>
      <c r="B241" s="171" t="s">
        <v>88</v>
      </c>
      <c r="C241" s="24" t="s">
        <v>77</v>
      </c>
      <c r="D241" s="188">
        <f t="shared" si="351"/>
        <v>89179</v>
      </c>
      <c r="E241" s="188">
        <f t="shared" si="351"/>
        <v>92747</v>
      </c>
      <c r="F241" s="188">
        <f t="shared" si="351"/>
        <v>96457</v>
      </c>
      <c r="G241" s="188">
        <f t="shared" si="351"/>
        <v>100315</v>
      </c>
      <c r="H241" s="188">
        <f t="shared" si="351"/>
        <v>104327</v>
      </c>
      <c r="I241" s="188">
        <f>U241</f>
        <v>108501</v>
      </c>
      <c r="J241" s="130">
        <f>(D240/D232)-1</f>
        <v>2.4863E-2</v>
      </c>
      <c r="K241" s="130">
        <f>(E240/E232)-1</f>
        <v>2.5056999999999999E-2</v>
      </c>
      <c r="L241" s="130">
        <f t="shared" ref="L241:O241" si="354">(F240/F232)-1</f>
        <v>2.4978E-2</v>
      </c>
      <c r="M241" s="130">
        <f t="shared" si="354"/>
        <v>2.5080000000000002E-2</v>
      </c>
      <c r="N241" s="130">
        <f t="shared" si="354"/>
        <v>2.5138000000000001E-2</v>
      </c>
      <c r="O241" s="130">
        <f t="shared" si="354"/>
        <v>2.4955999999999999E-2</v>
      </c>
      <c r="P241" s="131">
        <f t="shared" ref="P241:T241" si="355">ROUND((P240*2080),5)</f>
        <v>89179.48</v>
      </c>
      <c r="Q241" s="132">
        <f t="shared" si="355"/>
        <v>92746.68</v>
      </c>
      <c r="R241" s="132">
        <f t="shared" si="355"/>
        <v>96456.567999999999</v>
      </c>
      <c r="S241" s="132">
        <f t="shared" si="355"/>
        <v>100314.8432</v>
      </c>
      <c r="T241" s="132">
        <f t="shared" si="355"/>
        <v>104327.4336</v>
      </c>
      <c r="U241" s="132">
        <f>ROUND((U240*2080),5)</f>
        <v>108500.55839999999</v>
      </c>
      <c r="V241" s="130">
        <f>(P240/P232)-1</f>
        <v>2.5000000000000001E-2</v>
      </c>
      <c r="W241" s="130">
        <f>(Q240/Q232)-1</f>
        <v>2.5000000000000001E-2</v>
      </c>
      <c r="X241" s="130">
        <f t="shared" ref="X241:AA241" si="356">(R240/R232)-1</f>
        <v>2.5000000000000001E-2</v>
      </c>
      <c r="Y241" s="130">
        <f t="shared" si="356"/>
        <v>2.5000000000000001E-2</v>
      </c>
      <c r="Z241" s="130">
        <f t="shared" si="356"/>
        <v>2.5000000000000001E-2</v>
      </c>
      <c r="AA241" s="130">
        <f t="shared" si="356"/>
        <v>2.5000000000000001E-2</v>
      </c>
    </row>
    <row r="242" spans="1:27" s="4" customFormat="1" ht="13.5" customHeight="1" x14ac:dyDescent="0.2">
      <c r="A242" s="76"/>
      <c r="B242" s="171" t="s">
        <v>89</v>
      </c>
      <c r="C242" s="24" t="s">
        <v>77</v>
      </c>
      <c r="D242" s="194"/>
      <c r="E242" s="195"/>
      <c r="F242" s="195"/>
      <c r="G242" s="195"/>
      <c r="H242" s="195"/>
      <c r="I242" s="195"/>
      <c r="J242" s="136"/>
      <c r="K242" s="136"/>
      <c r="L242" s="136"/>
      <c r="M242" s="136"/>
      <c r="N242" s="136"/>
      <c r="O242" s="136"/>
      <c r="P242" s="131"/>
      <c r="Q242" s="132"/>
      <c r="R242" s="132"/>
      <c r="S242" s="132"/>
      <c r="T242" s="132"/>
      <c r="U242" s="132"/>
      <c r="V242" s="136"/>
      <c r="W242" s="136"/>
      <c r="X242" s="136"/>
      <c r="Y242" s="136"/>
      <c r="Z242" s="136"/>
      <c r="AA242" s="136"/>
    </row>
    <row r="243" spans="1:27" s="4" customFormat="1" ht="13.5" customHeight="1" x14ac:dyDescent="0.2">
      <c r="A243" s="76"/>
      <c r="B243" s="171" t="s">
        <v>91</v>
      </c>
      <c r="C243" s="24" t="s">
        <v>77</v>
      </c>
      <c r="D243" s="194"/>
      <c r="E243" s="195"/>
      <c r="F243" s="195"/>
      <c r="G243" s="195"/>
      <c r="H243" s="195"/>
      <c r="I243" s="195"/>
      <c r="J243" s="136"/>
      <c r="K243" s="136"/>
      <c r="L243" s="136"/>
      <c r="M243" s="136"/>
      <c r="N243" s="136"/>
      <c r="O243" s="136"/>
      <c r="P243" s="131"/>
      <c r="Q243" s="132"/>
      <c r="R243" s="132"/>
      <c r="S243" s="132"/>
      <c r="T243" s="132"/>
      <c r="U243" s="132"/>
      <c r="V243" s="136"/>
      <c r="W243" s="136"/>
      <c r="X243" s="136"/>
      <c r="Y243" s="136"/>
      <c r="Z243" s="136"/>
      <c r="AA243" s="136"/>
    </row>
    <row r="244" spans="1:27" s="4" customFormat="1" ht="13.5" customHeight="1" x14ac:dyDescent="0.2">
      <c r="A244" s="76"/>
      <c r="B244" s="171" t="s">
        <v>86</v>
      </c>
      <c r="C244" s="24" t="s">
        <v>77</v>
      </c>
      <c r="D244" s="194"/>
      <c r="E244" s="195"/>
      <c r="F244" s="195"/>
      <c r="G244" s="195"/>
      <c r="H244" s="195"/>
      <c r="I244" s="195"/>
      <c r="J244" s="136"/>
      <c r="K244" s="136"/>
      <c r="L244" s="136"/>
      <c r="M244" s="136"/>
      <c r="N244" s="136"/>
      <c r="O244" s="136"/>
      <c r="P244" s="131"/>
      <c r="Q244" s="132"/>
      <c r="R244" s="132"/>
      <c r="S244" s="132"/>
      <c r="T244" s="132"/>
      <c r="U244" s="132"/>
      <c r="V244" s="136"/>
      <c r="W244" s="136"/>
      <c r="X244" s="136"/>
      <c r="Y244" s="136"/>
      <c r="Z244" s="136"/>
      <c r="AA244" s="136"/>
    </row>
    <row r="245" spans="1:27" s="4" customFormat="1" ht="13.5" customHeight="1" thickBot="1" x14ac:dyDescent="0.25">
      <c r="A245" s="80"/>
      <c r="B245" s="170"/>
      <c r="C245" s="49"/>
      <c r="D245" s="189"/>
      <c r="E245" s="190"/>
      <c r="F245" s="190"/>
      <c r="G245" s="190"/>
      <c r="H245" s="190"/>
      <c r="I245" s="190"/>
      <c r="J245" s="133"/>
      <c r="K245" s="133"/>
      <c r="L245" s="133"/>
      <c r="M245" s="133"/>
      <c r="N245" s="133"/>
      <c r="O245" s="133"/>
      <c r="P245" s="134"/>
      <c r="Q245" s="135"/>
      <c r="R245" s="135"/>
      <c r="S245" s="135"/>
      <c r="T245" s="135"/>
      <c r="U245" s="135"/>
      <c r="V245" s="133"/>
      <c r="W245" s="133"/>
      <c r="X245" s="133"/>
      <c r="Y245" s="133"/>
      <c r="Z245" s="133"/>
      <c r="AA245" s="133"/>
    </row>
    <row r="246" spans="1:27" s="4" customFormat="1" ht="13.5" customHeight="1" x14ac:dyDescent="0.2">
      <c r="A246" s="79">
        <v>61</v>
      </c>
      <c r="B246" s="166"/>
      <c r="C246" s="45"/>
      <c r="D246" s="187">
        <f t="shared" ref="D246:H247" si="357">P246</f>
        <v>43.95</v>
      </c>
      <c r="E246" s="187">
        <f t="shared" si="357"/>
        <v>45.7</v>
      </c>
      <c r="F246" s="187">
        <f t="shared" si="357"/>
        <v>47.53</v>
      </c>
      <c r="G246" s="187">
        <f t="shared" si="357"/>
        <v>49.43</v>
      </c>
      <c r="H246" s="187">
        <f t="shared" si="357"/>
        <v>51.41</v>
      </c>
      <c r="I246" s="187">
        <f>U246</f>
        <v>53.47</v>
      </c>
      <c r="J246" s="130"/>
      <c r="K246" s="130">
        <f>(E246/D246)-1</f>
        <v>3.9817999999999999E-2</v>
      </c>
      <c r="L246" s="130">
        <f t="shared" ref="L246:O246" si="358">(F246/E246)-1</f>
        <v>4.0044000000000003E-2</v>
      </c>
      <c r="M246" s="130">
        <f t="shared" si="358"/>
        <v>3.9974999999999997E-2</v>
      </c>
      <c r="N246" s="130">
        <f t="shared" si="358"/>
        <v>4.0057000000000002E-2</v>
      </c>
      <c r="O246" s="130">
        <f t="shared" si="358"/>
        <v>4.0070000000000001E-2</v>
      </c>
      <c r="P246" s="204">
        <f>ROUND(VLOOKUP($A246,'2016 REG - ORD 728'!$A$9:$U$297,16,FALSE)*(1+$H$2),5)</f>
        <v>43.946640000000002</v>
      </c>
      <c r="Q246" s="204">
        <f>ROUND(VLOOKUP($A246,'2016 REG - ORD 728'!$A$9:$U$297,17,FALSE)*(1+$H$2),5)</f>
        <v>45.704520000000002</v>
      </c>
      <c r="R246" s="204">
        <f>ROUND(VLOOKUP($A246,'2016 REG - ORD 728'!$A$9:$U$297,18,FALSE)*(1+$H$2),5)</f>
        <v>47.532699999999998</v>
      </c>
      <c r="S246" s="204">
        <f>ROUND(VLOOKUP($A246,'2016 REG - ORD 728'!$A$9:$U$297,19,FALSE)*(1+$H$2),5)</f>
        <v>49.434010000000001</v>
      </c>
      <c r="T246" s="204">
        <f>ROUND(VLOOKUP($A246,'2016 REG - ORD 728'!$A$9:$U$297,20,FALSE)*(1+$H$2),5)</f>
        <v>51.411369999999998</v>
      </c>
      <c r="U246" s="204">
        <f>ROUND(VLOOKUP($A246,'2016 REG - ORD 728'!$A$9:$U$297,21,FALSE)*(1+$H$2),5)</f>
        <v>53.467820000000003</v>
      </c>
      <c r="V246" s="130"/>
      <c r="W246" s="130">
        <f>(Q246/P246)-1</f>
        <v>0.04</v>
      </c>
      <c r="X246" s="130">
        <f t="shared" ref="X246:AA246" si="359">(R246/Q246)-1</f>
        <v>0.04</v>
      </c>
      <c r="Y246" s="130">
        <f t="shared" si="359"/>
        <v>0.04</v>
      </c>
      <c r="Z246" s="130">
        <f t="shared" si="359"/>
        <v>0.04</v>
      </c>
      <c r="AA246" s="130">
        <f t="shared" si="359"/>
        <v>0.04</v>
      </c>
    </row>
    <row r="247" spans="1:27" s="4" customFormat="1" ht="13.5" customHeight="1" x14ac:dyDescent="0.2">
      <c r="A247" s="76" t="s">
        <v>141</v>
      </c>
      <c r="B247" s="171"/>
      <c r="C247" s="24"/>
      <c r="D247" s="188">
        <f t="shared" si="357"/>
        <v>91409</v>
      </c>
      <c r="E247" s="188">
        <f t="shared" si="357"/>
        <v>95065</v>
      </c>
      <c r="F247" s="188">
        <f t="shared" si="357"/>
        <v>98868</v>
      </c>
      <c r="G247" s="188">
        <f t="shared" si="357"/>
        <v>102823</v>
      </c>
      <c r="H247" s="188">
        <f t="shared" si="357"/>
        <v>106936</v>
      </c>
      <c r="I247" s="188">
        <f>U247</f>
        <v>111213</v>
      </c>
      <c r="J247" s="130">
        <f>(D246/D240)-1</f>
        <v>2.5191999999999999E-2</v>
      </c>
      <c r="K247" s="130">
        <f>(E246/E240)-1</f>
        <v>2.4892999999999998E-2</v>
      </c>
      <c r="L247" s="130">
        <f t="shared" ref="L247:O247" si="360">(F246/F240)-1</f>
        <v>2.5016E-2</v>
      </c>
      <c r="M247" s="130">
        <f t="shared" si="360"/>
        <v>2.4881E-2</v>
      </c>
      <c r="N247" s="130">
        <f t="shared" si="360"/>
        <v>2.4920000000000001E-2</v>
      </c>
      <c r="O247" s="130">
        <f t="shared" si="360"/>
        <v>2.5114999999999998E-2</v>
      </c>
      <c r="P247" s="131">
        <f t="shared" ref="P247:T247" si="361">ROUND((P246*2080),5)</f>
        <v>91409.011199999994</v>
      </c>
      <c r="Q247" s="132">
        <f t="shared" si="361"/>
        <v>95065.401599999997</v>
      </c>
      <c r="R247" s="132">
        <f t="shared" si="361"/>
        <v>98868.016000000003</v>
      </c>
      <c r="S247" s="132">
        <f t="shared" si="361"/>
        <v>102822.7408</v>
      </c>
      <c r="T247" s="132">
        <f t="shared" si="361"/>
        <v>106935.6496</v>
      </c>
      <c r="U247" s="132">
        <f>ROUND((U246*2080),5)</f>
        <v>111213.0656</v>
      </c>
      <c r="V247" s="130">
        <f>(P246/P240)-1</f>
        <v>2.5000000000000001E-2</v>
      </c>
      <c r="W247" s="130">
        <f>(Q246/Q240)-1</f>
        <v>2.5000999999999999E-2</v>
      </c>
      <c r="X247" s="130">
        <f t="shared" ref="X247:AA247" si="362">(R246/R240)-1</f>
        <v>2.5000000000000001E-2</v>
      </c>
      <c r="Y247" s="130">
        <f t="shared" si="362"/>
        <v>2.5000000000000001E-2</v>
      </c>
      <c r="Z247" s="130">
        <f t="shared" si="362"/>
        <v>2.5000000000000001E-2</v>
      </c>
      <c r="AA247" s="130">
        <f t="shared" si="362"/>
        <v>2.5000000000000001E-2</v>
      </c>
    </row>
    <row r="248" spans="1:27" s="4" customFormat="1" ht="13.5" customHeight="1" thickBot="1" x14ac:dyDescent="0.25">
      <c r="A248" s="80"/>
      <c r="B248" s="170"/>
      <c r="C248" s="49"/>
      <c r="D248" s="189"/>
      <c r="E248" s="190"/>
      <c r="F248" s="190"/>
      <c r="G248" s="190"/>
      <c r="H248" s="190"/>
      <c r="I248" s="190"/>
      <c r="J248" s="133"/>
      <c r="K248" s="133"/>
      <c r="L248" s="133"/>
      <c r="M248" s="133"/>
      <c r="N248" s="133"/>
      <c r="O248" s="133"/>
      <c r="P248" s="134"/>
      <c r="Q248" s="135"/>
      <c r="R248" s="135"/>
      <c r="S248" s="135"/>
      <c r="T248" s="135"/>
      <c r="U248" s="135"/>
      <c r="V248" s="133"/>
      <c r="W248" s="133"/>
      <c r="X248" s="133"/>
      <c r="Y248" s="133"/>
      <c r="Z248" s="133"/>
      <c r="AA248" s="133"/>
    </row>
    <row r="249" spans="1:27" s="4" customFormat="1" ht="13.5" customHeight="1" x14ac:dyDescent="0.2">
      <c r="A249" s="79">
        <v>62</v>
      </c>
      <c r="B249" s="166"/>
      <c r="C249" s="45"/>
      <c r="D249" s="187">
        <f t="shared" ref="D249:H250" si="363">P249</f>
        <v>45.05</v>
      </c>
      <c r="E249" s="187">
        <f t="shared" si="363"/>
        <v>46.85</v>
      </c>
      <c r="F249" s="187">
        <f t="shared" si="363"/>
        <v>48.72</v>
      </c>
      <c r="G249" s="187">
        <f t="shared" si="363"/>
        <v>50.67</v>
      </c>
      <c r="H249" s="187">
        <f t="shared" si="363"/>
        <v>52.7</v>
      </c>
      <c r="I249" s="187">
        <f>U249</f>
        <v>54.8</v>
      </c>
      <c r="J249" s="130"/>
      <c r="K249" s="130">
        <f>(E249/D249)-1</f>
        <v>3.9955999999999998E-2</v>
      </c>
      <c r="L249" s="130">
        <f t="shared" ref="L249:O249" si="364">(F249/E249)-1</f>
        <v>3.9914999999999999E-2</v>
      </c>
      <c r="M249" s="130">
        <f t="shared" si="364"/>
        <v>4.0024999999999998E-2</v>
      </c>
      <c r="N249" s="130">
        <f t="shared" si="364"/>
        <v>4.0063000000000001E-2</v>
      </c>
      <c r="O249" s="130">
        <f t="shared" si="364"/>
        <v>3.9848000000000001E-2</v>
      </c>
      <c r="P249" s="204">
        <f>ROUND(VLOOKUP($A249,'2016 REG - ORD 728'!$A$9:$U$297,16,FALSE)*(1+$H$2),5)</f>
        <v>45.045319999999997</v>
      </c>
      <c r="Q249" s="204">
        <f>ROUND(VLOOKUP($A249,'2016 REG - ORD 728'!$A$9:$U$297,17,FALSE)*(1+$H$2),5)</f>
        <v>46.84713</v>
      </c>
      <c r="R249" s="204">
        <f>ROUND(VLOOKUP($A249,'2016 REG - ORD 728'!$A$9:$U$297,18,FALSE)*(1+$H$2),5)</f>
        <v>48.721020000000003</v>
      </c>
      <c r="S249" s="204">
        <f>ROUND(VLOOKUP($A249,'2016 REG - ORD 728'!$A$9:$U$297,19,FALSE)*(1+$H$2),5)</f>
        <v>50.66986</v>
      </c>
      <c r="T249" s="204">
        <f>ROUND(VLOOKUP($A249,'2016 REG - ORD 728'!$A$9:$U$297,20,FALSE)*(1+$H$2),5)</f>
        <v>52.696660000000001</v>
      </c>
      <c r="U249" s="204">
        <f>ROUND(VLOOKUP($A249,'2016 REG - ORD 728'!$A$9:$U$297,21,FALSE)*(1+$H$2),5)</f>
        <v>54.804519999999997</v>
      </c>
      <c r="V249" s="130"/>
      <c r="W249" s="130">
        <f>(Q249/P249)-1</f>
        <v>0.04</v>
      </c>
      <c r="X249" s="130">
        <f t="shared" ref="X249:AA249" si="365">(R249/Q249)-1</f>
        <v>0.04</v>
      </c>
      <c r="Y249" s="130">
        <f t="shared" si="365"/>
        <v>0.04</v>
      </c>
      <c r="Z249" s="130">
        <f t="shared" si="365"/>
        <v>0.04</v>
      </c>
      <c r="AA249" s="130">
        <f t="shared" si="365"/>
        <v>0.04</v>
      </c>
    </row>
    <row r="250" spans="1:27" s="4" customFormat="1" ht="13.5" customHeight="1" x14ac:dyDescent="0.2">
      <c r="A250" s="76" t="s">
        <v>141</v>
      </c>
      <c r="B250" s="171"/>
      <c r="C250" s="24"/>
      <c r="D250" s="188">
        <f t="shared" si="363"/>
        <v>93694</v>
      </c>
      <c r="E250" s="188">
        <f t="shared" si="363"/>
        <v>97442</v>
      </c>
      <c r="F250" s="188">
        <f t="shared" si="363"/>
        <v>101340</v>
      </c>
      <c r="G250" s="188">
        <f t="shared" si="363"/>
        <v>105393</v>
      </c>
      <c r="H250" s="188">
        <f t="shared" si="363"/>
        <v>109609</v>
      </c>
      <c r="I250" s="188">
        <f>U250</f>
        <v>113993</v>
      </c>
      <c r="J250" s="130">
        <f>(D249/D246)-1</f>
        <v>2.5028000000000002E-2</v>
      </c>
      <c r="K250" s="130">
        <f>(E249/E246)-1</f>
        <v>2.5163999999999999E-2</v>
      </c>
      <c r="L250" s="130">
        <f t="shared" ref="L250:O250" si="366">(F249/F246)-1</f>
        <v>2.5037E-2</v>
      </c>
      <c r="M250" s="130">
        <f t="shared" si="366"/>
        <v>2.5086000000000001E-2</v>
      </c>
      <c r="N250" s="130">
        <f t="shared" si="366"/>
        <v>2.5092E-2</v>
      </c>
      <c r="O250" s="130">
        <f t="shared" si="366"/>
        <v>2.4874E-2</v>
      </c>
      <c r="P250" s="131">
        <f t="shared" ref="P250:T250" si="367">ROUND((P249*2080),5)</f>
        <v>93694.265599999999</v>
      </c>
      <c r="Q250" s="132">
        <f t="shared" si="367"/>
        <v>97442.030400000003</v>
      </c>
      <c r="R250" s="132">
        <f t="shared" si="367"/>
        <v>101339.7216</v>
      </c>
      <c r="S250" s="132">
        <f t="shared" si="367"/>
        <v>105393.3088</v>
      </c>
      <c r="T250" s="132">
        <f t="shared" si="367"/>
        <v>109609.0528</v>
      </c>
      <c r="U250" s="132">
        <f>ROUND((U249*2080),5)</f>
        <v>113993.4016</v>
      </c>
      <c r="V250" s="130">
        <f>(P249/P246)-1</f>
        <v>2.5000000000000001E-2</v>
      </c>
      <c r="W250" s="130">
        <f>(Q249/Q246)-1</f>
        <v>2.5000000000000001E-2</v>
      </c>
      <c r="X250" s="130">
        <f t="shared" ref="X250:AA250" si="368">(R249/R246)-1</f>
        <v>2.5000000000000001E-2</v>
      </c>
      <c r="Y250" s="130">
        <f t="shared" si="368"/>
        <v>2.5000000000000001E-2</v>
      </c>
      <c r="Z250" s="130">
        <f t="shared" si="368"/>
        <v>2.5000000000000001E-2</v>
      </c>
      <c r="AA250" s="130">
        <f t="shared" si="368"/>
        <v>2.5000000000000001E-2</v>
      </c>
    </row>
    <row r="251" spans="1:27" s="4" customFormat="1" ht="13.5" customHeight="1" thickBot="1" x14ac:dyDescent="0.25">
      <c r="A251" s="80"/>
      <c r="B251" s="170"/>
      <c r="C251" s="49"/>
      <c r="D251" s="189"/>
      <c r="E251" s="190"/>
      <c r="F251" s="190"/>
      <c r="G251" s="190"/>
      <c r="H251" s="190"/>
      <c r="I251" s="190"/>
      <c r="J251" s="133"/>
      <c r="K251" s="133"/>
      <c r="L251" s="133"/>
      <c r="M251" s="133"/>
      <c r="N251" s="133"/>
      <c r="O251" s="133"/>
      <c r="P251" s="134"/>
      <c r="Q251" s="135"/>
      <c r="R251" s="135"/>
      <c r="S251" s="135"/>
      <c r="T251" s="135"/>
      <c r="U251" s="135"/>
      <c r="V251" s="133"/>
      <c r="W251" s="133"/>
      <c r="X251" s="133"/>
      <c r="Y251" s="133"/>
      <c r="Z251" s="133"/>
      <c r="AA251" s="133"/>
    </row>
    <row r="252" spans="1:27" s="4" customFormat="1" ht="13.5" customHeight="1" x14ac:dyDescent="0.2">
      <c r="A252" s="79">
        <v>63</v>
      </c>
      <c r="B252" s="166" t="s">
        <v>95</v>
      </c>
      <c r="C252" s="45" t="s">
        <v>77</v>
      </c>
      <c r="D252" s="187">
        <f t="shared" ref="D252:H253" si="369">P252</f>
        <v>46.17</v>
      </c>
      <c r="E252" s="187">
        <f t="shared" si="369"/>
        <v>48.02</v>
      </c>
      <c r="F252" s="187">
        <f t="shared" si="369"/>
        <v>49.94</v>
      </c>
      <c r="G252" s="187">
        <f t="shared" si="369"/>
        <v>51.94</v>
      </c>
      <c r="H252" s="187">
        <f t="shared" si="369"/>
        <v>54.01</v>
      </c>
      <c r="I252" s="187">
        <f>U252</f>
        <v>56.17</v>
      </c>
      <c r="J252" s="130"/>
      <c r="K252" s="130">
        <f>(E252/D252)-1</f>
        <v>4.0069E-2</v>
      </c>
      <c r="L252" s="130">
        <f t="shared" ref="L252:O252" si="370">(F252/E252)-1</f>
        <v>3.9982999999999998E-2</v>
      </c>
      <c r="M252" s="130">
        <f t="shared" si="370"/>
        <v>4.0048E-2</v>
      </c>
      <c r="N252" s="130">
        <f t="shared" si="370"/>
        <v>3.9854000000000001E-2</v>
      </c>
      <c r="O252" s="130">
        <f t="shared" si="370"/>
        <v>3.9993000000000001E-2</v>
      </c>
      <c r="P252" s="204">
        <f>ROUND(VLOOKUP($A252,'2016 REG - ORD 728'!$A$9:$U$297,16,FALSE)*(1+$H$2),5)</f>
        <v>46.171439999999997</v>
      </c>
      <c r="Q252" s="204">
        <f>ROUND(VLOOKUP($A252,'2016 REG - ORD 728'!$A$9:$U$297,17,FALSE)*(1+$H$2),5)</f>
        <v>48.018300000000004</v>
      </c>
      <c r="R252" s="204">
        <f>ROUND(VLOOKUP($A252,'2016 REG - ORD 728'!$A$9:$U$297,18,FALSE)*(1+$H$2),5)</f>
        <v>49.939039999999999</v>
      </c>
      <c r="S252" s="204">
        <f>ROUND(VLOOKUP($A252,'2016 REG - ORD 728'!$A$9:$U$297,19,FALSE)*(1+$H$2),5)</f>
        <v>51.936610000000002</v>
      </c>
      <c r="T252" s="204">
        <f>ROUND(VLOOKUP($A252,'2016 REG - ORD 728'!$A$9:$U$297,20,FALSE)*(1+$H$2),5)</f>
        <v>54.01408</v>
      </c>
      <c r="U252" s="204">
        <f>ROUND(VLOOKUP($A252,'2016 REG - ORD 728'!$A$9:$U$297,21,FALSE)*(1+$H$2),5)</f>
        <v>56.174639999999997</v>
      </c>
      <c r="V252" s="130"/>
      <c r="W252" s="130">
        <f>(Q252/P252)-1</f>
        <v>0.04</v>
      </c>
      <c r="X252" s="130">
        <f t="shared" ref="X252:AA252" si="371">(R252/Q252)-1</f>
        <v>0.04</v>
      </c>
      <c r="Y252" s="130">
        <f t="shared" si="371"/>
        <v>0.04</v>
      </c>
      <c r="Z252" s="130">
        <f t="shared" si="371"/>
        <v>0.04</v>
      </c>
      <c r="AA252" s="130">
        <f t="shared" si="371"/>
        <v>0.04</v>
      </c>
    </row>
    <row r="253" spans="1:27" s="4" customFormat="1" ht="13.5" customHeight="1" x14ac:dyDescent="0.2">
      <c r="A253" s="76" t="s">
        <v>141</v>
      </c>
      <c r="B253" s="171" t="s">
        <v>97</v>
      </c>
      <c r="C253" s="24" t="s">
        <v>77</v>
      </c>
      <c r="D253" s="188">
        <f t="shared" si="369"/>
        <v>96037</v>
      </c>
      <c r="E253" s="188">
        <f t="shared" si="369"/>
        <v>99878</v>
      </c>
      <c r="F253" s="188">
        <f t="shared" si="369"/>
        <v>103873</v>
      </c>
      <c r="G253" s="188">
        <f t="shared" si="369"/>
        <v>108028</v>
      </c>
      <c r="H253" s="188">
        <f t="shared" si="369"/>
        <v>112349</v>
      </c>
      <c r="I253" s="188">
        <f>U253</f>
        <v>116843</v>
      </c>
      <c r="J253" s="130">
        <f>(D252/D249)-1</f>
        <v>2.4861000000000001E-2</v>
      </c>
      <c r="K253" s="130">
        <f>(E252/E249)-1</f>
        <v>2.4972999999999999E-2</v>
      </c>
      <c r="L253" s="130">
        <f t="shared" ref="L253:O253" si="372">(F252/F249)-1</f>
        <v>2.5041000000000001E-2</v>
      </c>
      <c r="M253" s="130">
        <f t="shared" si="372"/>
        <v>2.5063999999999999E-2</v>
      </c>
      <c r="N253" s="130">
        <f t="shared" si="372"/>
        <v>2.4858000000000002E-2</v>
      </c>
      <c r="O253" s="130">
        <f t="shared" si="372"/>
        <v>2.5000000000000001E-2</v>
      </c>
      <c r="P253" s="131">
        <f t="shared" ref="P253:T253" si="373">ROUND((P252*2080),5)</f>
        <v>96036.595199999996</v>
      </c>
      <c r="Q253" s="132">
        <f t="shared" si="373"/>
        <v>99878.063999999998</v>
      </c>
      <c r="R253" s="132">
        <f t="shared" si="373"/>
        <v>103873.2032</v>
      </c>
      <c r="S253" s="132">
        <f t="shared" si="373"/>
        <v>108028.1488</v>
      </c>
      <c r="T253" s="132">
        <f t="shared" si="373"/>
        <v>112349.2864</v>
      </c>
      <c r="U253" s="132">
        <f>ROUND((U252*2080),5)</f>
        <v>116843.2512</v>
      </c>
      <c r="V253" s="130">
        <f>(P252/P249)-1</f>
        <v>2.5000000000000001E-2</v>
      </c>
      <c r="W253" s="130">
        <f>(Q252/Q249)-1</f>
        <v>2.5000000000000001E-2</v>
      </c>
      <c r="X253" s="130">
        <f t="shared" ref="X253:AA253" si="374">(R252/R249)-1</f>
        <v>2.5000000000000001E-2</v>
      </c>
      <c r="Y253" s="130">
        <f t="shared" si="374"/>
        <v>2.5000000000000001E-2</v>
      </c>
      <c r="Z253" s="130">
        <f t="shared" si="374"/>
        <v>2.5000000000000001E-2</v>
      </c>
      <c r="AA253" s="130">
        <f t="shared" si="374"/>
        <v>2.5000000000000001E-2</v>
      </c>
    </row>
    <row r="254" spans="1:27" s="4" customFormat="1" ht="13.5" customHeight="1" x14ac:dyDescent="0.2">
      <c r="A254" s="76"/>
      <c r="B254" s="171" t="s">
        <v>134</v>
      </c>
      <c r="C254" s="24" t="s">
        <v>77</v>
      </c>
      <c r="D254" s="194"/>
      <c r="E254" s="195"/>
      <c r="F254" s="195"/>
      <c r="G254" s="195"/>
      <c r="H254" s="195"/>
      <c r="I254" s="195"/>
      <c r="J254" s="136"/>
      <c r="K254" s="136"/>
      <c r="L254" s="136"/>
      <c r="M254" s="136"/>
      <c r="N254" s="136"/>
      <c r="O254" s="136"/>
      <c r="P254" s="131"/>
      <c r="Q254" s="132"/>
      <c r="R254" s="132"/>
      <c r="S254" s="132"/>
      <c r="T254" s="132"/>
      <c r="U254" s="132"/>
      <c r="V254" s="136"/>
      <c r="W254" s="136"/>
      <c r="X254" s="136"/>
      <c r="Y254" s="136"/>
      <c r="Z254" s="136"/>
      <c r="AA254" s="136"/>
    </row>
    <row r="255" spans="1:27" s="4" customFormat="1" ht="13.5" customHeight="1" x14ac:dyDescent="0.2">
      <c r="A255" s="76"/>
      <c r="B255" s="171" t="s">
        <v>135</v>
      </c>
      <c r="C255" s="24" t="s">
        <v>77</v>
      </c>
      <c r="D255" s="194"/>
      <c r="E255" s="195"/>
      <c r="F255" s="195"/>
      <c r="G255" s="195"/>
      <c r="H255" s="195"/>
      <c r="I255" s="195"/>
      <c r="J255" s="136"/>
      <c r="K255" s="136"/>
      <c r="L255" s="136"/>
      <c r="M255" s="136"/>
      <c r="N255" s="136"/>
      <c r="O255" s="136"/>
      <c r="P255" s="131"/>
      <c r="Q255" s="132"/>
      <c r="R255" s="132"/>
      <c r="S255" s="132"/>
      <c r="T255" s="132"/>
      <c r="U255" s="132"/>
      <c r="V255" s="136"/>
      <c r="W255" s="136"/>
      <c r="X255" s="136"/>
      <c r="Y255" s="136"/>
      <c r="Z255" s="136"/>
      <c r="AA255" s="136"/>
    </row>
    <row r="256" spans="1:27" s="4" customFormat="1" ht="13.5" customHeight="1" x14ac:dyDescent="0.2">
      <c r="A256" s="76"/>
      <c r="B256" s="171" t="s">
        <v>98</v>
      </c>
      <c r="C256" s="24" t="s">
        <v>77</v>
      </c>
      <c r="D256" s="194"/>
      <c r="E256" s="195"/>
      <c r="F256" s="195"/>
      <c r="G256" s="195"/>
      <c r="H256" s="195"/>
      <c r="I256" s="195"/>
      <c r="J256" s="136"/>
      <c r="K256" s="136"/>
      <c r="L256" s="136"/>
      <c r="M256" s="136"/>
      <c r="N256" s="136"/>
      <c r="O256" s="136"/>
      <c r="P256" s="131"/>
      <c r="Q256" s="132"/>
      <c r="R256" s="132"/>
      <c r="S256" s="132"/>
      <c r="T256" s="132"/>
      <c r="U256" s="132"/>
      <c r="V256" s="136"/>
      <c r="W256" s="136"/>
      <c r="X256" s="136"/>
      <c r="Y256" s="136"/>
      <c r="Z256" s="136"/>
      <c r="AA256" s="136"/>
    </row>
    <row r="257" spans="1:27" s="4" customFormat="1" ht="13.5" customHeight="1" thickBot="1" x14ac:dyDescent="0.25">
      <c r="A257" s="80"/>
      <c r="B257" s="170"/>
      <c r="C257" s="49"/>
      <c r="D257" s="189"/>
      <c r="E257" s="190"/>
      <c r="F257" s="190"/>
      <c r="G257" s="190"/>
      <c r="H257" s="190"/>
      <c r="I257" s="190"/>
      <c r="J257" s="133"/>
      <c r="K257" s="133"/>
      <c r="L257" s="133"/>
      <c r="M257" s="133"/>
      <c r="N257" s="133"/>
      <c r="O257" s="133"/>
      <c r="P257" s="134"/>
      <c r="Q257" s="135"/>
      <c r="R257" s="135"/>
      <c r="S257" s="135"/>
      <c r="T257" s="135"/>
      <c r="U257" s="135"/>
      <c r="V257" s="133"/>
      <c r="W257" s="133"/>
      <c r="X257" s="133"/>
      <c r="Y257" s="133"/>
      <c r="Z257" s="133"/>
      <c r="AA257" s="133"/>
    </row>
    <row r="258" spans="1:27" s="4" customFormat="1" ht="13.5" customHeight="1" x14ac:dyDescent="0.2">
      <c r="A258" s="79">
        <v>64</v>
      </c>
      <c r="B258" s="166" t="s">
        <v>87</v>
      </c>
      <c r="C258" s="45" t="s">
        <v>77</v>
      </c>
      <c r="D258" s="187">
        <f t="shared" ref="D258:H259" si="375">P258</f>
        <v>47.33</v>
      </c>
      <c r="E258" s="187">
        <f t="shared" si="375"/>
        <v>49.22</v>
      </c>
      <c r="F258" s="187">
        <f t="shared" si="375"/>
        <v>51.19</v>
      </c>
      <c r="G258" s="187">
        <f t="shared" si="375"/>
        <v>53.24</v>
      </c>
      <c r="H258" s="187">
        <f t="shared" si="375"/>
        <v>55.36</v>
      </c>
      <c r="I258" s="187">
        <f>U258</f>
        <v>57.58</v>
      </c>
      <c r="J258" s="130"/>
      <c r="K258" s="130">
        <f>(E258/D258)-1</f>
        <v>3.9932000000000002E-2</v>
      </c>
      <c r="L258" s="130">
        <f t="shared" ref="L258:O258" si="376">(F258/E258)-1</f>
        <v>4.0023999999999997E-2</v>
      </c>
      <c r="M258" s="130">
        <f t="shared" si="376"/>
        <v>4.0046999999999999E-2</v>
      </c>
      <c r="N258" s="130">
        <f t="shared" si="376"/>
        <v>3.9820000000000001E-2</v>
      </c>
      <c r="O258" s="130">
        <f t="shared" si="376"/>
        <v>4.0100999999999998E-2</v>
      </c>
      <c r="P258" s="204">
        <f>ROUND(VLOOKUP($A258,'2016 REG - ORD 728'!$A$9:$U$297,16,FALSE)*(1+$H$2),5)</f>
        <v>47.32573</v>
      </c>
      <c r="Q258" s="204">
        <f>ROUND(VLOOKUP($A258,'2016 REG - ORD 728'!$A$9:$U$297,17,FALSE)*(1+$H$2),5)</f>
        <v>49.218760000000003</v>
      </c>
      <c r="R258" s="204">
        <f>ROUND(VLOOKUP($A258,'2016 REG - ORD 728'!$A$9:$U$297,18,FALSE)*(1+$H$2),5)</f>
        <v>51.187510000000003</v>
      </c>
      <c r="S258" s="204">
        <f>ROUND(VLOOKUP($A258,'2016 REG - ORD 728'!$A$9:$U$297,19,FALSE)*(1+$H$2),5)</f>
        <v>53.235019999999999</v>
      </c>
      <c r="T258" s="204">
        <f>ROUND(VLOOKUP($A258,'2016 REG - ORD 728'!$A$9:$U$297,20,FALSE)*(1+$H$2),5)</f>
        <v>55.364420000000003</v>
      </c>
      <c r="U258" s="204">
        <f>ROUND(VLOOKUP($A258,'2016 REG - ORD 728'!$A$9:$U$297,21,FALSE)*(1+$H$2),5)</f>
        <v>57.579009999999997</v>
      </c>
      <c r="V258" s="130"/>
      <c r="W258" s="130">
        <f>(Q258/P258)-1</f>
        <v>0.04</v>
      </c>
      <c r="X258" s="130">
        <f t="shared" ref="X258:AA258" si="377">(R258/Q258)-1</f>
        <v>0.04</v>
      </c>
      <c r="Y258" s="130">
        <f t="shared" si="377"/>
        <v>0.04</v>
      </c>
      <c r="Z258" s="130">
        <f t="shared" si="377"/>
        <v>0.04</v>
      </c>
      <c r="AA258" s="130">
        <f t="shared" si="377"/>
        <v>0.04</v>
      </c>
    </row>
    <row r="259" spans="1:27" s="4" customFormat="1" ht="13.5" customHeight="1" x14ac:dyDescent="0.2">
      <c r="A259" s="76" t="s">
        <v>141</v>
      </c>
      <c r="B259" s="171"/>
      <c r="C259" s="24"/>
      <c r="D259" s="188">
        <f t="shared" si="375"/>
        <v>98438</v>
      </c>
      <c r="E259" s="188">
        <f t="shared" si="375"/>
        <v>102375</v>
      </c>
      <c r="F259" s="188">
        <f t="shared" si="375"/>
        <v>106470</v>
      </c>
      <c r="G259" s="188">
        <f t="shared" si="375"/>
        <v>110729</v>
      </c>
      <c r="H259" s="188">
        <f t="shared" si="375"/>
        <v>115158</v>
      </c>
      <c r="I259" s="188">
        <f>U259</f>
        <v>119764</v>
      </c>
      <c r="J259" s="130">
        <f>(D258/D252)-1</f>
        <v>2.5125000000000001E-2</v>
      </c>
      <c r="K259" s="130">
        <f>(E258/E252)-1</f>
        <v>2.4989999999999998E-2</v>
      </c>
      <c r="L259" s="130">
        <f t="shared" ref="L259:O259" si="378">(F258/F252)-1</f>
        <v>2.503E-2</v>
      </c>
      <c r="M259" s="130">
        <f t="shared" si="378"/>
        <v>2.5028999999999999E-2</v>
      </c>
      <c r="N259" s="130">
        <f t="shared" si="378"/>
        <v>2.4995E-2</v>
      </c>
      <c r="O259" s="130">
        <f t="shared" si="378"/>
        <v>2.5101999999999999E-2</v>
      </c>
      <c r="P259" s="131">
        <f t="shared" ref="P259:T259" si="379">ROUND((P258*2080),5)</f>
        <v>98437.518400000001</v>
      </c>
      <c r="Q259" s="132">
        <f t="shared" si="379"/>
        <v>102375.0208</v>
      </c>
      <c r="R259" s="132">
        <f t="shared" si="379"/>
        <v>106470.0208</v>
      </c>
      <c r="S259" s="132">
        <f t="shared" si="379"/>
        <v>110728.8416</v>
      </c>
      <c r="T259" s="132">
        <f t="shared" si="379"/>
        <v>115157.9936</v>
      </c>
      <c r="U259" s="132">
        <f>ROUND((U258*2080),5)</f>
        <v>119764.34080000001</v>
      </c>
      <c r="V259" s="130">
        <f>(P258/P252)-1</f>
        <v>2.5000000000000001E-2</v>
      </c>
      <c r="W259" s="130">
        <f>(Q258/Q252)-1</f>
        <v>2.5000000000000001E-2</v>
      </c>
      <c r="X259" s="130">
        <f t="shared" ref="X259:AA259" si="380">(R258/R252)-1</f>
        <v>2.5000000000000001E-2</v>
      </c>
      <c r="Y259" s="130">
        <f t="shared" si="380"/>
        <v>2.5000000000000001E-2</v>
      </c>
      <c r="Z259" s="130">
        <f t="shared" si="380"/>
        <v>2.5000000000000001E-2</v>
      </c>
      <c r="AA259" s="130">
        <f t="shared" si="380"/>
        <v>2.5000000000000001E-2</v>
      </c>
    </row>
    <row r="260" spans="1:27" s="4" customFormat="1" ht="13.5" customHeight="1" thickBot="1" x14ac:dyDescent="0.25">
      <c r="A260" s="80"/>
      <c r="B260" s="170"/>
      <c r="C260" s="49"/>
      <c r="D260" s="189"/>
      <c r="E260" s="190"/>
      <c r="F260" s="190"/>
      <c r="G260" s="190"/>
      <c r="H260" s="190"/>
      <c r="I260" s="190"/>
      <c r="J260" s="133"/>
      <c r="K260" s="133"/>
      <c r="L260" s="133"/>
      <c r="M260" s="133"/>
      <c r="N260" s="133"/>
      <c r="O260" s="133"/>
      <c r="P260" s="134"/>
      <c r="Q260" s="135"/>
      <c r="R260" s="135"/>
      <c r="S260" s="135"/>
      <c r="T260" s="135"/>
      <c r="U260" s="135"/>
      <c r="V260" s="133"/>
      <c r="W260" s="133"/>
      <c r="X260" s="133"/>
      <c r="Y260" s="133"/>
      <c r="Z260" s="133"/>
      <c r="AA260" s="133"/>
    </row>
    <row r="261" spans="1:27" s="4" customFormat="1" ht="13.5" customHeight="1" x14ac:dyDescent="0.2">
      <c r="A261" s="79">
        <v>65</v>
      </c>
      <c r="B261" s="166" t="s">
        <v>96</v>
      </c>
      <c r="C261" s="45" t="s">
        <v>77</v>
      </c>
      <c r="D261" s="187">
        <f t="shared" ref="D261:H262" si="381">P261</f>
        <v>48.51</v>
      </c>
      <c r="E261" s="187">
        <f t="shared" si="381"/>
        <v>50.45</v>
      </c>
      <c r="F261" s="187">
        <f t="shared" si="381"/>
        <v>52.47</v>
      </c>
      <c r="G261" s="187">
        <f t="shared" si="381"/>
        <v>54.57</v>
      </c>
      <c r="H261" s="187">
        <f t="shared" si="381"/>
        <v>56.75</v>
      </c>
      <c r="I261" s="187">
        <f>U261</f>
        <v>59.02</v>
      </c>
      <c r="J261" s="130"/>
      <c r="K261" s="130">
        <f>(E261/D261)-1</f>
        <v>3.9992E-2</v>
      </c>
      <c r="L261" s="130">
        <f t="shared" ref="L261:O261" si="382">(F261/E261)-1</f>
        <v>4.0039999999999999E-2</v>
      </c>
      <c r="M261" s="130">
        <f t="shared" si="382"/>
        <v>4.0023000000000003E-2</v>
      </c>
      <c r="N261" s="130">
        <f t="shared" si="382"/>
        <v>3.9948999999999998E-2</v>
      </c>
      <c r="O261" s="130">
        <f t="shared" si="382"/>
        <v>0.04</v>
      </c>
      <c r="P261" s="204">
        <f>ROUND(VLOOKUP($A261,'2016 REG - ORD 728'!$A$9:$U$297,16,FALSE)*(1+$H$2),5)</f>
        <v>48.508879999999998</v>
      </c>
      <c r="Q261" s="204">
        <f>ROUND(VLOOKUP($A261,'2016 REG - ORD 728'!$A$9:$U$297,17,FALSE)*(1+$H$2),5)</f>
        <v>50.449240000000003</v>
      </c>
      <c r="R261" s="204">
        <f>ROUND(VLOOKUP($A261,'2016 REG - ORD 728'!$A$9:$U$297,18,FALSE)*(1+$H$2),5)</f>
        <v>52.467210000000001</v>
      </c>
      <c r="S261" s="204">
        <f>ROUND(VLOOKUP($A261,'2016 REG - ORD 728'!$A$9:$U$297,19,FALSE)*(1+$H$2),5)</f>
        <v>54.565899999999999</v>
      </c>
      <c r="T261" s="204">
        <f>ROUND(VLOOKUP($A261,'2016 REG - ORD 728'!$A$9:$U$297,20,FALSE)*(1+$H$2),5)</f>
        <v>56.748539999999998</v>
      </c>
      <c r="U261" s="204">
        <f>ROUND(VLOOKUP($A261,'2016 REG - ORD 728'!$A$9:$U$297,21,FALSE)*(1+$H$2),5)</f>
        <v>59.018479999999997</v>
      </c>
      <c r="V261" s="130"/>
      <c r="W261" s="130">
        <f>(Q261/P261)-1</f>
        <v>0.04</v>
      </c>
      <c r="X261" s="130">
        <f t="shared" ref="X261:AA261" si="383">(R261/Q261)-1</f>
        <v>0.04</v>
      </c>
      <c r="Y261" s="130">
        <f t="shared" si="383"/>
        <v>0.04</v>
      </c>
      <c r="Z261" s="130">
        <f t="shared" si="383"/>
        <v>0.04</v>
      </c>
      <c r="AA261" s="130">
        <f t="shared" si="383"/>
        <v>0.04</v>
      </c>
    </row>
    <row r="262" spans="1:27" s="4" customFormat="1" ht="13.5" customHeight="1" x14ac:dyDescent="0.2">
      <c r="A262" s="76" t="s">
        <v>141</v>
      </c>
      <c r="B262" s="171" t="s">
        <v>106</v>
      </c>
      <c r="C262" s="24" t="s">
        <v>77</v>
      </c>
      <c r="D262" s="188">
        <f t="shared" si="381"/>
        <v>100898</v>
      </c>
      <c r="E262" s="188">
        <f t="shared" si="381"/>
        <v>104934</v>
      </c>
      <c r="F262" s="188">
        <f t="shared" si="381"/>
        <v>109132</v>
      </c>
      <c r="G262" s="188">
        <f t="shared" si="381"/>
        <v>113497</v>
      </c>
      <c r="H262" s="188">
        <f t="shared" si="381"/>
        <v>118037</v>
      </c>
      <c r="I262" s="188">
        <f>U262</f>
        <v>122758</v>
      </c>
      <c r="J262" s="130">
        <f>(D261/D258)-1</f>
        <v>2.4930999999999998E-2</v>
      </c>
      <c r="K262" s="130">
        <f>(E261/E258)-1</f>
        <v>2.4989999999999998E-2</v>
      </c>
      <c r="L262" s="130">
        <f t="shared" ref="L262:O262" si="384">(F261/F258)-1</f>
        <v>2.5004999999999999E-2</v>
      </c>
      <c r="M262" s="130">
        <f t="shared" si="384"/>
        <v>2.4981E-2</v>
      </c>
      <c r="N262" s="130">
        <f t="shared" si="384"/>
        <v>2.5107999999999998E-2</v>
      </c>
      <c r="O262" s="130">
        <f t="shared" si="384"/>
        <v>2.5009E-2</v>
      </c>
      <c r="P262" s="131">
        <f t="shared" ref="P262:T262" si="385">ROUND((P261*2080),5)</f>
        <v>100898.47040000001</v>
      </c>
      <c r="Q262" s="132">
        <f t="shared" si="385"/>
        <v>104934.4192</v>
      </c>
      <c r="R262" s="132">
        <f t="shared" si="385"/>
        <v>109131.7968</v>
      </c>
      <c r="S262" s="132">
        <f t="shared" si="385"/>
        <v>113497.072</v>
      </c>
      <c r="T262" s="132">
        <f t="shared" si="385"/>
        <v>118036.9632</v>
      </c>
      <c r="U262" s="132">
        <f>ROUND((U261*2080),5)</f>
        <v>122758.4384</v>
      </c>
      <c r="V262" s="130">
        <f>(P261/P258)-1</f>
        <v>2.5000000000000001E-2</v>
      </c>
      <c r="W262" s="130">
        <f>(Q261/Q258)-1</f>
        <v>2.5000000000000001E-2</v>
      </c>
      <c r="X262" s="130">
        <f t="shared" ref="X262:AA262" si="386">(R261/R258)-1</f>
        <v>2.5000000000000001E-2</v>
      </c>
      <c r="Y262" s="130">
        <f t="shared" si="386"/>
        <v>2.5000000000000001E-2</v>
      </c>
      <c r="Z262" s="130">
        <f t="shared" si="386"/>
        <v>2.5000000000000001E-2</v>
      </c>
      <c r="AA262" s="130">
        <f t="shared" si="386"/>
        <v>2.5000000000000001E-2</v>
      </c>
    </row>
    <row r="263" spans="1:27" s="4" customFormat="1" ht="13.5" customHeight="1" x14ac:dyDescent="0.2">
      <c r="A263" s="76"/>
      <c r="B263" s="171" t="s">
        <v>136</v>
      </c>
      <c r="C263" s="24" t="s">
        <v>77</v>
      </c>
      <c r="D263" s="194"/>
      <c r="E263" s="195"/>
      <c r="F263" s="195"/>
      <c r="G263" s="195"/>
      <c r="H263" s="195"/>
      <c r="I263" s="195"/>
      <c r="J263" s="136"/>
      <c r="K263" s="136"/>
      <c r="L263" s="136"/>
      <c r="M263" s="136"/>
      <c r="N263" s="136"/>
      <c r="O263" s="136"/>
      <c r="P263" s="131"/>
      <c r="Q263" s="132"/>
      <c r="R263" s="132"/>
      <c r="S263" s="132"/>
      <c r="T263" s="132"/>
      <c r="U263" s="132"/>
      <c r="V263" s="136"/>
      <c r="W263" s="136"/>
      <c r="X263" s="136"/>
      <c r="Y263" s="136"/>
      <c r="Z263" s="136"/>
      <c r="AA263" s="136"/>
    </row>
    <row r="264" spans="1:27" s="4" customFormat="1" ht="13.5" customHeight="1" thickBot="1" x14ac:dyDescent="0.25">
      <c r="A264" s="80"/>
      <c r="B264" s="170"/>
      <c r="C264" s="49"/>
      <c r="D264" s="189"/>
      <c r="E264" s="190"/>
      <c r="F264" s="190"/>
      <c r="G264" s="190"/>
      <c r="H264" s="190"/>
      <c r="I264" s="190"/>
      <c r="J264" s="133"/>
      <c r="K264" s="133"/>
      <c r="L264" s="133"/>
      <c r="M264" s="133"/>
      <c r="N264" s="133"/>
      <c r="O264" s="133"/>
      <c r="P264" s="134"/>
      <c r="Q264" s="135"/>
      <c r="R264" s="135"/>
      <c r="S264" s="135"/>
      <c r="T264" s="135"/>
      <c r="U264" s="135"/>
      <c r="V264" s="133"/>
      <c r="W264" s="133"/>
      <c r="X264" s="133"/>
      <c r="Y264" s="133"/>
      <c r="Z264" s="133"/>
      <c r="AA264" s="133"/>
    </row>
    <row r="265" spans="1:27" s="4" customFormat="1" ht="13.5" customHeight="1" x14ac:dyDescent="0.2">
      <c r="A265" s="79">
        <v>66</v>
      </c>
      <c r="B265" s="166" t="s">
        <v>137</v>
      </c>
      <c r="C265" s="45" t="s">
        <v>77</v>
      </c>
      <c r="D265" s="187">
        <f t="shared" ref="D265:H266" si="387">P265</f>
        <v>49.72</v>
      </c>
      <c r="E265" s="187">
        <f t="shared" si="387"/>
        <v>51.71</v>
      </c>
      <c r="F265" s="187">
        <f t="shared" si="387"/>
        <v>53.78</v>
      </c>
      <c r="G265" s="187">
        <f t="shared" si="387"/>
        <v>55.93</v>
      </c>
      <c r="H265" s="187">
        <f t="shared" si="387"/>
        <v>58.17</v>
      </c>
      <c r="I265" s="187">
        <f>U265</f>
        <v>60.49</v>
      </c>
      <c r="J265" s="130"/>
      <c r="K265" s="130">
        <f>(E265/D265)-1</f>
        <v>4.0023999999999997E-2</v>
      </c>
      <c r="L265" s="130">
        <f t="shared" ref="L265:O265" si="388">(F265/E265)-1</f>
        <v>4.0030999999999997E-2</v>
      </c>
      <c r="M265" s="130">
        <f t="shared" si="388"/>
        <v>3.9978E-2</v>
      </c>
      <c r="N265" s="130">
        <f t="shared" si="388"/>
        <v>4.0050000000000002E-2</v>
      </c>
      <c r="O265" s="130">
        <f t="shared" si="388"/>
        <v>3.9883000000000002E-2</v>
      </c>
      <c r="P265" s="204">
        <f>ROUND(VLOOKUP($A265,'2016 REG - ORD 728'!$A$9:$U$297,16,FALSE)*(1+$H$2),5)</f>
        <v>49.721609999999998</v>
      </c>
      <c r="Q265" s="204">
        <f>ROUND(VLOOKUP($A265,'2016 REG - ORD 728'!$A$9:$U$297,17,FALSE)*(1+$H$2),5)</f>
        <v>51.710479999999997</v>
      </c>
      <c r="R265" s="204">
        <f>ROUND(VLOOKUP($A265,'2016 REG - ORD 728'!$A$9:$U$297,18,FALSE)*(1+$H$2),5)</f>
        <v>53.7789</v>
      </c>
      <c r="S265" s="204">
        <f>ROUND(VLOOKUP($A265,'2016 REG - ORD 728'!$A$9:$U$297,19,FALSE)*(1+$H$2),5)</f>
        <v>55.930059999999997</v>
      </c>
      <c r="T265" s="204">
        <f>ROUND(VLOOKUP($A265,'2016 REG - ORD 728'!$A$9:$U$297,20,FALSE)*(1+$H$2),5)</f>
        <v>58.167259999999999</v>
      </c>
      <c r="U265" s="204">
        <f>ROUND(VLOOKUP($A265,'2016 REG - ORD 728'!$A$9:$U$297,21,FALSE)*(1+$H$2),5)</f>
        <v>60.493949999999998</v>
      </c>
      <c r="V265" s="130"/>
      <c r="W265" s="130">
        <f>(Q265/P265)-1</f>
        <v>0.04</v>
      </c>
      <c r="X265" s="130">
        <f t="shared" ref="X265:AA265" si="389">(R265/Q265)-1</f>
        <v>0.04</v>
      </c>
      <c r="Y265" s="130">
        <f t="shared" si="389"/>
        <v>0.04</v>
      </c>
      <c r="Z265" s="130">
        <f t="shared" si="389"/>
        <v>0.04</v>
      </c>
      <c r="AA265" s="130">
        <f t="shared" si="389"/>
        <v>0.04</v>
      </c>
    </row>
    <row r="266" spans="1:27" s="4" customFormat="1" ht="13.5" customHeight="1" x14ac:dyDescent="0.2">
      <c r="A266" s="76" t="s">
        <v>141</v>
      </c>
      <c r="B266" s="171"/>
      <c r="C266" s="24"/>
      <c r="D266" s="188">
        <f t="shared" si="387"/>
        <v>103421</v>
      </c>
      <c r="E266" s="188">
        <f t="shared" si="387"/>
        <v>107558</v>
      </c>
      <c r="F266" s="188">
        <f t="shared" si="387"/>
        <v>111860</v>
      </c>
      <c r="G266" s="188">
        <f t="shared" si="387"/>
        <v>116335</v>
      </c>
      <c r="H266" s="188">
        <f t="shared" si="387"/>
        <v>120988</v>
      </c>
      <c r="I266" s="188">
        <f>U266</f>
        <v>125827</v>
      </c>
      <c r="J266" s="130">
        <f>(D265/D261)-1</f>
        <v>2.4943E-2</v>
      </c>
      <c r="K266" s="130">
        <f>(E265/E261)-1</f>
        <v>2.4975000000000001E-2</v>
      </c>
      <c r="L266" s="130">
        <f t="shared" ref="L266:O266" si="390">(F265/F261)-1</f>
        <v>2.4967E-2</v>
      </c>
      <c r="M266" s="130">
        <f t="shared" si="390"/>
        <v>2.4922E-2</v>
      </c>
      <c r="N266" s="130">
        <f t="shared" si="390"/>
        <v>2.5021999999999999E-2</v>
      </c>
      <c r="O266" s="130">
        <f t="shared" si="390"/>
        <v>2.4906999999999999E-2</v>
      </c>
      <c r="P266" s="131">
        <f t="shared" ref="P266:T266" si="391">ROUND((P265*2080),5)</f>
        <v>103420.9488</v>
      </c>
      <c r="Q266" s="132">
        <f t="shared" si="391"/>
        <v>107557.7984</v>
      </c>
      <c r="R266" s="132">
        <f t="shared" si="391"/>
        <v>111860.11199999999</v>
      </c>
      <c r="S266" s="132">
        <f t="shared" si="391"/>
        <v>116334.5248</v>
      </c>
      <c r="T266" s="132">
        <f t="shared" si="391"/>
        <v>120987.9008</v>
      </c>
      <c r="U266" s="132">
        <f>ROUND((U265*2080),5)</f>
        <v>125827.416</v>
      </c>
      <c r="V266" s="130">
        <f>(P265/P261)-1</f>
        <v>2.5000000000000001E-2</v>
      </c>
      <c r="W266" s="130">
        <f>(Q265/Q261)-1</f>
        <v>2.5000000000000001E-2</v>
      </c>
      <c r="X266" s="130">
        <f t="shared" ref="X266:AA266" si="392">(R265/R261)-1</f>
        <v>2.5000000000000001E-2</v>
      </c>
      <c r="Y266" s="130">
        <f t="shared" si="392"/>
        <v>2.5000000000000001E-2</v>
      </c>
      <c r="Z266" s="130">
        <f t="shared" si="392"/>
        <v>2.5000000000000001E-2</v>
      </c>
      <c r="AA266" s="130">
        <f t="shared" si="392"/>
        <v>2.5000000000000001E-2</v>
      </c>
    </row>
    <row r="267" spans="1:27" s="4" customFormat="1" ht="13.5" customHeight="1" thickBot="1" x14ac:dyDescent="0.25">
      <c r="A267" s="80"/>
      <c r="B267" s="170"/>
      <c r="C267" s="49"/>
      <c r="D267" s="189"/>
      <c r="E267" s="190"/>
      <c r="F267" s="190"/>
      <c r="G267" s="190"/>
      <c r="H267" s="190"/>
      <c r="I267" s="190"/>
      <c r="J267" s="133"/>
      <c r="K267" s="133"/>
      <c r="L267" s="133"/>
      <c r="M267" s="133"/>
      <c r="N267" s="133"/>
      <c r="O267" s="133"/>
      <c r="P267" s="134"/>
      <c r="Q267" s="135"/>
      <c r="R267" s="135"/>
      <c r="S267" s="135"/>
      <c r="T267" s="135"/>
      <c r="U267" s="135"/>
      <c r="V267" s="133"/>
      <c r="W267" s="133"/>
      <c r="X267" s="133"/>
      <c r="Y267" s="133"/>
      <c r="Z267" s="133"/>
      <c r="AA267" s="133"/>
    </row>
    <row r="268" spans="1:27" s="4" customFormat="1" ht="13.5" customHeight="1" x14ac:dyDescent="0.2">
      <c r="A268" s="79">
        <v>67</v>
      </c>
      <c r="B268" s="166" t="s">
        <v>138</v>
      </c>
      <c r="C268" s="45" t="s">
        <v>77</v>
      </c>
      <c r="D268" s="187">
        <f t="shared" ref="D268:H269" si="393">P268</f>
        <v>50.96</v>
      </c>
      <c r="E268" s="187">
        <f t="shared" si="393"/>
        <v>53</v>
      </c>
      <c r="F268" s="187">
        <f t="shared" si="393"/>
        <v>55.12</v>
      </c>
      <c r="G268" s="187">
        <f t="shared" si="393"/>
        <v>57.33</v>
      </c>
      <c r="H268" s="187">
        <f t="shared" si="393"/>
        <v>59.62</v>
      </c>
      <c r="I268" s="187">
        <f>U268</f>
        <v>62.01</v>
      </c>
      <c r="J268" s="130"/>
      <c r="K268" s="130">
        <f>(E268/D268)-1</f>
        <v>4.0030999999999997E-2</v>
      </c>
      <c r="L268" s="130">
        <f t="shared" ref="L268:O268" si="394">(F268/E268)-1</f>
        <v>0.04</v>
      </c>
      <c r="M268" s="130">
        <f t="shared" si="394"/>
        <v>4.0093999999999998E-2</v>
      </c>
      <c r="N268" s="130">
        <f t="shared" si="394"/>
        <v>3.9944E-2</v>
      </c>
      <c r="O268" s="130">
        <f t="shared" si="394"/>
        <v>4.0086999999999998E-2</v>
      </c>
      <c r="P268" s="204">
        <f>ROUND(VLOOKUP($A268,'2016 REG - ORD 728'!$A$9:$U$297,16,FALSE)*(1+$H$2),5)</f>
        <v>50.964640000000003</v>
      </c>
      <c r="Q268" s="204">
        <f>ROUND(VLOOKUP($A268,'2016 REG - ORD 728'!$A$9:$U$297,17,FALSE)*(1+$H$2),5)</f>
        <v>53.003239999999998</v>
      </c>
      <c r="R268" s="204">
        <f>ROUND(VLOOKUP($A268,'2016 REG - ORD 728'!$A$9:$U$297,18,FALSE)*(1+$H$2),5)</f>
        <v>55.123359999999998</v>
      </c>
      <c r="S268" s="204">
        <f>ROUND(VLOOKUP($A268,'2016 REG - ORD 728'!$A$9:$U$297,19,FALSE)*(1+$H$2),5)</f>
        <v>57.328310000000002</v>
      </c>
      <c r="T268" s="204">
        <f>ROUND(VLOOKUP($A268,'2016 REG - ORD 728'!$A$9:$U$297,20,FALSE)*(1+$H$2),5)</f>
        <v>59.62144</v>
      </c>
      <c r="U268" s="204">
        <f>ROUND(VLOOKUP($A268,'2016 REG - ORD 728'!$A$9:$U$297,21,FALSE)*(1+$H$2),5)</f>
        <v>62.006300000000003</v>
      </c>
      <c r="V268" s="130"/>
      <c r="W268" s="130">
        <f>(Q268/P268)-1</f>
        <v>0.04</v>
      </c>
      <c r="X268" s="130">
        <f t="shared" ref="X268:AA268" si="395">(R268/Q268)-1</f>
        <v>0.04</v>
      </c>
      <c r="Y268" s="130">
        <f t="shared" si="395"/>
        <v>0.04</v>
      </c>
      <c r="Z268" s="130">
        <f t="shared" si="395"/>
        <v>0.04</v>
      </c>
      <c r="AA268" s="130">
        <f t="shared" si="395"/>
        <v>0.04</v>
      </c>
    </row>
    <row r="269" spans="1:27" s="4" customFormat="1" ht="13.5" customHeight="1" x14ac:dyDescent="0.2">
      <c r="A269" s="76" t="s">
        <v>141</v>
      </c>
      <c r="B269" s="171"/>
      <c r="C269" s="24"/>
      <c r="D269" s="188">
        <f t="shared" si="393"/>
        <v>106006</v>
      </c>
      <c r="E269" s="188">
        <f t="shared" si="393"/>
        <v>110247</v>
      </c>
      <c r="F269" s="188">
        <f t="shared" si="393"/>
        <v>114657</v>
      </c>
      <c r="G269" s="188">
        <f t="shared" si="393"/>
        <v>119243</v>
      </c>
      <c r="H269" s="188">
        <f t="shared" si="393"/>
        <v>124013</v>
      </c>
      <c r="I269" s="188">
        <f>U269</f>
        <v>128973</v>
      </c>
      <c r="J269" s="130">
        <f>(D268/D265)-1</f>
        <v>2.494E-2</v>
      </c>
      <c r="K269" s="130">
        <f>(E268/E265)-1</f>
        <v>2.4947E-2</v>
      </c>
      <c r="L269" s="130">
        <f t="shared" ref="L269:O269" si="396">(F268/F265)-1</f>
        <v>2.4916000000000001E-2</v>
      </c>
      <c r="M269" s="130">
        <f t="shared" si="396"/>
        <v>2.5031000000000001E-2</v>
      </c>
      <c r="N269" s="130">
        <f t="shared" si="396"/>
        <v>2.4927000000000001E-2</v>
      </c>
      <c r="O269" s="130">
        <f t="shared" si="396"/>
        <v>2.5128000000000001E-2</v>
      </c>
      <c r="P269" s="131">
        <f t="shared" ref="P269:T269" si="397">ROUND((P268*2080),5)</f>
        <v>106006.4512</v>
      </c>
      <c r="Q269" s="132">
        <f t="shared" si="397"/>
        <v>110246.7392</v>
      </c>
      <c r="R269" s="132">
        <f t="shared" si="397"/>
        <v>114656.5888</v>
      </c>
      <c r="S269" s="132">
        <f t="shared" si="397"/>
        <v>119242.8848</v>
      </c>
      <c r="T269" s="132">
        <f t="shared" si="397"/>
        <v>124012.5952</v>
      </c>
      <c r="U269" s="132">
        <f>ROUND((U268*2080),5)</f>
        <v>128973.10400000001</v>
      </c>
      <c r="V269" s="130">
        <f>(P268/P265)-1</f>
        <v>2.5000000000000001E-2</v>
      </c>
      <c r="W269" s="130">
        <f>(Q268/Q265)-1</f>
        <v>2.5000000000000001E-2</v>
      </c>
      <c r="X269" s="130">
        <f t="shared" ref="X269:AA269" si="398">(R268/R265)-1</f>
        <v>2.5000000000000001E-2</v>
      </c>
      <c r="Y269" s="130">
        <f t="shared" si="398"/>
        <v>2.5000000000000001E-2</v>
      </c>
      <c r="Z269" s="130">
        <f t="shared" si="398"/>
        <v>2.5000000000000001E-2</v>
      </c>
      <c r="AA269" s="130">
        <f t="shared" si="398"/>
        <v>2.5000000000000001E-2</v>
      </c>
    </row>
    <row r="270" spans="1:27" s="4" customFormat="1" ht="13.5" customHeight="1" thickBot="1" x14ac:dyDescent="0.25">
      <c r="A270" s="80"/>
      <c r="B270" s="170"/>
      <c r="C270" s="49"/>
      <c r="D270" s="189"/>
      <c r="E270" s="190"/>
      <c r="F270" s="190"/>
      <c r="G270" s="190"/>
      <c r="H270" s="190"/>
      <c r="I270" s="190"/>
      <c r="J270" s="133"/>
      <c r="K270" s="133"/>
      <c r="L270" s="133"/>
      <c r="M270" s="133"/>
      <c r="N270" s="133"/>
      <c r="O270" s="133"/>
      <c r="P270" s="134"/>
      <c r="Q270" s="135"/>
      <c r="R270" s="135"/>
      <c r="S270" s="135"/>
      <c r="T270" s="135"/>
      <c r="U270" s="135"/>
      <c r="V270" s="133"/>
      <c r="W270" s="133"/>
      <c r="X270" s="133"/>
      <c r="Y270" s="133"/>
      <c r="Z270" s="133"/>
      <c r="AA270" s="133"/>
    </row>
    <row r="271" spans="1:27" s="4" customFormat="1" ht="13.5" customHeight="1" x14ac:dyDescent="0.2">
      <c r="A271" s="79">
        <v>68</v>
      </c>
      <c r="B271" s="166"/>
      <c r="C271" s="45"/>
      <c r="D271" s="187">
        <f t="shared" ref="D271:H272" si="399">P271</f>
        <v>52.24</v>
      </c>
      <c r="E271" s="187">
        <f t="shared" si="399"/>
        <v>54.33</v>
      </c>
      <c r="F271" s="187">
        <f t="shared" si="399"/>
        <v>56.5</v>
      </c>
      <c r="G271" s="187">
        <f t="shared" si="399"/>
        <v>58.76</v>
      </c>
      <c r="H271" s="187">
        <f t="shared" si="399"/>
        <v>61.11</v>
      </c>
      <c r="I271" s="187">
        <f>U271</f>
        <v>63.56</v>
      </c>
      <c r="J271" s="130"/>
      <c r="K271" s="130">
        <f>(E271/D271)-1</f>
        <v>4.0008000000000002E-2</v>
      </c>
      <c r="L271" s="130">
        <f t="shared" ref="L271:O271" si="400">(F271/E271)-1</f>
        <v>3.9940999999999997E-2</v>
      </c>
      <c r="M271" s="130">
        <f t="shared" si="400"/>
        <v>0.04</v>
      </c>
      <c r="N271" s="130">
        <f t="shared" si="400"/>
        <v>3.9993000000000001E-2</v>
      </c>
      <c r="O271" s="130">
        <f t="shared" si="400"/>
        <v>4.0092000000000003E-2</v>
      </c>
      <c r="P271" s="204">
        <f>ROUND(VLOOKUP($A271,'2016 REG - ORD 728'!$A$9:$U$297,16,FALSE)*(1+$H$2),5)</f>
        <v>52.238759999999999</v>
      </c>
      <c r="Q271" s="204">
        <f>ROUND(VLOOKUP($A271,'2016 REG - ORD 728'!$A$9:$U$297,17,FALSE)*(1+$H$2),5)</f>
        <v>54.328310000000002</v>
      </c>
      <c r="R271" s="204">
        <f>ROUND(VLOOKUP($A271,'2016 REG - ORD 728'!$A$9:$U$297,18,FALSE)*(1+$H$2),5)</f>
        <v>56.501449999999998</v>
      </c>
      <c r="S271" s="204">
        <f>ROUND(VLOOKUP($A271,'2016 REG - ORD 728'!$A$9:$U$297,19,FALSE)*(1+$H$2),5)</f>
        <v>58.761510000000001</v>
      </c>
      <c r="T271" s="204">
        <f>ROUND(VLOOKUP($A271,'2016 REG - ORD 728'!$A$9:$U$297,20,FALSE)*(1+$H$2),5)</f>
        <v>61.111969999999999</v>
      </c>
      <c r="U271" s="204">
        <f>ROUND(VLOOKUP($A271,'2016 REG - ORD 728'!$A$9:$U$297,21,FALSE)*(1+$H$2),5)</f>
        <v>63.556460000000001</v>
      </c>
      <c r="V271" s="130"/>
      <c r="W271" s="130">
        <f>(Q271/P271)-1</f>
        <v>0.04</v>
      </c>
      <c r="X271" s="130">
        <f t="shared" ref="X271:AA271" si="401">(R271/Q271)-1</f>
        <v>0.04</v>
      </c>
      <c r="Y271" s="130">
        <f t="shared" si="401"/>
        <v>0.04</v>
      </c>
      <c r="Z271" s="130">
        <f t="shared" si="401"/>
        <v>0.04</v>
      </c>
      <c r="AA271" s="130">
        <f t="shared" si="401"/>
        <v>0.04</v>
      </c>
    </row>
    <row r="272" spans="1:27" s="4" customFormat="1" ht="13.5" customHeight="1" x14ac:dyDescent="0.2">
      <c r="A272" s="76" t="s">
        <v>141</v>
      </c>
      <c r="B272" s="171"/>
      <c r="C272" s="24"/>
      <c r="D272" s="188">
        <f t="shared" si="399"/>
        <v>108657</v>
      </c>
      <c r="E272" s="188">
        <f t="shared" si="399"/>
        <v>113003</v>
      </c>
      <c r="F272" s="188">
        <f t="shared" si="399"/>
        <v>117523</v>
      </c>
      <c r="G272" s="188">
        <f t="shared" si="399"/>
        <v>122224</v>
      </c>
      <c r="H272" s="188">
        <f t="shared" si="399"/>
        <v>127113</v>
      </c>
      <c r="I272" s="188">
        <f>U272</f>
        <v>132197</v>
      </c>
      <c r="J272" s="130">
        <f>(D271/D268)-1</f>
        <v>2.5118000000000001E-2</v>
      </c>
      <c r="K272" s="130">
        <f>(E271/E268)-1</f>
        <v>2.5094000000000002E-2</v>
      </c>
      <c r="L272" s="130">
        <f t="shared" ref="L272:O272" si="402">(F271/F268)-1</f>
        <v>2.5035999999999999E-2</v>
      </c>
      <c r="M272" s="130">
        <f t="shared" si="402"/>
        <v>2.4943E-2</v>
      </c>
      <c r="N272" s="130">
        <f t="shared" si="402"/>
        <v>2.4992E-2</v>
      </c>
      <c r="O272" s="130">
        <f t="shared" si="402"/>
        <v>2.4996000000000001E-2</v>
      </c>
      <c r="P272" s="131">
        <f t="shared" ref="P272:T272" si="403">ROUND((P271*2080),5)</f>
        <v>108656.6208</v>
      </c>
      <c r="Q272" s="132">
        <f t="shared" si="403"/>
        <v>113002.8848</v>
      </c>
      <c r="R272" s="132">
        <f t="shared" si="403"/>
        <v>117523.016</v>
      </c>
      <c r="S272" s="132">
        <f t="shared" si="403"/>
        <v>122223.9408</v>
      </c>
      <c r="T272" s="132">
        <f t="shared" si="403"/>
        <v>127112.8976</v>
      </c>
      <c r="U272" s="132">
        <f>ROUND((U271*2080),5)</f>
        <v>132197.4368</v>
      </c>
      <c r="V272" s="130">
        <f>(P271/P268)-1</f>
        <v>2.5000000000000001E-2</v>
      </c>
      <c r="W272" s="130">
        <f>(Q271/Q268)-1</f>
        <v>2.5000000000000001E-2</v>
      </c>
      <c r="X272" s="130">
        <f t="shared" ref="X272:AA272" si="404">(R271/R268)-1</f>
        <v>2.5000000000000001E-2</v>
      </c>
      <c r="Y272" s="130">
        <f t="shared" si="404"/>
        <v>2.5000000000000001E-2</v>
      </c>
      <c r="Z272" s="130">
        <f t="shared" si="404"/>
        <v>2.5000000000000001E-2</v>
      </c>
      <c r="AA272" s="130">
        <f t="shared" si="404"/>
        <v>2.5000000000000001E-2</v>
      </c>
    </row>
    <row r="273" spans="1:27" s="4" customFormat="1" ht="13.5" customHeight="1" thickBot="1" x14ac:dyDescent="0.25">
      <c r="A273" s="80"/>
      <c r="B273" s="170"/>
      <c r="C273" s="49"/>
      <c r="D273" s="189"/>
      <c r="E273" s="190"/>
      <c r="F273" s="190"/>
      <c r="G273" s="190"/>
      <c r="H273" s="190"/>
      <c r="I273" s="190"/>
      <c r="J273" s="133"/>
      <c r="K273" s="133"/>
      <c r="L273" s="133"/>
      <c r="M273" s="133"/>
      <c r="N273" s="133"/>
      <c r="O273" s="133"/>
      <c r="P273" s="134"/>
      <c r="Q273" s="135"/>
      <c r="R273" s="135"/>
      <c r="S273" s="135"/>
      <c r="T273" s="135"/>
      <c r="U273" s="135"/>
      <c r="V273" s="133"/>
      <c r="W273" s="133"/>
      <c r="X273" s="133"/>
      <c r="Y273" s="133"/>
      <c r="Z273" s="133"/>
      <c r="AA273" s="133"/>
    </row>
    <row r="274" spans="1:27" s="4" customFormat="1" ht="13.5" customHeight="1" x14ac:dyDescent="0.2">
      <c r="A274" s="79">
        <v>69</v>
      </c>
      <c r="B274" s="166" t="s">
        <v>99</v>
      </c>
      <c r="C274" s="45" t="s">
        <v>77</v>
      </c>
      <c r="D274" s="187">
        <f t="shared" ref="D274:H275" si="405">P274</f>
        <v>53.54</v>
      </c>
      <c r="E274" s="187">
        <f t="shared" si="405"/>
        <v>55.69</v>
      </c>
      <c r="F274" s="187">
        <f t="shared" si="405"/>
        <v>57.91</v>
      </c>
      <c r="G274" s="187">
        <f t="shared" si="405"/>
        <v>60.23</v>
      </c>
      <c r="H274" s="187">
        <f t="shared" si="405"/>
        <v>62.64</v>
      </c>
      <c r="I274" s="187">
        <f>U274</f>
        <v>65.150000000000006</v>
      </c>
      <c r="J274" s="130"/>
      <c r="K274" s="130">
        <f>(E274/D274)-1</f>
        <v>4.0156999999999998E-2</v>
      </c>
      <c r="L274" s="130">
        <f t="shared" ref="L274:O274" si="406">(F274/E274)-1</f>
        <v>3.9863999999999997E-2</v>
      </c>
      <c r="M274" s="130">
        <f t="shared" si="406"/>
        <v>4.0062E-2</v>
      </c>
      <c r="N274" s="130">
        <f t="shared" si="406"/>
        <v>4.0013E-2</v>
      </c>
      <c r="O274" s="130">
        <f t="shared" si="406"/>
        <v>4.0070000000000001E-2</v>
      </c>
      <c r="P274" s="204">
        <f>ROUND(VLOOKUP($A274,'2016 REG - ORD 728'!$A$9:$U$297,16,FALSE)*(1+$H$2),5)</f>
        <v>53.544719999999998</v>
      </c>
      <c r="Q274" s="204">
        <f>ROUND(VLOOKUP($A274,'2016 REG - ORD 728'!$A$9:$U$297,17,FALSE)*(1+$H$2),5)</f>
        <v>55.686509999999998</v>
      </c>
      <c r="R274" s="204">
        <f>ROUND(VLOOKUP($A274,'2016 REG - ORD 728'!$A$9:$U$297,18,FALSE)*(1+$H$2),5)</f>
        <v>57.913980000000002</v>
      </c>
      <c r="S274" s="204">
        <f>ROUND(VLOOKUP($A274,'2016 REG - ORD 728'!$A$9:$U$297,19,FALSE)*(1+$H$2),5)</f>
        <v>60.230539999999998</v>
      </c>
      <c r="T274" s="204">
        <f>ROUND(VLOOKUP($A274,'2016 REG - ORD 728'!$A$9:$U$297,20,FALSE)*(1+$H$2),5)</f>
        <v>62.639769999999999</v>
      </c>
      <c r="U274" s="204">
        <f>ROUND(VLOOKUP($A274,'2016 REG - ORD 728'!$A$9:$U$297,21,FALSE)*(1+$H$2),5)</f>
        <v>65.14537</v>
      </c>
      <c r="V274" s="130"/>
      <c r="W274" s="130">
        <f>(Q274/P274)-1</f>
        <v>0.04</v>
      </c>
      <c r="X274" s="130">
        <f t="shared" ref="X274:AA274" si="407">(R274/Q274)-1</f>
        <v>0.04</v>
      </c>
      <c r="Y274" s="130">
        <f t="shared" si="407"/>
        <v>0.04</v>
      </c>
      <c r="Z274" s="130">
        <f t="shared" si="407"/>
        <v>0.04</v>
      </c>
      <c r="AA274" s="130">
        <f t="shared" si="407"/>
        <v>0.04</v>
      </c>
    </row>
    <row r="275" spans="1:27" s="4" customFormat="1" ht="13.5" customHeight="1" x14ac:dyDescent="0.2">
      <c r="A275" s="76" t="s">
        <v>141</v>
      </c>
      <c r="B275" s="171"/>
      <c r="C275" s="24"/>
      <c r="D275" s="188">
        <f t="shared" si="405"/>
        <v>111373</v>
      </c>
      <c r="E275" s="188">
        <f t="shared" si="405"/>
        <v>115828</v>
      </c>
      <c r="F275" s="188">
        <f t="shared" si="405"/>
        <v>120461</v>
      </c>
      <c r="G275" s="188">
        <f t="shared" si="405"/>
        <v>125280</v>
      </c>
      <c r="H275" s="188">
        <f t="shared" si="405"/>
        <v>130291</v>
      </c>
      <c r="I275" s="188">
        <f>U275</f>
        <v>135502</v>
      </c>
      <c r="J275" s="130">
        <f>(D274/D271)-1</f>
        <v>2.4885000000000001E-2</v>
      </c>
      <c r="K275" s="130">
        <f>(E274/E271)-1</f>
        <v>2.5031999999999999E-2</v>
      </c>
      <c r="L275" s="130">
        <f t="shared" ref="L275:O275" si="408">(F274/F271)-1</f>
        <v>2.4955999999999999E-2</v>
      </c>
      <c r="M275" s="130">
        <f t="shared" si="408"/>
        <v>2.5017000000000001E-2</v>
      </c>
      <c r="N275" s="130">
        <f t="shared" si="408"/>
        <v>2.5037E-2</v>
      </c>
      <c r="O275" s="130">
        <f t="shared" si="408"/>
        <v>2.5016E-2</v>
      </c>
      <c r="P275" s="131">
        <f t="shared" ref="P275:T275" si="409">ROUND((P274*2080),5)</f>
        <v>111373.01760000001</v>
      </c>
      <c r="Q275" s="132">
        <f t="shared" si="409"/>
        <v>115827.9408</v>
      </c>
      <c r="R275" s="132">
        <f t="shared" si="409"/>
        <v>120461.0784</v>
      </c>
      <c r="S275" s="132">
        <f t="shared" si="409"/>
        <v>125279.5232</v>
      </c>
      <c r="T275" s="132">
        <f t="shared" si="409"/>
        <v>130290.7216</v>
      </c>
      <c r="U275" s="132">
        <f>ROUND((U274*2080),5)</f>
        <v>135502.36960000001</v>
      </c>
      <c r="V275" s="130">
        <f>(P274/P271)-1</f>
        <v>2.5000000000000001E-2</v>
      </c>
      <c r="W275" s="130">
        <f>(Q274/Q271)-1</f>
        <v>2.5000000000000001E-2</v>
      </c>
      <c r="X275" s="130">
        <f t="shared" ref="X275:AA275" si="410">(R274/R271)-1</f>
        <v>2.5000000000000001E-2</v>
      </c>
      <c r="Y275" s="130">
        <f t="shared" si="410"/>
        <v>2.5000000000000001E-2</v>
      </c>
      <c r="Z275" s="130">
        <f t="shared" si="410"/>
        <v>2.5000000000000001E-2</v>
      </c>
      <c r="AA275" s="130">
        <f t="shared" si="410"/>
        <v>2.5000000000000001E-2</v>
      </c>
    </row>
    <row r="276" spans="1:27" s="4" customFormat="1" ht="13.5" customHeight="1" thickBot="1" x14ac:dyDescent="0.25">
      <c r="A276" s="80"/>
      <c r="B276" s="170"/>
      <c r="C276" s="49"/>
      <c r="D276" s="189"/>
      <c r="E276" s="190"/>
      <c r="F276" s="190"/>
      <c r="G276" s="190"/>
      <c r="H276" s="190"/>
      <c r="I276" s="190"/>
      <c r="J276" s="133"/>
      <c r="K276" s="133"/>
      <c r="L276" s="133"/>
      <c r="M276" s="133"/>
      <c r="N276" s="133"/>
      <c r="O276" s="133"/>
      <c r="P276" s="134"/>
      <c r="Q276" s="135"/>
      <c r="R276" s="135"/>
      <c r="S276" s="135"/>
      <c r="T276" s="135"/>
      <c r="U276" s="135"/>
      <c r="V276" s="133"/>
      <c r="W276" s="133"/>
      <c r="X276" s="133"/>
      <c r="Y276" s="133"/>
      <c r="Z276" s="133"/>
      <c r="AA276" s="133"/>
    </row>
    <row r="277" spans="1:27" s="4" customFormat="1" ht="13.5" customHeight="1" x14ac:dyDescent="0.2">
      <c r="A277" s="79">
        <v>70</v>
      </c>
      <c r="B277" s="166"/>
      <c r="C277" s="45"/>
      <c r="D277" s="187">
        <f t="shared" ref="D277:H278" si="411">P277</f>
        <v>54.88</v>
      </c>
      <c r="E277" s="187">
        <f t="shared" si="411"/>
        <v>57.08</v>
      </c>
      <c r="F277" s="187">
        <f t="shared" si="411"/>
        <v>59.36</v>
      </c>
      <c r="G277" s="187">
        <f t="shared" si="411"/>
        <v>61.74</v>
      </c>
      <c r="H277" s="187">
        <f t="shared" si="411"/>
        <v>64.209999999999994</v>
      </c>
      <c r="I277" s="187">
        <f>U277</f>
        <v>66.77</v>
      </c>
      <c r="J277" s="130"/>
      <c r="K277" s="130">
        <f>(E277/D277)-1</f>
        <v>4.0086999999999998E-2</v>
      </c>
      <c r="L277" s="130">
        <f t="shared" ref="L277:O277" si="412">(F277/E277)-1</f>
        <v>3.9944E-2</v>
      </c>
      <c r="M277" s="130">
        <f t="shared" si="412"/>
        <v>4.0093999999999998E-2</v>
      </c>
      <c r="N277" s="130">
        <f t="shared" si="412"/>
        <v>4.0006E-2</v>
      </c>
      <c r="O277" s="130">
        <f t="shared" si="412"/>
        <v>3.9869000000000002E-2</v>
      </c>
      <c r="P277" s="204">
        <f>ROUND(VLOOKUP($A277,'2016 REG - ORD 728'!$A$9:$U$297,16,FALSE)*(1+$H$2),5)</f>
        <v>54.883339999999997</v>
      </c>
      <c r="Q277" s="204">
        <f>ROUND(VLOOKUP($A277,'2016 REG - ORD 728'!$A$9:$U$297,17,FALSE)*(1+$H$2),5)</f>
        <v>57.078690000000002</v>
      </c>
      <c r="R277" s="204">
        <f>ROUND(VLOOKUP($A277,'2016 REG - ORD 728'!$A$9:$U$297,18,FALSE)*(1+$H$2),5)</f>
        <v>59.361840000000001</v>
      </c>
      <c r="S277" s="204">
        <f>ROUND(VLOOKUP($A277,'2016 REG - ORD 728'!$A$9:$U$297,19,FALSE)*(1+$H$2),5)</f>
        <v>61.736319999999999</v>
      </c>
      <c r="T277" s="204">
        <f>ROUND(VLOOKUP($A277,'2016 REG - ORD 728'!$A$9:$U$297,20,FALSE)*(1+$H$2),5)</f>
        <v>64.205770000000001</v>
      </c>
      <c r="U277" s="204">
        <f>ROUND(VLOOKUP($A277,'2016 REG - ORD 728'!$A$9:$U$297,21,FALSE)*(1+$H$2),5)</f>
        <v>66.774010000000004</v>
      </c>
      <c r="V277" s="130"/>
      <c r="W277" s="130">
        <f>(Q277/P277)-1</f>
        <v>0.04</v>
      </c>
      <c r="X277" s="130">
        <f t="shared" ref="X277:AA277" si="413">(R277/Q277)-1</f>
        <v>0.04</v>
      </c>
      <c r="Y277" s="130">
        <f t="shared" si="413"/>
        <v>0.04</v>
      </c>
      <c r="Z277" s="130">
        <f t="shared" si="413"/>
        <v>0.04</v>
      </c>
      <c r="AA277" s="130">
        <f t="shared" si="413"/>
        <v>0.04</v>
      </c>
    </row>
    <row r="278" spans="1:27" s="4" customFormat="1" ht="13.5" customHeight="1" x14ac:dyDescent="0.2">
      <c r="A278" s="76" t="s">
        <v>141</v>
      </c>
      <c r="B278" s="171"/>
      <c r="C278" s="24"/>
      <c r="D278" s="188">
        <f t="shared" si="411"/>
        <v>114157</v>
      </c>
      <c r="E278" s="188">
        <f t="shared" si="411"/>
        <v>118724</v>
      </c>
      <c r="F278" s="188">
        <f t="shared" si="411"/>
        <v>123473</v>
      </c>
      <c r="G278" s="188">
        <f t="shared" si="411"/>
        <v>128412</v>
      </c>
      <c r="H278" s="188">
        <f t="shared" si="411"/>
        <v>133548</v>
      </c>
      <c r="I278" s="188">
        <f>U278</f>
        <v>138890</v>
      </c>
      <c r="J278" s="130">
        <f>(D277/D274)-1</f>
        <v>2.5028000000000002E-2</v>
      </c>
      <c r="K278" s="130">
        <f>(E277/E274)-1</f>
        <v>2.496E-2</v>
      </c>
      <c r="L278" s="130">
        <f t="shared" ref="L278:O278" si="414">(F277/F274)-1</f>
        <v>2.5038999999999999E-2</v>
      </c>
      <c r="M278" s="130">
        <f t="shared" si="414"/>
        <v>2.5071E-2</v>
      </c>
      <c r="N278" s="130">
        <f t="shared" si="414"/>
        <v>2.5063999999999999E-2</v>
      </c>
      <c r="O278" s="130">
        <f t="shared" si="414"/>
        <v>2.4865999999999999E-2</v>
      </c>
      <c r="P278" s="131">
        <f t="shared" ref="P278:T278" si="415">ROUND((P277*2080),5)</f>
        <v>114157.3472</v>
      </c>
      <c r="Q278" s="132">
        <f t="shared" si="415"/>
        <v>118723.6752</v>
      </c>
      <c r="R278" s="132">
        <f t="shared" si="415"/>
        <v>123472.6272</v>
      </c>
      <c r="S278" s="132">
        <f t="shared" si="415"/>
        <v>128411.5456</v>
      </c>
      <c r="T278" s="132">
        <f t="shared" si="415"/>
        <v>133548.00159999999</v>
      </c>
      <c r="U278" s="132">
        <f>ROUND((U277*2080),5)</f>
        <v>138889.94080000001</v>
      </c>
      <c r="V278" s="130">
        <f>(P277/P274)-1</f>
        <v>2.5000000000000001E-2</v>
      </c>
      <c r="W278" s="130">
        <f>(Q277/Q274)-1</f>
        <v>2.5000000000000001E-2</v>
      </c>
      <c r="X278" s="130">
        <f t="shared" ref="X278:AA278" si="416">(R277/R274)-1</f>
        <v>2.5000000000000001E-2</v>
      </c>
      <c r="Y278" s="130">
        <f t="shared" si="416"/>
        <v>2.5000000000000001E-2</v>
      </c>
      <c r="Z278" s="130">
        <f t="shared" si="416"/>
        <v>2.5000000000000001E-2</v>
      </c>
      <c r="AA278" s="130">
        <f t="shared" si="416"/>
        <v>2.5000000000000001E-2</v>
      </c>
    </row>
    <row r="279" spans="1:27" s="4" customFormat="1" ht="13.5" customHeight="1" thickBot="1" x14ac:dyDescent="0.25">
      <c r="A279" s="80"/>
      <c r="B279" s="170"/>
      <c r="C279" s="49"/>
      <c r="D279" s="189"/>
      <c r="E279" s="190"/>
      <c r="F279" s="190"/>
      <c r="G279" s="190"/>
      <c r="H279" s="190"/>
      <c r="I279" s="190"/>
      <c r="J279" s="133"/>
      <c r="K279" s="133"/>
      <c r="L279" s="133"/>
      <c r="M279" s="133"/>
      <c r="N279" s="133"/>
      <c r="O279" s="133"/>
      <c r="P279" s="134"/>
      <c r="Q279" s="135"/>
      <c r="R279" s="135"/>
      <c r="S279" s="135"/>
      <c r="T279" s="135"/>
      <c r="U279" s="135"/>
      <c r="V279" s="133"/>
      <c r="W279" s="133"/>
      <c r="X279" s="133"/>
      <c r="Y279" s="133"/>
      <c r="Z279" s="133"/>
      <c r="AA279" s="133"/>
    </row>
    <row r="280" spans="1:27" s="4" customFormat="1" ht="13.5" customHeight="1" x14ac:dyDescent="0.2">
      <c r="A280" s="79">
        <v>71</v>
      </c>
      <c r="B280" s="166"/>
      <c r="C280" s="45"/>
      <c r="D280" s="187">
        <f t="shared" ref="D280:H281" si="417">P280</f>
        <v>56.26</v>
      </c>
      <c r="E280" s="187">
        <f t="shared" si="417"/>
        <v>58.51</v>
      </c>
      <c r="F280" s="187">
        <f t="shared" si="417"/>
        <v>60.85</v>
      </c>
      <c r="G280" s="187">
        <f t="shared" si="417"/>
        <v>63.28</v>
      </c>
      <c r="H280" s="187">
        <f t="shared" si="417"/>
        <v>65.81</v>
      </c>
      <c r="I280" s="187">
        <f>U280</f>
        <v>68.44</v>
      </c>
      <c r="J280" s="130"/>
      <c r="K280" s="130">
        <f>(E280/D280)-1</f>
        <v>3.9993000000000001E-2</v>
      </c>
      <c r="L280" s="130">
        <f t="shared" ref="L280:O280" si="418">(F280/E280)-1</f>
        <v>3.9993000000000001E-2</v>
      </c>
      <c r="M280" s="130">
        <f t="shared" si="418"/>
        <v>3.9933999999999997E-2</v>
      </c>
      <c r="N280" s="130">
        <f t="shared" si="418"/>
        <v>3.9981000000000003E-2</v>
      </c>
      <c r="O280" s="130">
        <f t="shared" si="418"/>
        <v>3.9964E-2</v>
      </c>
      <c r="P280" s="204">
        <f>ROUND(VLOOKUP($A280,'2016 REG - ORD 728'!$A$9:$U$297,16,FALSE)*(1+$H$2),5)</f>
        <v>56.255429999999997</v>
      </c>
      <c r="Q280" s="204">
        <f>ROUND(VLOOKUP($A280,'2016 REG - ORD 728'!$A$9:$U$297,17,FALSE)*(1+$H$2),5)</f>
        <v>58.505650000000003</v>
      </c>
      <c r="R280" s="204">
        <f>ROUND(VLOOKUP($A280,'2016 REG - ORD 728'!$A$9:$U$297,18,FALSE)*(1+$H$2),5)</f>
        <v>60.845880000000001</v>
      </c>
      <c r="S280" s="204">
        <f>ROUND(VLOOKUP($A280,'2016 REG - ORD 728'!$A$9:$U$297,19,FALSE)*(1+$H$2),5)</f>
        <v>63.279719999999998</v>
      </c>
      <c r="T280" s="204">
        <f>ROUND(VLOOKUP($A280,'2016 REG - ORD 728'!$A$9:$U$297,20,FALSE)*(1+$H$2),5)</f>
        <v>65.810910000000007</v>
      </c>
      <c r="U280" s="204">
        <f>ROUND(VLOOKUP($A280,'2016 REG - ORD 728'!$A$9:$U$297,21,FALSE)*(1+$H$2),5)</f>
        <v>68.443359999999998</v>
      </c>
      <c r="V280" s="130"/>
      <c r="W280" s="130">
        <f>(Q280/P280)-1</f>
        <v>0.04</v>
      </c>
      <c r="X280" s="130">
        <f t="shared" ref="X280:AA280" si="419">(R280/Q280)-1</f>
        <v>0.04</v>
      </c>
      <c r="Y280" s="130">
        <f t="shared" si="419"/>
        <v>0.04</v>
      </c>
      <c r="Z280" s="130">
        <f t="shared" si="419"/>
        <v>0.04</v>
      </c>
      <c r="AA280" s="130">
        <f t="shared" si="419"/>
        <v>0.04</v>
      </c>
    </row>
    <row r="281" spans="1:27" s="4" customFormat="1" ht="13.5" customHeight="1" x14ac:dyDescent="0.2">
      <c r="A281" s="76" t="s">
        <v>141</v>
      </c>
      <c r="B281" s="171"/>
      <c r="C281" s="24"/>
      <c r="D281" s="188">
        <f t="shared" si="417"/>
        <v>117011</v>
      </c>
      <c r="E281" s="188">
        <f t="shared" si="417"/>
        <v>121692</v>
      </c>
      <c r="F281" s="188">
        <f t="shared" si="417"/>
        <v>126559</v>
      </c>
      <c r="G281" s="188">
        <f t="shared" si="417"/>
        <v>131622</v>
      </c>
      <c r="H281" s="188">
        <f t="shared" si="417"/>
        <v>136887</v>
      </c>
      <c r="I281" s="188">
        <f>U281</f>
        <v>142362</v>
      </c>
      <c r="J281" s="130">
        <f>(D280/D277)-1</f>
        <v>2.5146000000000002E-2</v>
      </c>
      <c r="K281" s="130">
        <f>(E280/E277)-1</f>
        <v>2.5052999999999999E-2</v>
      </c>
      <c r="L281" s="130">
        <f t="shared" ref="L281:O281" si="420">(F280/F277)-1</f>
        <v>2.5100999999999998E-2</v>
      </c>
      <c r="M281" s="130">
        <f t="shared" si="420"/>
        <v>2.4943E-2</v>
      </c>
      <c r="N281" s="130">
        <f t="shared" si="420"/>
        <v>2.4917999999999999E-2</v>
      </c>
      <c r="O281" s="130">
        <f t="shared" si="420"/>
        <v>2.5010999999999999E-2</v>
      </c>
      <c r="P281" s="131">
        <f t="shared" ref="P281:T281" si="421">ROUND((P280*2080),5)</f>
        <v>117011.2944</v>
      </c>
      <c r="Q281" s="132">
        <f t="shared" si="421"/>
        <v>121691.75199999999</v>
      </c>
      <c r="R281" s="132">
        <f t="shared" si="421"/>
        <v>126559.4304</v>
      </c>
      <c r="S281" s="132">
        <f t="shared" si="421"/>
        <v>131621.81760000001</v>
      </c>
      <c r="T281" s="132">
        <f t="shared" si="421"/>
        <v>136886.69279999999</v>
      </c>
      <c r="U281" s="132">
        <f>ROUND((U280*2080),5)</f>
        <v>142362.1888</v>
      </c>
      <c r="V281" s="130">
        <f>(P280/P277)-1</f>
        <v>2.5000000000000001E-2</v>
      </c>
      <c r="W281" s="130">
        <f>(Q280/Q277)-1</f>
        <v>2.5000000000000001E-2</v>
      </c>
      <c r="X281" s="130">
        <f t="shared" ref="X281:AA281" si="422">(R280/R277)-1</f>
        <v>2.5000000000000001E-2</v>
      </c>
      <c r="Y281" s="130">
        <f t="shared" si="422"/>
        <v>2.5000000000000001E-2</v>
      </c>
      <c r="Z281" s="130">
        <f t="shared" si="422"/>
        <v>2.5000000000000001E-2</v>
      </c>
      <c r="AA281" s="130">
        <f t="shared" si="422"/>
        <v>2.5000000000000001E-2</v>
      </c>
    </row>
    <row r="282" spans="1:27" s="4" customFormat="1" ht="13.5" customHeight="1" thickBot="1" x14ac:dyDescent="0.25">
      <c r="A282" s="80"/>
      <c r="B282" s="170"/>
      <c r="C282" s="49"/>
      <c r="D282" s="189"/>
      <c r="E282" s="190"/>
      <c r="F282" s="190"/>
      <c r="G282" s="190"/>
      <c r="H282" s="190"/>
      <c r="I282" s="190"/>
      <c r="J282" s="133"/>
      <c r="K282" s="133"/>
      <c r="L282" s="133"/>
      <c r="M282" s="133"/>
      <c r="N282" s="133"/>
      <c r="O282" s="133"/>
      <c r="P282" s="134"/>
      <c r="Q282" s="135"/>
      <c r="R282" s="135"/>
      <c r="S282" s="135"/>
      <c r="T282" s="135"/>
      <c r="U282" s="135"/>
      <c r="V282" s="133"/>
      <c r="W282" s="133"/>
      <c r="X282" s="133"/>
      <c r="Y282" s="133"/>
      <c r="Z282" s="133"/>
      <c r="AA282" s="133"/>
    </row>
    <row r="283" spans="1:27" s="4" customFormat="1" ht="13.5" customHeight="1" x14ac:dyDescent="0.2">
      <c r="A283" s="79">
        <v>72</v>
      </c>
      <c r="B283" s="166"/>
      <c r="C283" s="45"/>
      <c r="D283" s="187">
        <f t="shared" ref="D283:H284" si="423">P283</f>
        <v>57.66</v>
      </c>
      <c r="E283" s="187">
        <f t="shared" si="423"/>
        <v>59.97</v>
      </c>
      <c r="F283" s="187">
        <f t="shared" si="423"/>
        <v>62.37</v>
      </c>
      <c r="G283" s="187">
        <f t="shared" si="423"/>
        <v>64.86</v>
      </c>
      <c r="H283" s="187">
        <f t="shared" si="423"/>
        <v>67.459999999999994</v>
      </c>
      <c r="I283" s="187">
        <f>U283</f>
        <v>70.150000000000006</v>
      </c>
      <c r="J283" s="130"/>
      <c r="K283" s="130">
        <f>(E283/D283)-1</f>
        <v>4.0062E-2</v>
      </c>
      <c r="L283" s="130">
        <f t="shared" ref="L283:O283" si="424">(F283/E283)-1</f>
        <v>4.002E-2</v>
      </c>
      <c r="M283" s="130">
        <f t="shared" si="424"/>
        <v>3.9923E-2</v>
      </c>
      <c r="N283" s="130">
        <f t="shared" si="424"/>
        <v>4.0085999999999997E-2</v>
      </c>
      <c r="O283" s="130">
        <f t="shared" si="424"/>
        <v>3.9875000000000001E-2</v>
      </c>
      <c r="P283" s="204">
        <f>ROUND(VLOOKUP($A283,'2016 REG - ORD 728'!$A$9:$U$297,16,FALSE)*(1+$H$2),5)</f>
        <v>57.661819999999999</v>
      </c>
      <c r="Q283" s="204">
        <f>ROUND(VLOOKUP($A283,'2016 REG - ORD 728'!$A$9:$U$297,17,FALSE)*(1+$H$2),5)</f>
        <v>59.968290000000003</v>
      </c>
      <c r="R283" s="204">
        <f>ROUND(VLOOKUP($A283,'2016 REG - ORD 728'!$A$9:$U$297,18,FALSE)*(1+$H$2),5)</f>
        <v>62.36703</v>
      </c>
      <c r="S283" s="204">
        <f>ROUND(VLOOKUP($A283,'2016 REG - ORD 728'!$A$9:$U$297,19,FALSE)*(1+$H$2),5)</f>
        <v>64.861710000000002</v>
      </c>
      <c r="T283" s="204">
        <f>ROUND(VLOOKUP($A283,'2016 REG - ORD 728'!$A$9:$U$297,20,FALSE)*(1+$H$2),5)</f>
        <v>67.456190000000007</v>
      </c>
      <c r="U283" s="204">
        <f>ROUND(VLOOKUP($A283,'2016 REG - ORD 728'!$A$9:$U$297,21,FALSE)*(1+$H$2),5)</f>
        <v>70.154439999999994</v>
      </c>
      <c r="V283" s="130"/>
      <c r="W283" s="130">
        <f>(Q283/P283)-1</f>
        <v>0.04</v>
      </c>
      <c r="X283" s="130">
        <f t="shared" ref="X283:AA283" si="425">(R283/Q283)-1</f>
        <v>0.04</v>
      </c>
      <c r="Y283" s="130">
        <f t="shared" si="425"/>
        <v>0.04</v>
      </c>
      <c r="Z283" s="130">
        <f t="shared" si="425"/>
        <v>0.04</v>
      </c>
      <c r="AA283" s="130">
        <f t="shared" si="425"/>
        <v>0.04</v>
      </c>
    </row>
    <row r="284" spans="1:27" s="4" customFormat="1" ht="13.5" customHeight="1" x14ac:dyDescent="0.2">
      <c r="A284" s="76" t="s">
        <v>141</v>
      </c>
      <c r="B284" s="171"/>
      <c r="C284" s="24"/>
      <c r="D284" s="188">
        <f t="shared" si="423"/>
        <v>119937</v>
      </c>
      <c r="E284" s="188">
        <f t="shared" si="423"/>
        <v>124734</v>
      </c>
      <c r="F284" s="188">
        <f t="shared" si="423"/>
        <v>129723</v>
      </c>
      <c r="G284" s="188">
        <f t="shared" si="423"/>
        <v>134912</v>
      </c>
      <c r="H284" s="188">
        <f t="shared" si="423"/>
        <v>140309</v>
      </c>
      <c r="I284" s="188">
        <f>U284</f>
        <v>145921</v>
      </c>
      <c r="J284" s="130">
        <f>(D283/D280)-1</f>
        <v>2.4884E-2</v>
      </c>
      <c r="K284" s="130">
        <f>(E283/E280)-1</f>
        <v>2.4952999999999999E-2</v>
      </c>
      <c r="L284" s="130">
        <f t="shared" ref="L284:O284" si="426">(F283/F280)-1</f>
        <v>2.4979000000000001E-2</v>
      </c>
      <c r="M284" s="130">
        <f t="shared" si="426"/>
        <v>2.4968000000000001E-2</v>
      </c>
      <c r="N284" s="130">
        <f t="shared" si="426"/>
        <v>2.5072000000000001E-2</v>
      </c>
      <c r="O284" s="130">
        <f t="shared" si="426"/>
        <v>2.4985E-2</v>
      </c>
      <c r="P284" s="131">
        <f t="shared" ref="P284:T284" si="427">ROUND((P283*2080),5)</f>
        <v>119936.58560000001</v>
      </c>
      <c r="Q284" s="132">
        <f t="shared" si="427"/>
        <v>124734.0432</v>
      </c>
      <c r="R284" s="132">
        <f t="shared" si="427"/>
        <v>129723.4224</v>
      </c>
      <c r="S284" s="132">
        <f t="shared" si="427"/>
        <v>134912.35680000001</v>
      </c>
      <c r="T284" s="132">
        <f t="shared" si="427"/>
        <v>140308.87520000001</v>
      </c>
      <c r="U284" s="132">
        <f>ROUND((U283*2080),5)</f>
        <v>145921.2352</v>
      </c>
      <c r="V284" s="130">
        <f>(P283/P280)-1</f>
        <v>2.5000000000000001E-2</v>
      </c>
      <c r="W284" s="130">
        <f>(Q283/Q280)-1</f>
        <v>2.5000000000000001E-2</v>
      </c>
      <c r="X284" s="130">
        <f t="shared" ref="X284:AA284" si="428">(R283/R280)-1</f>
        <v>2.5000000000000001E-2</v>
      </c>
      <c r="Y284" s="130">
        <f t="shared" si="428"/>
        <v>2.5000000000000001E-2</v>
      </c>
      <c r="Z284" s="130">
        <f t="shared" si="428"/>
        <v>2.5000000000000001E-2</v>
      </c>
      <c r="AA284" s="130">
        <f t="shared" si="428"/>
        <v>2.5000000000000001E-2</v>
      </c>
    </row>
    <row r="285" spans="1:27" s="4" customFormat="1" ht="13.5" customHeight="1" thickBot="1" x14ac:dyDescent="0.25">
      <c r="A285" s="80"/>
      <c r="B285" s="170"/>
      <c r="C285" s="49"/>
      <c r="D285" s="189"/>
      <c r="E285" s="190"/>
      <c r="F285" s="190"/>
      <c r="G285" s="190"/>
      <c r="H285" s="190"/>
      <c r="I285" s="190"/>
      <c r="J285" s="133"/>
      <c r="K285" s="133"/>
      <c r="L285" s="133"/>
      <c r="M285" s="133"/>
      <c r="N285" s="133"/>
      <c r="O285" s="133"/>
      <c r="P285" s="134"/>
      <c r="Q285" s="135"/>
      <c r="R285" s="135"/>
      <c r="S285" s="135"/>
      <c r="T285" s="135"/>
      <c r="U285" s="135"/>
      <c r="V285" s="133"/>
      <c r="W285" s="133"/>
      <c r="X285" s="133"/>
      <c r="Y285" s="133"/>
      <c r="Z285" s="133"/>
      <c r="AA285" s="133"/>
    </row>
    <row r="286" spans="1:27" s="4" customFormat="1" ht="13.5" customHeight="1" x14ac:dyDescent="0.2">
      <c r="A286" s="79">
        <v>73</v>
      </c>
      <c r="B286" s="166" t="s">
        <v>139</v>
      </c>
      <c r="C286" s="45" t="s">
        <v>77</v>
      </c>
      <c r="D286" s="187">
        <f t="shared" ref="D286:H287" si="429">P286</f>
        <v>59.1</v>
      </c>
      <c r="E286" s="187">
        <f t="shared" si="429"/>
        <v>61.47</v>
      </c>
      <c r="F286" s="187">
        <f t="shared" si="429"/>
        <v>63.93</v>
      </c>
      <c r="G286" s="187">
        <f t="shared" si="429"/>
        <v>66.48</v>
      </c>
      <c r="H286" s="187">
        <f t="shared" si="429"/>
        <v>69.14</v>
      </c>
      <c r="I286" s="187">
        <f>U286</f>
        <v>71.91</v>
      </c>
      <c r="J286" s="130"/>
      <c r="K286" s="130">
        <f>(E286/D286)-1</f>
        <v>4.0101999999999999E-2</v>
      </c>
      <c r="L286" s="130">
        <f t="shared" ref="L286:O286" si="430">(F286/E286)-1</f>
        <v>4.002E-2</v>
      </c>
      <c r="M286" s="130">
        <f t="shared" si="430"/>
        <v>3.9886999999999999E-2</v>
      </c>
      <c r="N286" s="130">
        <f t="shared" si="430"/>
        <v>4.0011999999999999E-2</v>
      </c>
      <c r="O286" s="130">
        <f t="shared" si="430"/>
        <v>4.0064000000000002E-2</v>
      </c>
      <c r="P286" s="204">
        <f>ROUND(VLOOKUP($A286,'2016 REG - ORD 728'!$A$9:$U$297,16,FALSE)*(1+$H$2),5)</f>
        <v>59.103369999999998</v>
      </c>
      <c r="Q286" s="204">
        <f>ROUND(VLOOKUP($A286,'2016 REG - ORD 728'!$A$9:$U$297,17,FALSE)*(1+$H$2),5)</f>
        <v>61.467509999999997</v>
      </c>
      <c r="R286" s="204">
        <f>ROUND(VLOOKUP($A286,'2016 REG - ORD 728'!$A$9:$U$297,18,FALSE)*(1+$H$2),5)</f>
        <v>63.926209999999998</v>
      </c>
      <c r="S286" s="204">
        <f>ROUND(VLOOKUP($A286,'2016 REG - ORD 728'!$A$9:$U$297,19,FALSE)*(1+$H$2),5)</f>
        <v>66.483260000000001</v>
      </c>
      <c r="T286" s="204">
        <f>ROUND(VLOOKUP($A286,'2016 REG - ORD 728'!$A$9:$U$297,20,FALSE)*(1+$H$2),5)</f>
        <v>69.142600000000002</v>
      </c>
      <c r="U286" s="204">
        <f>ROUND(VLOOKUP($A286,'2016 REG - ORD 728'!$A$9:$U$297,21,FALSE)*(1+$H$2),5)</f>
        <v>71.908299999999997</v>
      </c>
      <c r="V286" s="130"/>
      <c r="W286" s="130">
        <f>(Q286/P286)-1</f>
        <v>0.04</v>
      </c>
      <c r="X286" s="130">
        <f t="shared" ref="X286:AA286" si="431">(R286/Q286)-1</f>
        <v>0.04</v>
      </c>
      <c r="Y286" s="130">
        <f t="shared" si="431"/>
        <v>0.04</v>
      </c>
      <c r="Z286" s="130">
        <f t="shared" si="431"/>
        <v>0.04</v>
      </c>
      <c r="AA286" s="130">
        <f t="shared" si="431"/>
        <v>0.04</v>
      </c>
    </row>
    <row r="287" spans="1:27" s="4" customFormat="1" ht="13.5" customHeight="1" x14ac:dyDescent="0.2">
      <c r="A287" s="76" t="s">
        <v>141</v>
      </c>
      <c r="B287" s="171"/>
      <c r="C287" s="24"/>
      <c r="D287" s="188">
        <f t="shared" si="429"/>
        <v>122935</v>
      </c>
      <c r="E287" s="188">
        <f t="shared" si="429"/>
        <v>127852</v>
      </c>
      <c r="F287" s="188">
        <f t="shared" si="429"/>
        <v>132967</v>
      </c>
      <c r="G287" s="188">
        <f t="shared" si="429"/>
        <v>138285</v>
      </c>
      <c r="H287" s="188">
        <f t="shared" si="429"/>
        <v>143817</v>
      </c>
      <c r="I287" s="188">
        <f>U287</f>
        <v>149569</v>
      </c>
      <c r="J287" s="130">
        <f>(D286/D283)-1</f>
        <v>2.4974E-2</v>
      </c>
      <c r="K287" s="130">
        <f>(E286/E283)-1</f>
        <v>2.5013000000000001E-2</v>
      </c>
      <c r="L287" s="130">
        <f t="shared" ref="L287:O287" si="432">(F286/F283)-1</f>
        <v>2.5012E-2</v>
      </c>
      <c r="M287" s="130">
        <f t="shared" si="432"/>
        <v>2.4976999999999999E-2</v>
      </c>
      <c r="N287" s="130">
        <f t="shared" si="432"/>
        <v>2.4903999999999999E-2</v>
      </c>
      <c r="O287" s="130">
        <f t="shared" si="432"/>
        <v>2.5089E-2</v>
      </c>
      <c r="P287" s="131">
        <f t="shared" ref="P287:T287" si="433">ROUND((P286*2080),5)</f>
        <v>122935.0096</v>
      </c>
      <c r="Q287" s="132">
        <f t="shared" si="433"/>
        <v>127852.42080000001</v>
      </c>
      <c r="R287" s="132">
        <f t="shared" si="433"/>
        <v>132966.51680000001</v>
      </c>
      <c r="S287" s="132">
        <f t="shared" si="433"/>
        <v>138285.1808</v>
      </c>
      <c r="T287" s="132">
        <f t="shared" si="433"/>
        <v>143816.60800000001</v>
      </c>
      <c r="U287" s="132">
        <f>ROUND((U286*2080),5)</f>
        <v>149569.264</v>
      </c>
      <c r="V287" s="130">
        <f>(P286/P283)-1</f>
        <v>2.5000000000000001E-2</v>
      </c>
      <c r="W287" s="130">
        <f>(Q286/Q283)-1</f>
        <v>2.5000000000000001E-2</v>
      </c>
      <c r="X287" s="130">
        <f t="shared" ref="X287:AA287" si="434">(R286/R283)-1</f>
        <v>2.5000000000000001E-2</v>
      </c>
      <c r="Y287" s="130">
        <f t="shared" si="434"/>
        <v>2.5000000000000001E-2</v>
      </c>
      <c r="Z287" s="130">
        <f t="shared" si="434"/>
        <v>2.5000000000000001E-2</v>
      </c>
      <c r="AA287" s="130">
        <f t="shared" si="434"/>
        <v>2.5000000000000001E-2</v>
      </c>
    </row>
    <row r="288" spans="1:27" s="4" customFormat="1" ht="13.5" customHeight="1" thickBot="1" x14ac:dyDescent="0.25">
      <c r="A288" s="80"/>
      <c r="B288" s="170"/>
      <c r="C288" s="49"/>
      <c r="D288" s="189"/>
      <c r="E288" s="190"/>
      <c r="F288" s="190"/>
      <c r="G288" s="190"/>
      <c r="H288" s="190"/>
      <c r="I288" s="190"/>
      <c r="J288" s="133"/>
      <c r="K288" s="133"/>
      <c r="L288" s="133"/>
      <c r="M288" s="133"/>
      <c r="N288" s="133"/>
      <c r="O288" s="133"/>
      <c r="P288" s="134"/>
      <c r="Q288" s="135"/>
      <c r="R288" s="135"/>
      <c r="S288" s="135"/>
      <c r="T288" s="135"/>
      <c r="U288" s="135"/>
      <c r="V288" s="133"/>
      <c r="W288" s="133"/>
      <c r="X288" s="133"/>
      <c r="Y288" s="133"/>
      <c r="Z288" s="133"/>
      <c r="AA288" s="133"/>
    </row>
    <row r="289" spans="1:27" s="4" customFormat="1" ht="13.5" customHeight="1" x14ac:dyDescent="0.2">
      <c r="A289" s="79">
        <v>74</v>
      </c>
      <c r="B289" s="174"/>
      <c r="C289" s="86"/>
      <c r="D289" s="187">
        <f t="shared" ref="D289:H290" si="435">P289</f>
        <v>60.58</v>
      </c>
      <c r="E289" s="187">
        <f t="shared" si="435"/>
        <v>63</v>
      </c>
      <c r="F289" s="187">
        <f t="shared" si="435"/>
        <v>65.52</v>
      </c>
      <c r="G289" s="187">
        <f t="shared" si="435"/>
        <v>68.150000000000006</v>
      </c>
      <c r="H289" s="187">
        <f t="shared" si="435"/>
        <v>70.87</v>
      </c>
      <c r="I289" s="187">
        <f>U289</f>
        <v>73.709999999999994</v>
      </c>
      <c r="J289" s="130"/>
      <c r="K289" s="130">
        <f>(E289/D289)-1</f>
        <v>3.9947000000000003E-2</v>
      </c>
      <c r="L289" s="130">
        <f t="shared" ref="L289:O289" si="436">(F289/E289)-1</f>
        <v>0.04</v>
      </c>
      <c r="M289" s="130">
        <f t="shared" si="436"/>
        <v>4.0140000000000002E-2</v>
      </c>
      <c r="N289" s="130">
        <f t="shared" si="436"/>
        <v>3.9912000000000003E-2</v>
      </c>
      <c r="O289" s="130">
        <f t="shared" si="436"/>
        <v>4.0072999999999998E-2</v>
      </c>
      <c r="P289" s="204">
        <f>ROUND(VLOOKUP($A289,'2016 REG - ORD 728'!$A$9:$U$297,16,FALSE)*(1+$H$2),5)</f>
        <v>60.580959999999997</v>
      </c>
      <c r="Q289" s="204">
        <f>ROUND(VLOOKUP($A289,'2016 REG - ORD 728'!$A$9:$U$297,17,FALSE)*(1+$H$2),5)</f>
        <v>63.004199999999997</v>
      </c>
      <c r="R289" s="204">
        <f>ROUND(VLOOKUP($A289,'2016 REG - ORD 728'!$A$9:$U$297,18,FALSE)*(1+$H$2),5)</f>
        <v>65.524370000000005</v>
      </c>
      <c r="S289" s="204">
        <f>ROUND(VLOOKUP($A289,'2016 REG - ORD 728'!$A$9:$U$297,19,FALSE)*(1+$H$2),5)</f>
        <v>68.145349999999993</v>
      </c>
      <c r="T289" s="204">
        <f>ROUND(VLOOKUP($A289,'2016 REG - ORD 728'!$A$9:$U$297,20,FALSE)*(1+$H$2),5)</f>
        <v>70.871160000000003</v>
      </c>
      <c r="U289" s="204">
        <f>ROUND(VLOOKUP($A289,'2016 REG - ORD 728'!$A$9:$U$297,21,FALSE)*(1+$H$2),5)</f>
        <v>73.706010000000006</v>
      </c>
      <c r="V289" s="130"/>
      <c r="W289" s="130">
        <f>(Q289/P289)-1</f>
        <v>0.04</v>
      </c>
      <c r="X289" s="130">
        <f t="shared" ref="X289:AA289" si="437">(R289/Q289)-1</f>
        <v>0.04</v>
      </c>
      <c r="Y289" s="130">
        <f t="shared" si="437"/>
        <v>0.04</v>
      </c>
      <c r="Z289" s="130">
        <f t="shared" si="437"/>
        <v>0.04</v>
      </c>
      <c r="AA289" s="130">
        <f t="shared" si="437"/>
        <v>0.04</v>
      </c>
    </row>
    <row r="290" spans="1:27" s="4" customFormat="1" ht="13.5" customHeight="1" x14ac:dyDescent="0.2">
      <c r="A290" s="33" t="s">
        <v>141</v>
      </c>
      <c r="B290" s="175"/>
      <c r="C290" s="89"/>
      <c r="D290" s="188">
        <f t="shared" si="435"/>
        <v>126008</v>
      </c>
      <c r="E290" s="188">
        <f t="shared" si="435"/>
        <v>131049</v>
      </c>
      <c r="F290" s="188">
        <f t="shared" si="435"/>
        <v>136291</v>
      </c>
      <c r="G290" s="188">
        <f t="shared" si="435"/>
        <v>141742</v>
      </c>
      <c r="H290" s="188">
        <f t="shared" si="435"/>
        <v>147412</v>
      </c>
      <c r="I290" s="188">
        <f>U290</f>
        <v>153309</v>
      </c>
      <c r="J290" s="130">
        <f>(D289/D286)-1</f>
        <v>2.5041999999999998E-2</v>
      </c>
      <c r="K290" s="130">
        <f>(E289/E286)-1</f>
        <v>2.4889999999999999E-2</v>
      </c>
      <c r="L290" s="130">
        <f t="shared" ref="L290:O290" si="438">(F289/F286)-1</f>
        <v>2.4871000000000001E-2</v>
      </c>
      <c r="M290" s="130">
        <f t="shared" si="438"/>
        <v>2.512E-2</v>
      </c>
      <c r="N290" s="130">
        <f t="shared" si="438"/>
        <v>2.5021999999999999E-2</v>
      </c>
      <c r="O290" s="130">
        <f t="shared" si="438"/>
        <v>2.5031000000000001E-2</v>
      </c>
      <c r="P290" s="131">
        <f t="shared" ref="P290:T290" si="439">ROUND((P289*2080),5)</f>
        <v>126008.3968</v>
      </c>
      <c r="Q290" s="132">
        <f t="shared" si="439"/>
        <v>131048.736</v>
      </c>
      <c r="R290" s="132">
        <f t="shared" si="439"/>
        <v>136290.68960000001</v>
      </c>
      <c r="S290" s="132">
        <f t="shared" si="439"/>
        <v>141742.32800000001</v>
      </c>
      <c r="T290" s="132">
        <f t="shared" si="439"/>
        <v>147412.0128</v>
      </c>
      <c r="U290" s="132">
        <f>ROUND((U289*2080),5)</f>
        <v>153308.50080000001</v>
      </c>
      <c r="V290" s="130">
        <f>(P289/P286)-1</f>
        <v>2.5000000000000001E-2</v>
      </c>
      <c r="W290" s="130">
        <f>(Q289/Q286)-1</f>
        <v>2.5000000000000001E-2</v>
      </c>
      <c r="X290" s="130">
        <f t="shared" ref="X290:AA290" si="440">(R289/R286)-1</f>
        <v>2.5000000000000001E-2</v>
      </c>
      <c r="Y290" s="130">
        <f t="shared" si="440"/>
        <v>2.5000000000000001E-2</v>
      </c>
      <c r="Z290" s="130">
        <f t="shared" si="440"/>
        <v>2.5000000000000001E-2</v>
      </c>
      <c r="AA290" s="130">
        <f t="shared" si="440"/>
        <v>2.5000000000000001E-2</v>
      </c>
    </row>
    <row r="291" spans="1:27" s="4" customFormat="1" ht="13.5" customHeight="1" x14ac:dyDescent="0.2">
      <c r="A291" s="33"/>
      <c r="B291" s="175"/>
      <c r="C291" s="89"/>
      <c r="D291" s="194"/>
      <c r="E291" s="195"/>
      <c r="F291" s="195"/>
      <c r="G291" s="195"/>
      <c r="H291" s="195"/>
      <c r="I291" s="195"/>
      <c r="J291" s="136"/>
      <c r="K291" s="136"/>
      <c r="L291" s="136"/>
      <c r="M291" s="136"/>
      <c r="N291" s="136"/>
      <c r="O291" s="136"/>
      <c r="P291" s="131"/>
      <c r="Q291" s="132"/>
      <c r="R291" s="132"/>
      <c r="S291" s="132"/>
      <c r="T291" s="132"/>
      <c r="U291" s="132"/>
      <c r="V291" s="136"/>
      <c r="W291" s="136"/>
      <c r="X291" s="136"/>
      <c r="Y291" s="136"/>
      <c r="Z291" s="136"/>
      <c r="AA291" s="136"/>
    </row>
    <row r="292" spans="1:27" s="4" customFormat="1" ht="13.5" customHeight="1" x14ac:dyDescent="0.2">
      <c r="A292" s="33"/>
      <c r="B292" s="175"/>
      <c r="C292" s="89"/>
      <c r="D292" s="194"/>
      <c r="E292" s="195"/>
      <c r="F292" s="195"/>
      <c r="G292" s="195"/>
      <c r="H292" s="195"/>
      <c r="I292" s="195"/>
      <c r="J292" s="136"/>
      <c r="K292" s="136"/>
      <c r="L292" s="136"/>
      <c r="M292" s="136"/>
      <c r="N292" s="136"/>
      <c r="O292" s="136"/>
      <c r="P292" s="131"/>
      <c r="Q292" s="132"/>
      <c r="R292" s="132"/>
      <c r="S292" s="132"/>
      <c r="T292" s="132"/>
      <c r="U292" s="132"/>
      <c r="V292" s="136"/>
      <c r="W292" s="136"/>
      <c r="X292" s="136"/>
      <c r="Y292" s="136"/>
      <c r="Z292" s="136"/>
      <c r="AA292" s="136"/>
    </row>
    <row r="293" spans="1:27" s="4" customFormat="1" ht="13.5" customHeight="1" x14ac:dyDescent="0.2">
      <c r="A293" s="33"/>
      <c r="B293" s="175"/>
      <c r="C293" s="89"/>
      <c r="D293" s="194"/>
      <c r="E293" s="195"/>
      <c r="F293" s="195"/>
      <c r="G293" s="195"/>
      <c r="H293" s="195"/>
      <c r="I293" s="195"/>
      <c r="J293" s="136"/>
      <c r="K293" s="136"/>
      <c r="L293" s="136"/>
      <c r="M293" s="136"/>
      <c r="N293" s="136"/>
      <c r="O293" s="136"/>
      <c r="P293" s="131"/>
      <c r="Q293" s="132"/>
      <c r="R293" s="132"/>
      <c r="S293" s="132"/>
      <c r="T293" s="132"/>
      <c r="U293" s="132"/>
      <c r="V293" s="136"/>
      <c r="W293" s="136"/>
      <c r="X293" s="136"/>
      <c r="Y293" s="136"/>
      <c r="Z293" s="136"/>
      <c r="AA293" s="136"/>
    </row>
    <row r="294" spans="1:27" s="4" customFormat="1" ht="13.5" customHeight="1" x14ac:dyDescent="0.2">
      <c r="A294" s="33"/>
      <c r="B294" s="175"/>
      <c r="C294" s="89"/>
      <c r="D294" s="194"/>
      <c r="E294" s="195"/>
      <c r="F294" s="195"/>
      <c r="G294" s="195"/>
      <c r="H294" s="195"/>
      <c r="I294" s="195"/>
      <c r="J294" s="136"/>
      <c r="K294" s="136"/>
      <c r="L294" s="136"/>
      <c r="M294" s="136"/>
      <c r="N294" s="136"/>
      <c r="O294" s="136"/>
      <c r="P294" s="131"/>
      <c r="Q294" s="132"/>
      <c r="R294" s="132"/>
      <c r="S294" s="132"/>
      <c r="T294" s="132"/>
      <c r="U294" s="132"/>
      <c r="V294" s="136"/>
      <c r="W294" s="136"/>
      <c r="X294" s="136"/>
      <c r="Y294" s="136"/>
      <c r="Z294" s="136"/>
      <c r="AA294" s="136"/>
    </row>
    <row r="295" spans="1:27" s="4" customFormat="1" ht="13.5" customHeight="1" thickBot="1" x14ac:dyDescent="0.25">
      <c r="A295" s="81"/>
      <c r="B295" s="168"/>
      <c r="C295" s="39"/>
      <c r="D295" s="197"/>
      <c r="E295" s="198"/>
      <c r="F295" s="198"/>
      <c r="G295" s="198"/>
      <c r="H295" s="198"/>
      <c r="I295" s="198"/>
      <c r="J295" s="140"/>
      <c r="K295" s="140"/>
      <c r="L295" s="140"/>
      <c r="M295" s="140"/>
      <c r="N295" s="140"/>
      <c r="O295" s="140"/>
      <c r="P295" s="141"/>
      <c r="Q295" s="142"/>
      <c r="R295" s="142"/>
      <c r="S295" s="142"/>
      <c r="T295" s="142"/>
      <c r="U295" s="142"/>
      <c r="V295" s="140"/>
      <c r="W295" s="140"/>
      <c r="X295" s="140"/>
      <c r="Y295" s="140"/>
      <c r="Z295" s="140"/>
      <c r="AA295" s="140"/>
    </row>
    <row r="296" spans="1:27" s="4" customFormat="1" ht="13.5" customHeight="1" x14ac:dyDescent="0.2">
      <c r="A296" s="79">
        <v>75</v>
      </c>
      <c r="B296" s="166" t="s">
        <v>101</v>
      </c>
      <c r="C296" s="45" t="s">
        <v>77</v>
      </c>
      <c r="D296" s="187">
        <f t="shared" ref="D296:H297" si="441">P296</f>
        <v>62.1</v>
      </c>
      <c r="E296" s="187">
        <f t="shared" si="441"/>
        <v>64.58</v>
      </c>
      <c r="F296" s="187">
        <f t="shared" si="441"/>
        <v>67.16</v>
      </c>
      <c r="G296" s="187">
        <f t="shared" si="441"/>
        <v>69.849999999999994</v>
      </c>
      <c r="H296" s="187">
        <f t="shared" si="441"/>
        <v>72.64</v>
      </c>
      <c r="I296" s="187">
        <f>U296</f>
        <v>75.55</v>
      </c>
      <c r="J296" s="130"/>
      <c r="K296" s="130">
        <f>(E296/D296)-1</f>
        <v>3.9935999999999999E-2</v>
      </c>
      <c r="L296" s="130">
        <f t="shared" ref="L296:O296" si="442">(F296/E296)-1</f>
        <v>3.9949999999999999E-2</v>
      </c>
      <c r="M296" s="130">
        <f t="shared" si="442"/>
        <v>4.0053999999999999E-2</v>
      </c>
      <c r="N296" s="130">
        <f t="shared" si="442"/>
        <v>3.9942999999999999E-2</v>
      </c>
      <c r="O296" s="130">
        <f t="shared" si="442"/>
        <v>4.0060999999999999E-2</v>
      </c>
      <c r="P296" s="204">
        <f>ROUND(VLOOKUP($A296,'2016 REG - ORD 728'!$A$9:$U$297,16,FALSE)*(1+$H$2),5)</f>
        <v>62.095469999999999</v>
      </c>
      <c r="Q296" s="204">
        <f>ROUND(VLOOKUP($A296,'2016 REG - ORD 728'!$A$9:$U$297,17,FALSE)*(1+$H$2),5)</f>
        <v>64.579300000000003</v>
      </c>
      <c r="R296" s="204">
        <f>ROUND(VLOOKUP($A296,'2016 REG - ORD 728'!$A$9:$U$297,18,FALSE)*(1+$H$2),5)</f>
        <v>67.162480000000002</v>
      </c>
      <c r="S296" s="204">
        <f>ROUND(VLOOKUP($A296,'2016 REG - ORD 728'!$A$9:$U$297,19,FALSE)*(1+$H$2),5)</f>
        <v>69.848979999999997</v>
      </c>
      <c r="T296" s="204">
        <f>ROUND(VLOOKUP($A296,'2016 REG - ORD 728'!$A$9:$U$297,20,FALSE)*(1+$H$2),5)</f>
        <v>72.642939999999996</v>
      </c>
      <c r="U296" s="204">
        <f>ROUND(VLOOKUP($A296,'2016 REG - ORD 728'!$A$9:$U$297,21,FALSE)*(1+$H$2),5)</f>
        <v>75.548659999999998</v>
      </c>
      <c r="V296" s="130"/>
      <c r="W296" s="130">
        <f>(Q296/P296)-1</f>
        <v>0.04</v>
      </c>
      <c r="X296" s="130">
        <f t="shared" ref="X296:AA296" si="443">(R296/Q296)-1</f>
        <v>0.04</v>
      </c>
      <c r="Y296" s="130">
        <f t="shared" si="443"/>
        <v>0.04</v>
      </c>
      <c r="Z296" s="130">
        <f t="shared" si="443"/>
        <v>0.04</v>
      </c>
      <c r="AA296" s="130">
        <f t="shared" si="443"/>
        <v>0.04</v>
      </c>
    </row>
    <row r="297" spans="1:27" s="4" customFormat="1" ht="13.5" customHeight="1" x14ac:dyDescent="0.2">
      <c r="A297" s="33" t="s">
        <v>141</v>
      </c>
      <c r="B297" s="167" t="s">
        <v>102</v>
      </c>
      <c r="C297" s="29" t="s">
        <v>77</v>
      </c>
      <c r="D297" s="188">
        <f t="shared" si="441"/>
        <v>129159</v>
      </c>
      <c r="E297" s="188">
        <f t="shared" si="441"/>
        <v>134325</v>
      </c>
      <c r="F297" s="188">
        <f t="shared" si="441"/>
        <v>139698</v>
      </c>
      <c r="G297" s="188">
        <f t="shared" si="441"/>
        <v>145286</v>
      </c>
      <c r="H297" s="188">
        <f t="shared" si="441"/>
        <v>151097</v>
      </c>
      <c r="I297" s="188">
        <f>U297</f>
        <v>157141</v>
      </c>
      <c r="J297" s="130">
        <f>(D296/D289)-1</f>
        <v>2.5090999999999999E-2</v>
      </c>
      <c r="K297" s="130">
        <f>(E296/E289)-1</f>
        <v>2.5079000000000001E-2</v>
      </c>
      <c r="L297" s="130">
        <f t="shared" ref="L297:O297" si="444">(F296/F289)-1</f>
        <v>2.5031000000000001E-2</v>
      </c>
      <c r="M297" s="130">
        <f t="shared" si="444"/>
        <v>2.4944999999999998E-2</v>
      </c>
      <c r="N297" s="130">
        <f t="shared" si="444"/>
        <v>2.4975000000000001E-2</v>
      </c>
      <c r="O297" s="130">
        <f t="shared" si="444"/>
        <v>2.4962999999999999E-2</v>
      </c>
      <c r="P297" s="131">
        <f t="shared" ref="P297:T297" si="445">ROUND((P296*2080),5)</f>
        <v>129158.5776</v>
      </c>
      <c r="Q297" s="132">
        <f t="shared" si="445"/>
        <v>134324.94399999999</v>
      </c>
      <c r="R297" s="132">
        <f t="shared" si="445"/>
        <v>139697.9584</v>
      </c>
      <c r="S297" s="132">
        <f t="shared" si="445"/>
        <v>145285.87839999999</v>
      </c>
      <c r="T297" s="132">
        <f t="shared" si="445"/>
        <v>151097.31520000001</v>
      </c>
      <c r="U297" s="132">
        <f>ROUND((U296*2080),5)</f>
        <v>157141.21280000001</v>
      </c>
      <c r="V297" s="130">
        <f>(P296/P289)-1</f>
        <v>2.5000000000000001E-2</v>
      </c>
      <c r="W297" s="130">
        <f>(Q296/Q289)-1</f>
        <v>2.5000000000000001E-2</v>
      </c>
      <c r="X297" s="130">
        <f t="shared" ref="X297:AA297" si="446">(R296/R289)-1</f>
        <v>2.5000000000000001E-2</v>
      </c>
      <c r="Y297" s="130">
        <f t="shared" si="446"/>
        <v>2.5000000000000001E-2</v>
      </c>
      <c r="Z297" s="130">
        <f t="shared" si="446"/>
        <v>2.5000000000000001E-2</v>
      </c>
      <c r="AA297" s="130">
        <f t="shared" si="446"/>
        <v>2.5000000000000001E-2</v>
      </c>
    </row>
    <row r="298" spans="1:27" s="4" customFormat="1" ht="13.5" customHeight="1" x14ac:dyDescent="0.2">
      <c r="A298" s="33"/>
      <c r="B298" s="167" t="s">
        <v>140</v>
      </c>
      <c r="C298" s="29" t="s">
        <v>77</v>
      </c>
      <c r="D298" s="194"/>
      <c r="E298" s="195"/>
      <c r="F298" s="195"/>
      <c r="G298" s="195"/>
      <c r="H298" s="195"/>
      <c r="I298" s="195"/>
      <c r="J298" s="136"/>
      <c r="K298" s="136"/>
      <c r="L298" s="136"/>
      <c r="M298" s="136"/>
      <c r="N298" s="136"/>
      <c r="O298" s="136"/>
      <c r="P298" s="131"/>
      <c r="Q298" s="132"/>
      <c r="R298" s="132"/>
      <c r="S298" s="132"/>
      <c r="T298" s="132"/>
      <c r="U298" s="132"/>
      <c r="V298" s="136"/>
      <c r="W298" s="136"/>
      <c r="X298" s="136"/>
      <c r="Y298" s="136"/>
      <c r="Z298" s="136"/>
      <c r="AA298" s="136"/>
    </row>
    <row r="299" spans="1:27" s="4" customFormat="1" ht="13.5" customHeight="1" x14ac:dyDescent="0.2">
      <c r="A299" s="33"/>
      <c r="B299" s="167" t="s">
        <v>103</v>
      </c>
      <c r="C299" s="29" t="s">
        <v>77</v>
      </c>
      <c r="D299" s="194"/>
      <c r="E299" s="195"/>
      <c r="F299" s="195"/>
      <c r="G299" s="195"/>
      <c r="H299" s="195"/>
      <c r="I299" s="195"/>
      <c r="J299" s="136"/>
      <c r="K299" s="136"/>
      <c r="L299" s="136"/>
      <c r="M299" s="136"/>
      <c r="N299" s="136"/>
      <c r="O299" s="136"/>
      <c r="P299" s="131"/>
      <c r="Q299" s="132"/>
      <c r="R299" s="132"/>
      <c r="S299" s="132"/>
      <c r="T299" s="132"/>
      <c r="U299" s="132"/>
      <c r="V299" s="136"/>
      <c r="W299" s="136"/>
      <c r="X299" s="136"/>
      <c r="Y299" s="136"/>
      <c r="Z299" s="136"/>
      <c r="AA299" s="136"/>
    </row>
    <row r="300" spans="1:27" s="4" customFormat="1" ht="13.5" customHeight="1" thickBot="1" x14ac:dyDescent="0.25">
      <c r="A300" s="81"/>
      <c r="B300" s="168"/>
      <c r="C300" s="39"/>
      <c r="D300" s="197"/>
      <c r="E300" s="198"/>
      <c r="F300" s="198"/>
      <c r="G300" s="198"/>
      <c r="H300" s="198"/>
      <c r="I300" s="198"/>
      <c r="J300" s="140"/>
      <c r="K300" s="140"/>
      <c r="L300" s="140"/>
      <c r="M300" s="140"/>
      <c r="N300" s="140"/>
      <c r="O300" s="140"/>
      <c r="P300" s="141"/>
      <c r="Q300" s="142"/>
      <c r="R300" s="142"/>
      <c r="S300" s="142"/>
      <c r="T300" s="142"/>
      <c r="U300" s="142"/>
      <c r="V300" s="140"/>
      <c r="W300" s="140"/>
      <c r="X300" s="140"/>
      <c r="Y300" s="140"/>
      <c r="Z300" s="140"/>
      <c r="AA300" s="140"/>
    </row>
    <row r="301" spans="1:27" s="4" customFormat="1" ht="13.5" customHeight="1" x14ac:dyDescent="0.2">
      <c r="A301" s="79">
        <v>76</v>
      </c>
      <c r="B301" s="166" t="s">
        <v>100</v>
      </c>
      <c r="C301" s="45" t="s">
        <v>77</v>
      </c>
      <c r="D301" s="187">
        <f t="shared" ref="D301:H302" si="447">P301</f>
        <v>63.65</v>
      </c>
      <c r="E301" s="187">
        <f t="shared" si="447"/>
        <v>66.19</v>
      </c>
      <c r="F301" s="187">
        <f t="shared" si="447"/>
        <v>68.84</v>
      </c>
      <c r="G301" s="187">
        <f t="shared" si="447"/>
        <v>71.599999999999994</v>
      </c>
      <c r="H301" s="187">
        <f t="shared" si="447"/>
        <v>74.459999999999994</v>
      </c>
      <c r="I301" s="187">
        <f>U301</f>
        <v>77.44</v>
      </c>
      <c r="J301" s="130"/>
      <c r="K301" s="130">
        <f>(E301/D301)-1</f>
        <v>3.9905999999999997E-2</v>
      </c>
      <c r="L301" s="130">
        <f t="shared" ref="L301:O301" si="448">(F301/E301)-1</f>
        <v>4.0036000000000002E-2</v>
      </c>
      <c r="M301" s="130">
        <f t="shared" si="448"/>
        <v>4.0092999999999997E-2</v>
      </c>
      <c r="N301" s="130">
        <f t="shared" si="448"/>
        <v>3.9944E-2</v>
      </c>
      <c r="O301" s="130">
        <f t="shared" si="448"/>
        <v>4.0021000000000001E-2</v>
      </c>
      <c r="P301" s="204">
        <f>ROUND(VLOOKUP($A301,'2016 REG - ORD 728'!$A$9:$U$297,16,FALSE)*(1+$H$2),5)</f>
        <v>63.647860000000001</v>
      </c>
      <c r="Q301" s="204">
        <f>ROUND(VLOOKUP($A301,'2016 REG - ORD 728'!$A$9:$U$297,17,FALSE)*(1+$H$2),5)</f>
        <v>66.193780000000004</v>
      </c>
      <c r="R301" s="204">
        <f>ROUND(VLOOKUP($A301,'2016 REG - ORD 728'!$A$9:$U$297,18,FALSE)*(1+$H$2),5)</f>
        <v>68.841539999999995</v>
      </c>
      <c r="S301" s="204">
        <f>ROUND(VLOOKUP($A301,'2016 REG - ORD 728'!$A$9:$U$297,19,FALSE)*(1+$H$2),5)</f>
        <v>71.595200000000006</v>
      </c>
      <c r="T301" s="204">
        <f>ROUND(VLOOKUP($A301,'2016 REG - ORD 728'!$A$9:$U$297,20,FALSE)*(1+$H$2),5)</f>
        <v>74.459010000000006</v>
      </c>
      <c r="U301" s="204">
        <f>ROUND(VLOOKUP($A301,'2016 REG - ORD 728'!$A$9:$U$297,21,FALSE)*(1+$H$2),5)</f>
        <v>77.437380000000005</v>
      </c>
      <c r="V301" s="130"/>
      <c r="W301" s="130">
        <f>(Q301/P301)-1</f>
        <v>0.04</v>
      </c>
      <c r="X301" s="130">
        <f t="shared" ref="X301:AA301" si="449">(R301/Q301)-1</f>
        <v>0.04</v>
      </c>
      <c r="Y301" s="130">
        <f t="shared" si="449"/>
        <v>0.04</v>
      </c>
      <c r="Z301" s="130">
        <f t="shared" si="449"/>
        <v>0.04</v>
      </c>
      <c r="AA301" s="130">
        <f t="shared" si="449"/>
        <v>0.04</v>
      </c>
    </row>
    <row r="302" spans="1:27" s="4" customFormat="1" ht="13.5" customHeight="1" x14ac:dyDescent="0.2">
      <c r="A302" s="33" t="s">
        <v>141</v>
      </c>
      <c r="B302" s="167" t="s">
        <v>104</v>
      </c>
      <c r="C302" s="29" t="s">
        <v>77</v>
      </c>
      <c r="D302" s="188">
        <f t="shared" si="447"/>
        <v>132388</v>
      </c>
      <c r="E302" s="188">
        <f t="shared" si="447"/>
        <v>137683</v>
      </c>
      <c r="F302" s="188">
        <f t="shared" si="447"/>
        <v>143190</v>
      </c>
      <c r="G302" s="188">
        <f t="shared" si="447"/>
        <v>148918</v>
      </c>
      <c r="H302" s="188">
        <f t="shared" si="447"/>
        <v>154875</v>
      </c>
      <c r="I302" s="188">
        <f>U302</f>
        <v>161070</v>
      </c>
      <c r="J302" s="130">
        <f>(D301/D296)-1</f>
        <v>2.496E-2</v>
      </c>
      <c r="K302" s="130">
        <f>(E301/E296)-1</f>
        <v>2.4930000000000001E-2</v>
      </c>
      <c r="L302" s="130">
        <f t="shared" ref="L302:O302" si="450">(F301/F296)-1</f>
        <v>2.5014999999999999E-2</v>
      </c>
      <c r="M302" s="130">
        <f t="shared" si="450"/>
        <v>2.5054E-2</v>
      </c>
      <c r="N302" s="130">
        <f t="shared" si="450"/>
        <v>2.5055000000000001E-2</v>
      </c>
      <c r="O302" s="130">
        <f t="shared" si="450"/>
        <v>2.5017000000000001E-2</v>
      </c>
      <c r="P302" s="131">
        <f t="shared" ref="P302:T302" si="451">ROUND((P301*2080),5)</f>
        <v>132387.54879999999</v>
      </c>
      <c r="Q302" s="132">
        <f t="shared" si="451"/>
        <v>137683.0624</v>
      </c>
      <c r="R302" s="132">
        <f t="shared" si="451"/>
        <v>143190.4032</v>
      </c>
      <c r="S302" s="132">
        <f t="shared" si="451"/>
        <v>148918.016</v>
      </c>
      <c r="T302" s="132">
        <f t="shared" si="451"/>
        <v>154874.7408</v>
      </c>
      <c r="U302" s="132">
        <f>ROUND((U301*2080),5)</f>
        <v>161069.75039999999</v>
      </c>
      <c r="V302" s="130">
        <f>(P301/P296)-1</f>
        <v>2.5000000000000001E-2</v>
      </c>
      <c r="W302" s="130">
        <f>(Q301/Q296)-1</f>
        <v>2.5000000000000001E-2</v>
      </c>
      <c r="X302" s="130">
        <f t="shared" ref="X302:AA302" si="452">(R301/R296)-1</f>
        <v>2.5000000000000001E-2</v>
      </c>
      <c r="Y302" s="130">
        <f t="shared" si="452"/>
        <v>2.5000000000000001E-2</v>
      </c>
      <c r="Z302" s="130">
        <f t="shared" si="452"/>
        <v>2.5000000000000001E-2</v>
      </c>
      <c r="AA302" s="130">
        <f t="shared" si="452"/>
        <v>2.5000000000000001E-2</v>
      </c>
    </row>
    <row r="303" spans="1:27" s="4" customFormat="1" ht="13.5" customHeight="1" thickBot="1" x14ac:dyDescent="0.25">
      <c r="A303" s="81" t="s">
        <v>141</v>
      </c>
      <c r="B303" s="176"/>
      <c r="C303" s="84"/>
      <c r="D303" s="199"/>
      <c r="E303" s="199"/>
      <c r="F303" s="199"/>
      <c r="G303" s="199"/>
      <c r="H303" s="199"/>
      <c r="I303" s="199"/>
      <c r="J303" s="143"/>
      <c r="K303" s="143"/>
      <c r="L303" s="143"/>
      <c r="M303" s="143"/>
      <c r="N303" s="143"/>
      <c r="O303" s="143"/>
      <c r="P303" s="144"/>
      <c r="Q303" s="144"/>
      <c r="R303" s="144"/>
      <c r="S303" s="144"/>
      <c r="T303" s="144"/>
      <c r="U303" s="144"/>
      <c r="V303" s="143"/>
      <c r="W303" s="143"/>
      <c r="X303" s="143"/>
      <c r="Y303" s="143"/>
      <c r="Z303" s="143"/>
      <c r="AA303" s="143"/>
    </row>
  </sheetData>
  <autoFilter ref="A7:P7" xr:uid="{00000000-0009-0000-0000-000006000000}"/>
  <mergeCells count="15">
    <mergeCell ref="D15:D17"/>
    <mergeCell ref="E15:E17"/>
    <mergeCell ref="D18:D20"/>
    <mergeCell ref="A1:B1"/>
    <mergeCell ref="A5:J5"/>
    <mergeCell ref="D12:D14"/>
    <mergeCell ref="E12:E14"/>
    <mergeCell ref="F12:F14"/>
    <mergeCell ref="F15:F17"/>
    <mergeCell ref="Q5:V5"/>
    <mergeCell ref="W5:AB5"/>
    <mergeCell ref="D9:D11"/>
    <mergeCell ref="E9:E11"/>
    <mergeCell ref="F9:F11"/>
    <mergeCell ref="G9:G11"/>
  </mergeCells>
  <printOptions horizontalCentered="1"/>
  <pageMargins left="0" right="0" top="0.75" bottom="0.53" header="0.3" footer="0.3"/>
  <pageSetup scale="72" fitToHeight="7" orientation="portrait" r:id="rId1"/>
  <rowBreaks count="4" manualBreakCount="4">
    <brk id="71" max="8" man="1"/>
    <brk id="135" max="8" man="1"/>
    <brk id="200" max="8" man="1"/>
    <brk id="264"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297"/>
  <sheetViews>
    <sheetView showGridLines="0" view="pageBreakPreview" topLeftCell="F1" zoomScaleNormal="100" zoomScaleSheetLayoutView="100" workbookViewId="0">
      <pane ySplit="7" topLeftCell="A189" activePane="bottomLeft" state="frozen"/>
      <selection pane="bottomLeft" activeCell="I195" sqref="I195"/>
    </sheetView>
  </sheetViews>
  <sheetFormatPr defaultRowHeight="15" x14ac:dyDescent="0.25"/>
  <cols>
    <col min="1" max="1" width="5.42578125" style="201" customWidth="1"/>
    <col min="2" max="2" width="36.140625" style="202" customWidth="1"/>
    <col min="3" max="3" width="15.85546875" style="201" customWidth="1"/>
    <col min="4" max="9" width="10.140625" style="200" customWidth="1"/>
    <col min="10" max="10" width="10" style="83" customWidth="1"/>
    <col min="11" max="16" width="9.85546875" style="145" customWidth="1"/>
    <col min="17" max="20" width="11.85546875" style="146" bestFit="1" customWidth="1"/>
    <col min="21" max="21" width="12.140625" style="146" bestFit="1" customWidth="1"/>
    <col min="22" max="22" width="11.85546875" style="146" bestFit="1" customWidth="1"/>
    <col min="23" max="28" width="9.85546875" style="145" customWidth="1"/>
  </cols>
  <sheetData>
    <row r="1" spans="1:28" s="4" customFormat="1" ht="11.25" x14ac:dyDescent="0.2">
      <c r="A1" s="421" t="s">
        <v>0</v>
      </c>
      <c r="B1" s="421"/>
      <c r="C1" s="28" t="s">
        <v>107</v>
      </c>
      <c r="D1" s="4">
        <v>247.642</v>
      </c>
      <c r="F1" s="3"/>
      <c r="G1" s="3"/>
      <c r="H1" s="3"/>
      <c r="I1" s="3"/>
      <c r="J1" s="3"/>
      <c r="K1" s="95"/>
      <c r="L1" s="96"/>
      <c r="M1" s="96"/>
      <c r="N1" s="96"/>
      <c r="O1" s="96"/>
      <c r="P1" s="96"/>
      <c r="Q1" s="97"/>
      <c r="R1" s="98"/>
      <c r="S1" s="98"/>
      <c r="T1" s="98"/>
      <c r="U1" s="98"/>
      <c r="V1" s="98"/>
      <c r="W1" s="95"/>
      <c r="X1" s="96"/>
      <c r="Y1" s="96"/>
      <c r="Z1" s="96"/>
      <c r="AA1" s="96"/>
      <c r="AB1" s="96"/>
    </row>
    <row r="2" spans="1:28" s="4" customFormat="1" ht="11.25" x14ac:dyDescent="0.2">
      <c r="A2" s="77" t="s">
        <v>2</v>
      </c>
      <c r="B2" s="164"/>
      <c r="C2" s="28" t="s">
        <v>108</v>
      </c>
      <c r="D2" s="178">
        <v>251.62200000000001</v>
      </c>
      <c r="E2" s="3"/>
      <c r="F2" s="3"/>
      <c r="G2" s="3"/>
      <c r="H2" s="57" t="s">
        <v>66</v>
      </c>
      <c r="I2" s="58">
        <f>+D4</f>
        <v>1.4500000000000001E-2</v>
      </c>
      <c r="J2" s="3"/>
      <c r="K2" s="96"/>
      <c r="L2" s="96"/>
      <c r="M2" s="96"/>
      <c r="N2" s="99"/>
      <c r="O2" s="100"/>
      <c r="P2" s="100"/>
      <c r="Q2" s="98"/>
      <c r="R2" s="98"/>
      <c r="S2" s="98"/>
      <c r="T2" s="101"/>
      <c r="U2" s="102"/>
      <c r="V2" s="98"/>
      <c r="W2" s="96"/>
      <c r="X2" s="96"/>
      <c r="Y2" s="96"/>
      <c r="Z2" s="99"/>
      <c r="AA2" s="100"/>
      <c r="AB2" s="100"/>
    </row>
    <row r="3" spans="1:28" s="4" customFormat="1" ht="11.25" x14ac:dyDescent="0.2">
      <c r="A3" s="77" t="s">
        <v>3</v>
      </c>
      <c r="B3" s="164"/>
      <c r="C3" s="28" t="s">
        <v>109</v>
      </c>
      <c r="D3" s="179">
        <f>+D2/D1-1</f>
        <v>1.61E-2</v>
      </c>
      <c r="E3" s="179"/>
      <c r="F3" s="3"/>
      <c r="G3" s="3"/>
      <c r="H3" s="59" t="s">
        <v>67</v>
      </c>
      <c r="I3" s="60" t="s">
        <v>111</v>
      </c>
      <c r="J3" s="3"/>
      <c r="K3" s="103"/>
      <c r="L3" s="96"/>
      <c r="M3" s="96"/>
      <c r="N3" s="104"/>
      <c r="O3" s="105"/>
      <c r="P3" s="105"/>
      <c r="Q3" s="106"/>
      <c r="R3" s="98"/>
      <c r="S3" s="98"/>
      <c r="T3" s="107"/>
      <c r="U3" s="108"/>
      <c r="V3" s="98"/>
      <c r="W3" s="103"/>
      <c r="X3" s="96"/>
      <c r="Y3" s="96"/>
      <c r="Z3" s="104"/>
      <c r="AA3" s="105"/>
      <c r="AB3" s="105"/>
    </row>
    <row r="4" spans="1:28" s="4" customFormat="1" ht="11.25" x14ac:dyDescent="0.2">
      <c r="A4" s="28"/>
      <c r="B4" s="164"/>
      <c r="C4" s="28" t="s">
        <v>110</v>
      </c>
      <c r="D4" s="180">
        <f>ROUND(D3*90%,4)</f>
        <v>1.4500000000000001E-2</v>
      </c>
      <c r="E4" s="28"/>
      <c r="F4" s="52"/>
      <c r="G4" s="28"/>
      <c r="H4" s="163"/>
      <c r="I4" s="28"/>
      <c r="J4" s="28"/>
      <c r="K4" s="109"/>
      <c r="L4" s="110"/>
      <c r="M4" s="109"/>
      <c r="N4" s="111"/>
      <c r="O4" s="109"/>
      <c r="P4" s="109"/>
      <c r="Q4" s="112"/>
      <c r="R4" s="113"/>
      <c r="S4" s="112"/>
      <c r="T4" s="114"/>
      <c r="U4" s="112"/>
      <c r="V4" s="112"/>
      <c r="W4" s="109"/>
      <c r="X4" s="110"/>
      <c r="Y4" s="109"/>
      <c r="Z4" s="111"/>
      <c r="AA4" s="109"/>
      <c r="AB4" s="109"/>
    </row>
    <row r="5" spans="1:28" s="4" customFormat="1" ht="30" customHeight="1" thickBot="1" x14ac:dyDescent="0.3">
      <c r="A5" s="437" t="s">
        <v>160</v>
      </c>
      <c r="B5" s="437"/>
      <c r="C5" s="437"/>
      <c r="D5" s="437"/>
      <c r="E5" s="437"/>
      <c r="F5" s="437"/>
      <c r="G5" s="437"/>
      <c r="H5" s="437"/>
      <c r="I5" s="437"/>
      <c r="J5" s="437"/>
      <c r="K5" s="115"/>
      <c r="L5" s="95"/>
      <c r="M5" s="109"/>
      <c r="N5" s="111"/>
      <c r="O5" s="109"/>
      <c r="P5" s="109"/>
      <c r="Q5" s="423" t="s">
        <v>211</v>
      </c>
      <c r="R5" s="424"/>
      <c r="S5" s="424"/>
      <c r="T5" s="424"/>
      <c r="U5" s="424"/>
      <c r="V5" s="425"/>
      <c r="W5" s="423" t="s">
        <v>212</v>
      </c>
      <c r="X5" s="424"/>
      <c r="Y5" s="424"/>
      <c r="Z5" s="424"/>
      <c r="AA5" s="424"/>
      <c r="AB5" s="425"/>
    </row>
    <row r="6" spans="1:28" s="92" customFormat="1" ht="15" customHeight="1" x14ac:dyDescent="0.2">
      <c r="A6" s="90"/>
      <c r="B6" s="165"/>
      <c r="C6" s="91"/>
      <c r="D6" s="181" t="s">
        <v>7</v>
      </c>
      <c r="E6" s="182"/>
      <c r="F6" s="183"/>
      <c r="G6" s="183"/>
      <c r="H6" s="183"/>
      <c r="I6" s="184" t="s">
        <v>8</v>
      </c>
      <c r="J6" s="160" t="s">
        <v>7</v>
      </c>
      <c r="K6" s="161"/>
      <c r="L6" s="161"/>
      <c r="M6" s="161"/>
      <c r="N6" s="161"/>
      <c r="O6" s="162" t="s">
        <v>8</v>
      </c>
      <c r="P6" s="116" t="s">
        <v>7</v>
      </c>
      <c r="Q6" s="117"/>
      <c r="R6" s="118"/>
      <c r="S6" s="118"/>
      <c r="T6" s="118"/>
      <c r="U6" s="119" t="s">
        <v>8</v>
      </c>
      <c r="V6" s="160" t="s">
        <v>7</v>
      </c>
      <c r="W6" s="161"/>
      <c r="X6" s="161"/>
      <c r="Y6" s="161"/>
      <c r="Z6" s="161"/>
      <c r="AA6" s="162" t="s">
        <v>8</v>
      </c>
    </row>
    <row r="7" spans="1:28" s="4" customFormat="1" ht="15.75" customHeight="1" thickBot="1" x14ac:dyDescent="0.25">
      <c r="A7" s="87" t="s">
        <v>9</v>
      </c>
      <c r="B7" s="82" t="s">
        <v>10</v>
      </c>
      <c r="C7" s="82" t="s">
        <v>72</v>
      </c>
      <c r="D7" s="21" t="s">
        <v>12</v>
      </c>
      <c r="E7" s="21" t="s">
        <v>13</v>
      </c>
      <c r="F7" s="21" t="s">
        <v>14</v>
      </c>
      <c r="G7" s="21" t="s">
        <v>15</v>
      </c>
      <c r="H7" s="21" t="s">
        <v>16</v>
      </c>
      <c r="I7" s="22" t="s">
        <v>17</v>
      </c>
      <c r="J7" s="120" t="s">
        <v>12</v>
      </c>
      <c r="K7" s="121" t="s">
        <v>13</v>
      </c>
      <c r="L7" s="121" t="s">
        <v>14</v>
      </c>
      <c r="M7" s="121" t="s">
        <v>15</v>
      </c>
      <c r="N7" s="121" t="s">
        <v>16</v>
      </c>
      <c r="O7" s="122" t="s">
        <v>17</v>
      </c>
      <c r="P7" s="123" t="s">
        <v>12</v>
      </c>
      <c r="Q7" s="123" t="s">
        <v>13</v>
      </c>
      <c r="R7" s="123" t="s">
        <v>14</v>
      </c>
      <c r="S7" s="123" t="s">
        <v>15</v>
      </c>
      <c r="T7" s="123" t="s">
        <v>16</v>
      </c>
      <c r="U7" s="124" t="s">
        <v>17</v>
      </c>
      <c r="V7" s="120" t="s">
        <v>12</v>
      </c>
      <c r="W7" s="121" t="s">
        <v>13</v>
      </c>
      <c r="X7" s="121" t="s">
        <v>14</v>
      </c>
      <c r="Y7" s="121" t="s">
        <v>15</v>
      </c>
      <c r="Z7" s="121" t="s">
        <v>16</v>
      </c>
      <c r="AA7" s="122" t="s">
        <v>17</v>
      </c>
    </row>
    <row r="8" spans="1:28" s="4" customFormat="1" ht="15.75" hidden="1" customHeight="1" thickBot="1" x14ac:dyDescent="0.25">
      <c r="A8" s="93"/>
      <c r="B8" s="94"/>
      <c r="C8" s="94"/>
      <c r="D8" s="185">
        <v>1</v>
      </c>
      <c r="E8" s="185">
        <v>2</v>
      </c>
      <c r="F8" s="185">
        <v>3</v>
      </c>
      <c r="G8" s="185">
        <v>4</v>
      </c>
      <c r="H8" s="185">
        <v>5</v>
      </c>
      <c r="I8" s="186">
        <v>6</v>
      </c>
      <c r="J8" s="125"/>
      <c r="K8" s="125"/>
      <c r="L8" s="125"/>
      <c r="M8" s="125"/>
      <c r="N8" s="125"/>
      <c r="O8" s="125"/>
      <c r="P8" s="126">
        <v>1</v>
      </c>
      <c r="Q8" s="126">
        <v>2</v>
      </c>
      <c r="R8" s="126">
        <v>3</v>
      </c>
      <c r="S8" s="126">
        <v>4</v>
      </c>
      <c r="T8" s="126">
        <v>5</v>
      </c>
      <c r="U8" s="127">
        <v>6</v>
      </c>
      <c r="V8" s="125"/>
      <c r="W8" s="125"/>
      <c r="X8" s="125"/>
      <c r="Y8" s="125"/>
      <c r="Z8" s="125"/>
      <c r="AA8" s="125"/>
    </row>
    <row r="9" spans="1:28" s="4" customFormat="1" ht="13.5" customHeight="1" x14ac:dyDescent="0.2">
      <c r="A9" s="79">
        <v>1</v>
      </c>
      <c r="B9" s="166"/>
      <c r="C9" s="45"/>
      <c r="D9" s="187">
        <f t="shared" ref="D9:H10" si="0">P9</f>
        <v>9.83</v>
      </c>
      <c r="E9" s="187">
        <f t="shared" si="0"/>
        <v>10.220000000000001</v>
      </c>
      <c r="F9" s="187">
        <f t="shared" si="0"/>
        <v>10.63</v>
      </c>
      <c r="G9" s="187">
        <f t="shared" si="0"/>
        <v>11.06</v>
      </c>
      <c r="H9" s="187">
        <f t="shared" si="0"/>
        <v>11.5</v>
      </c>
      <c r="I9" s="187">
        <f>U9</f>
        <v>11.96</v>
      </c>
      <c r="J9" s="130"/>
      <c r="K9" s="130">
        <f>(E9/D9)-1</f>
        <v>3.9674000000000001E-2</v>
      </c>
      <c r="L9" s="130">
        <f>(F9/E9)-1</f>
        <v>4.0117E-2</v>
      </c>
      <c r="M9" s="130">
        <f>(G9/F9)-1</f>
        <v>4.0452000000000002E-2</v>
      </c>
      <c r="N9" s="130">
        <f>(H9/G9)-1</f>
        <v>3.9782999999999999E-2</v>
      </c>
      <c r="O9" s="130">
        <f>(I9/H9)-1</f>
        <v>0.04</v>
      </c>
      <c r="P9" s="128">
        <f>ROUND(Q9*0.9615384,5)</f>
        <v>9.8310399999999998</v>
      </c>
      <c r="Q9" s="128">
        <f t="shared" ref="Q9:T9" si="1">ROUND(R9*0.9615384,5)</f>
        <v>10.22428</v>
      </c>
      <c r="R9" s="128">
        <f t="shared" si="1"/>
        <v>10.63325</v>
      </c>
      <c r="S9" s="128">
        <f t="shared" si="1"/>
        <v>11.058579999999999</v>
      </c>
      <c r="T9" s="128">
        <f t="shared" si="1"/>
        <v>11.500920000000001</v>
      </c>
      <c r="U9" s="129">
        <f>ROUND((VLOOKUP($A9,'2015'!$A:$I,3+U8,FALSE)*(1+$I$2)),5)</f>
        <v>11.96096</v>
      </c>
      <c r="V9" s="130"/>
      <c r="W9" s="130">
        <f>(Q9/P9)-1</f>
        <v>0.04</v>
      </c>
      <c r="X9" s="130">
        <f t="shared" ref="X9:AA9" si="2">(R9/Q9)-1</f>
        <v>0.04</v>
      </c>
      <c r="Y9" s="130">
        <f t="shared" si="2"/>
        <v>0.04</v>
      </c>
      <c r="Z9" s="130">
        <f t="shared" si="2"/>
        <v>0.04</v>
      </c>
      <c r="AA9" s="130">
        <f t="shared" si="2"/>
        <v>0.04</v>
      </c>
    </row>
    <row r="10" spans="1:28" s="4" customFormat="1" ht="13.5" customHeight="1" x14ac:dyDescent="0.2">
      <c r="A10" s="76"/>
      <c r="B10" s="167"/>
      <c r="C10" s="29"/>
      <c r="D10" s="188">
        <f t="shared" si="0"/>
        <v>20449</v>
      </c>
      <c r="E10" s="188">
        <f t="shared" si="0"/>
        <v>21267</v>
      </c>
      <c r="F10" s="188">
        <f t="shared" si="0"/>
        <v>22117</v>
      </c>
      <c r="G10" s="188">
        <f t="shared" si="0"/>
        <v>23002</v>
      </c>
      <c r="H10" s="188">
        <f t="shared" si="0"/>
        <v>23922</v>
      </c>
      <c r="I10" s="188">
        <f>U10</f>
        <v>24879</v>
      </c>
      <c r="J10" s="130"/>
      <c r="K10" s="130"/>
      <c r="L10" s="130"/>
      <c r="M10" s="130"/>
      <c r="N10" s="130"/>
      <c r="O10" s="130"/>
      <c r="P10" s="131">
        <f t="shared" ref="P10" si="3">ROUND((P9*2080),5)</f>
        <v>20448.563200000001</v>
      </c>
      <c r="Q10" s="132">
        <f t="shared" ref="Q10" si="4">ROUND((Q9*2080),5)</f>
        <v>21266.502400000001</v>
      </c>
      <c r="R10" s="132">
        <f t="shared" ref="R10" si="5">ROUND((R9*2080),5)</f>
        <v>22117.16</v>
      </c>
      <c r="S10" s="132">
        <f t="shared" ref="S10" si="6">ROUND((S9*2080),5)</f>
        <v>23001.846399999999</v>
      </c>
      <c r="T10" s="132">
        <f t="shared" ref="T10" si="7">ROUND((T9*2080),5)</f>
        <v>23921.9136</v>
      </c>
      <c r="U10" s="132">
        <f>ROUND((U9*2080),5)</f>
        <v>24878.7968</v>
      </c>
      <c r="V10" s="130"/>
      <c r="W10" s="130"/>
      <c r="X10" s="130"/>
      <c r="Y10" s="130"/>
      <c r="Z10" s="130"/>
      <c r="AA10" s="130"/>
    </row>
    <row r="11" spans="1:28" s="4" customFormat="1" ht="13.5" customHeight="1" thickBot="1" x14ac:dyDescent="0.25">
      <c r="A11" s="80"/>
      <c r="B11" s="168"/>
      <c r="C11" s="39"/>
      <c r="D11" s="189"/>
      <c r="E11" s="190"/>
      <c r="F11" s="190"/>
      <c r="G11" s="190"/>
      <c r="H11" s="190"/>
      <c r="I11" s="191"/>
      <c r="J11" s="133"/>
      <c r="K11" s="133"/>
      <c r="L11" s="133"/>
      <c r="M11" s="133"/>
      <c r="N11" s="133"/>
      <c r="O11" s="133"/>
      <c r="P11" s="134"/>
      <c r="Q11" s="135"/>
      <c r="R11" s="135"/>
      <c r="S11" s="135"/>
      <c r="T11" s="135"/>
      <c r="U11" s="135"/>
      <c r="V11" s="133"/>
      <c r="W11" s="133"/>
      <c r="X11" s="133"/>
      <c r="Y11" s="133"/>
      <c r="Z11" s="133"/>
      <c r="AA11" s="133"/>
    </row>
    <row r="12" spans="1:28" s="4" customFormat="1" ht="13.5" customHeight="1" x14ac:dyDescent="0.2">
      <c r="A12" s="79">
        <v>2</v>
      </c>
      <c r="B12" s="166"/>
      <c r="C12" s="45"/>
      <c r="D12" s="187">
        <f t="shared" ref="D12:D13" si="8">P12</f>
        <v>10.08</v>
      </c>
      <c r="E12" s="187">
        <f t="shared" ref="E12:E13" si="9">Q12</f>
        <v>10.48</v>
      </c>
      <c r="F12" s="187">
        <f t="shared" ref="F12:F13" si="10">R12</f>
        <v>10.9</v>
      </c>
      <c r="G12" s="187">
        <f t="shared" ref="G12:G13" si="11">S12</f>
        <v>11.34</v>
      </c>
      <c r="H12" s="187">
        <f t="shared" ref="H12:H13" si="12">T12</f>
        <v>11.79</v>
      </c>
      <c r="I12" s="187">
        <f>U12</f>
        <v>12.26</v>
      </c>
      <c r="J12" s="130"/>
      <c r="K12" s="130">
        <f>(E12/D12)-1</f>
        <v>3.9683000000000003E-2</v>
      </c>
      <c r="L12" s="130">
        <f t="shared" ref="L12" si="13">(F12/E12)-1</f>
        <v>4.0076000000000001E-2</v>
      </c>
      <c r="M12" s="130">
        <f t="shared" ref="M12" si="14">(G12/F12)-1</f>
        <v>4.0367E-2</v>
      </c>
      <c r="N12" s="130">
        <f t="shared" ref="N12" si="15">(H12/G12)-1</f>
        <v>3.9683000000000003E-2</v>
      </c>
      <c r="O12" s="130">
        <f t="shared" ref="O12" si="16">(I12/H12)-1</f>
        <v>3.9863999999999997E-2</v>
      </c>
      <c r="P12" s="128">
        <f>ROUND(Q12*0.9615384,5)</f>
        <v>10.07681</v>
      </c>
      <c r="Q12" s="128">
        <f t="shared" ref="Q12:T12" si="17">ROUND(R12*0.9615384,5)</f>
        <v>10.47988</v>
      </c>
      <c r="R12" s="128">
        <f t="shared" si="17"/>
        <v>10.89908</v>
      </c>
      <c r="S12" s="128">
        <f t="shared" si="17"/>
        <v>11.335039999999999</v>
      </c>
      <c r="T12" s="128">
        <f t="shared" si="17"/>
        <v>11.78844</v>
      </c>
      <c r="U12" s="129">
        <f>ROUND(U9*102.5%,5)</f>
        <v>12.259980000000001</v>
      </c>
      <c r="V12" s="130"/>
      <c r="W12" s="130">
        <f>(Q12/P12)-1</f>
        <v>0.04</v>
      </c>
      <c r="X12" s="130">
        <f t="shared" ref="X12:AA12" si="18">(R12/Q12)-1</f>
        <v>0.04</v>
      </c>
      <c r="Y12" s="130">
        <f t="shared" si="18"/>
        <v>0.04</v>
      </c>
      <c r="Z12" s="130">
        <f t="shared" si="18"/>
        <v>0.04</v>
      </c>
      <c r="AA12" s="130">
        <f t="shared" si="18"/>
        <v>0.04</v>
      </c>
    </row>
    <row r="13" spans="1:28" s="4" customFormat="1" ht="13.5" customHeight="1" x14ac:dyDescent="0.2">
      <c r="A13" s="76"/>
      <c r="B13" s="167"/>
      <c r="C13" s="29"/>
      <c r="D13" s="188">
        <f t="shared" si="8"/>
        <v>20960</v>
      </c>
      <c r="E13" s="188">
        <f t="shared" si="9"/>
        <v>21798</v>
      </c>
      <c r="F13" s="188">
        <f t="shared" si="10"/>
        <v>22670</v>
      </c>
      <c r="G13" s="188">
        <f t="shared" si="11"/>
        <v>23577</v>
      </c>
      <c r="H13" s="188">
        <f t="shared" si="12"/>
        <v>24520</v>
      </c>
      <c r="I13" s="188">
        <f>U13</f>
        <v>25501</v>
      </c>
      <c r="J13" s="130">
        <f>(D12/D9)-1</f>
        <v>2.5432E-2</v>
      </c>
      <c r="K13" s="130">
        <f t="shared" ref="K13" si="19">(E12/E9)-1</f>
        <v>2.5440000000000001E-2</v>
      </c>
      <c r="L13" s="130">
        <f t="shared" ref="L13" si="20">(F12/F9)-1</f>
        <v>2.5399999999999999E-2</v>
      </c>
      <c r="M13" s="130">
        <f t="shared" ref="M13" si="21">(G12/G9)-1</f>
        <v>2.5316000000000002E-2</v>
      </c>
      <c r="N13" s="130">
        <f t="shared" ref="N13" si="22">(H12/H9)-1</f>
        <v>2.5217E-2</v>
      </c>
      <c r="O13" s="130">
        <f t="shared" ref="O13" si="23">(I12/I9)-1</f>
        <v>2.5083999999999999E-2</v>
      </c>
      <c r="P13" s="131">
        <f t="shared" ref="P13" si="24">ROUND((P12*2080),5)</f>
        <v>20959.764800000001</v>
      </c>
      <c r="Q13" s="132">
        <f t="shared" ref="Q13" si="25">ROUND((Q12*2080),5)</f>
        <v>21798.150399999999</v>
      </c>
      <c r="R13" s="132">
        <f t="shared" ref="R13" si="26">ROUND((R12*2080),5)</f>
        <v>22670.0864</v>
      </c>
      <c r="S13" s="132">
        <f t="shared" ref="S13" si="27">ROUND((S12*2080),5)</f>
        <v>23576.8832</v>
      </c>
      <c r="T13" s="132">
        <f t="shared" ref="T13" si="28">ROUND((T12*2080),5)</f>
        <v>24519.9552</v>
      </c>
      <c r="U13" s="132">
        <f>ROUND((U12*2080),5)</f>
        <v>25500.758399999999</v>
      </c>
      <c r="V13" s="130">
        <f>(P12/P9)-1</f>
        <v>2.4999E-2</v>
      </c>
      <c r="W13" s="130">
        <f t="shared" ref="W13" si="29">(Q12/Q9)-1</f>
        <v>2.4999E-2</v>
      </c>
      <c r="X13" s="130">
        <f t="shared" ref="X13" si="30">(R12/R9)-1</f>
        <v>2.5000000000000001E-2</v>
      </c>
      <c r="Y13" s="130">
        <f t="shared" ref="Y13" si="31">(S12/S9)-1</f>
        <v>2.5000000000000001E-2</v>
      </c>
      <c r="Z13" s="130">
        <f t="shared" ref="Z13" si="32">(T12/T9)-1</f>
        <v>2.5000000000000001E-2</v>
      </c>
      <c r="AA13" s="130">
        <f t="shared" ref="AA13" si="33">(U12/U9)-1</f>
        <v>2.5000000000000001E-2</v>
      </c>
    </row>
    <row r="14" spans="1:28" s="4" customFormat="1" ht="13.5" customHeight="1" thickBot="1" x14ac:dyDescent="0.25">
      <c r="A14" s="80"/>
      <c r="B14" s="168"/>
      <c r="C14" s="39"/>
      <c r="D14" s="189"/>
      <c r="E14" s="190"/>
      <c r="F14" s="190"/>
      <c r="G14" s="190"/>
      <c r="H14" s="190"/>
      <c r="I14" s="190"/>
      <c r="J14" s="133"/>
      <c r="K14" s="133"/>
      <c r="L14" s="133"/>
      <c r="M14" s="133"/>
      <c r="N14" s="133"/>
      <c r="O14" s="133"/>
      <c r="P14" s="134"/>
      <c r="Q14" s="135"/>
      <c r="R14" s="135"/>
      <c r="S14" s="135"/>
      <c r="T14" s="135"/>
      <c r="U14" s="135"/>
      <c r="V14" s="133"/>
      <c r="W14" s="133"/>
      <c r="X14" s="133"/>
      <c r="Y14" s="133"/>
      <c r="Z14" s="133"/>
      <c r="AA14" s="133"/>
    </row>
    <row r="15" spans="1:28" s="4" customFormat="1" ht="13.5" customHeight="1" x14ac:dyDescent="0.2">
      <c r="A15" s="79">
        <v>3</v>
      </c>
      <c r="B15" s="166"/>
      <c r="C15" s="45"/>
      <c r="D15" s="187">
        <f t="shared" ref="D15:D16" si="34">P15</f>
        <v>10.33</v>
      </c>
      <c r="E15" s="187">
        <f t="shared" ref="E15:E16" si="35">Q15</f>
        <v>10.74</v>
      </c>
      <c r="F15" s="187">
        <f t="shared" ref="F15:F16" si="36">R15</f>
        <v>11.17</v>
      </c>
      <c r="G15" s="187">
        <f t="shared" ref="G15:G16" si="37">S15</f>
        <v>11.62</v>
      </c>
      <c r="H15" s="187">
        <f t="shared" ref="H15:H16" si="38">T15</f>
        <v>12.08</v>
      </c>
      <c r="I15" s="187">
        <f>U15</f>
        <v>12.57</v>
      </c>
      <c r="J15" s="130"/>
      <c r="K15" s="130">
        <f>(E15/D15)-1</f>
        <v>3.9690000000000003E-2</v>
      </c>
      <c r="L15" s="130">
        <f t="shared" ref="L15" si="39">(F15/E15)-1</f>
        <v>4.0037000000000003E-2</v>
      </c>
      <c r="M15" s="130">
        <f t="shared" ref="M15" si="40">(G15/F15)-1</f>
        <v>4.0286000000000002E-2</v>
      </c>
      <c r="N15" s="130">
        <f t="shared" ref="N15" si="41">(H15/G15)-1</f>
        <v>3.9586999999999997E-2</v>
      </c>
      <c r="O15" s="130">
        <f t="shared" ref="O15" si="42">(I15/H15)-1</f>
        <v>4.0563000000000002E-2</v>
      </c>
      <c r="P15" s="128">
        <f>ROUND(Q15*0.9615384,5)</f>
        <v>10.328720000000001</v>
      </c>
      <c r="Q15" s="128">
        <f t="shared" ref="Q15:T15" si="43">ROUND(R15*0.9615384,5)</f>
        <v>10.74187</v>
      </c>
      <c r="R15" s="128">
        <f t="shared" si="43"/>
        <v>11.17155</v>
      </c>
      <c r="S15" s="128">
        <f t="shared" si="43"/>
        <v>11.618410000000001</v>
      </c>
      <c r="T15" s="128">
        <f t="shared" si="43"/>
        <v>12.08315</v>
      </c>
      <c r="U15" s="129">
        <f>ROUND(U12*102.5%,5)</f>
        <v>12.56648</v>
      </c>
      <c r="V15" s="130"/>
      <c r="W15" s="130">
        <f>(Q15/P15)-1</f>
        <v>0.04</v>
      </c>
      <c r="X15" s="130">
        <f t="shared" ref="X15:AA15" si="44">(R15/Q15)-1</f>
        <v>0.04</v>
      </c>
      <c r="Y15" s="130">
        <f t="shared" si="44"/>
        <v>0.04</v>
      </c>
      <c r="Z15" s="130">
        <f t="shared" si="44"/>
        <v>0.04</v>
      </c>
      <c r="AA15" s="130">
        <f t="shared" si="44"/>
        <v>0.04</v>
      </c>
    </row>
    <row r="16" spans="1:28" s="4" customFormat="1" ht="13.5" customHeight="1" x14ac:dyDescent="0.2">
      <c r="A16" s="76"/>
      <c r="B16" s="167"/>
      <c r="C16" s="29"/>
      <c r="D16" s="188">
        <f t="shared" si="34"/>
        <v>21484</v>
      </c>
      <c r="E16" s="188">
        <f t="shared" si="35"/>
        <v>22343</v>
      </c>
      <c r="F16" s="188">
        <f t="shared" si="36"/>
        <v>23237</v>
      </c>
      <c r="G16" s="188">
        <f t="shared" si="37"/>
        <v>24166</v>
      </c>
      <c r="H16" s="188">
        <f t="shared" si="38"/>
        <v>25133</v>
      </c>
      <c r="I16" s="188">
        <f>U16</f>
        <v>26138</v>
      </c>
      <c r="J16" s="130">
        <f>(D15/D12)-1</f>
        <v>2.4802000000000001E-2</v>
      </c>
      <c r="K16" s="130">
        <f t="shared" ref="K16" si="45">(E15/E12)-1</f>
        <v>2.4809000000000001E-2</v>
      </c>
      <c r="L16" s="130">
        <f t="shared" ref="L16" si="46">(F15/F12)-1</f>
        <v>2.4771000000000001E-2</v>
      </c>
      <c r="M16" s="130">
        <f t="shared" ref="M16" si="47">(G15/G12)-1</f>
        <v>2.4691000000000001E-2</v>
      </c>
      <c r="N16" s="130">
        <f t="shared" ref="N16" si="48">(H15/H12)-1</f>
        <v>2.4597000000000001E-2</v>
      </c>
      <c r="O16" s="130">
        <f t="shared" ref="O16" si="49">(I15/I12)-1</f>
        <v>2.5284999999999998E-2</v>
      </c>
      <c r="P16" s="131">
        <f t="shared" ref="P16" si="50">ROUND((P15*2080),5)</f>
        <v>21483.7376</v>
      </c>
      <c r="Q16" s="132">
        <f t="shared" ref="Q16" si="51">ROUND((Q15*2080),5)</f>
        <v>22343.089599999999</v>
      </c>
      <c r="R16" s="132">
        <f t="shared" ref="R16" si="52">ROUND((R15*2080),5)</f>
        <v>23236.824000000001</v>
      </c>
      <c r="S16" s="132">
        <f t="shared" ref="S16" si="53">ROUND((S15*2080),5)</f>
        <v>24166.292799999999</v>
      </c>
      <c r="T16" s="132">
        <f t="shared" ref="T16" si="54">ROUND((T15*2080),5)</f>
        <v>25132.952000000001</v>
      </c>
      <c r="U16" s="132">
        <f>ROUND((U15*2080),5)</f>
        <v>26138.278399999999</v>
      </c>
      <c r="V16" s="130">
        <f>(P15/P12)-1</f>
        <v>2.4999E-2</v>
      </c>
      <c r="W16" s="130">
        <f t="shared" ref="W16" si="55">(Q15/Q12)-1</f>
        <v>2.4999E-2</v>
      </c>
      <c r="X16" s="130">
        <f t="shared" ref="X16" si="56">(R15/R12)-1</f>
        <v>2.4999E-2</v>
      </c>
      <c r="Y16" s="130">
        <f t="shared" ref="Y16" si="57">(S15/S12)-1</f>
        <v>2.4999E-2</v>
      </c>
      <c r="Z16" s="130">
        <f t="shared" ref="Z16" si="58">(T15/T12)-1</f>
        <v>2.5000000000000001E-2</v>
      </c>
      <c r="AA16" s="130">
        <f t="shared" ref="AA16" si="59">(U15/U12)-1</f>
        <v>2.5000000000000001E-2</v>
      </c>
    </row>
    <row r="17" spans="1:27" s="4" customFormat="1" ht="13.5" customHeight="1" thickBot="1" x14ac:dyDescent="0.25">
      <c r="A17" s="80"/>
      <c r="B17" s="168"/>
      <c r="C17" s="39"/>
      <c r="D17" s="189"/>
      <c r="E17" s="190"/>
      <c r="F17" s="190"/>
      <c r="G17" s="190"/>
      <c r="H17" s="190"/>
      <c r="I17" s="190"/>
      <c r="J17" s="133"/>
      <c r="K17" s="133"/>
      <c r="L17" s="133"/>
      <c r="M17" s="133"/>
      <c r="N17" s="133"/>
      <c r="O17" s="133"/>
      <c r="P17" s="134"/>
      <c r="Q17" s="135"/>
      <c r="R17" s="135"/>
      <c r="S17" s="135"/>
      <c r="T17" s="135"/>
      <c r="U17" s="135"/>
      <c r="V17" s="133"/>
      <c r="W17" s="133"/>
      <c r="X17" s="133"/>
      <c r="Y17" s="133"/>
      <c r="Z17" s="133"/>
      <c r="AA17" s="133"/>
    </row>
    <row r="18" spans="1:27" s="4" customFormat="1" ht="13.5" customHeight="1" x14ac:dyDescent="0.2">
      <c r="A18" s="79">
        <v>4</v>
      </c>
      <c r="B18" s="166"/>
      <c r="C18" s="45"/>
      <c r="D18" s="187">
        <f t="shared" ref="D18:D19" si="60">P18</f>
        <v>10.59</v>
      </c>
      <c r="E18" s="187">
        <f t="shared" ref="E18:E19" si="61">Q18</f>
        <v>11.01</v>
      </c>
      <c r="F18" s="187">
        <f t="shared" ref="F18:F19" si="62">R18</f>
        <v>11.45</v>
      </c>
      <c r="G18" s="187">
        <f t="shared" ref="G18:G19" si="63">S18</f>
        <v>11.91</v>
      </c>
      <c r="H18" s="187">
        <f t="shared" ref="H18:H19" si="64">T18</f>
        <v>12.39</v>
      </c>
      <c r="I18" s="187">
        <f>U18</f>
        <v>12.88</v>
      </c>
      <c r="J18" s="130"/>
      <c r="K18" s="130">
        <f>(E18/D18)-1</f>
        <v>3.9660000000000001E-2</v>
      </c>
      <c r="L18" s="130">
        <f t="shared" ref="L18" si="65">(F18/E18)-1</f>
        <v>3.9964E-2</v>
      </c>
      <c r="M18" s="130">
        <f t="shared" ref="M18" si="66">(G18/F18)-1</f>
        <v>4.0175000000000002E-2</v>
      </c>
      <c r="N18" s="130">
        <f t="shared" ref="N18" si="67">(H18/G18)-1</f>
        <v>4.0301999999999998E-2</v>
      </c>
      <c r="O18" s="130">
        <f t="shared" ref="O18" si="68">(I18/H18)-1</f>
        <v>3.9548E-2</v>
      </c>
      <c r="P18" s="128">
        <f>ROUND(Q18*0.9615384,5)</f>
        <v>10.58694</v>
      </c>
      <c r="Q18" s="128">
        <f t="shared" ref="Q18:T18" si="69">ROUND(R18*0.9615384,5)</f>
        <v>11.01042</v>
      </c>
      <c r="R18" s="128">
        <f t="shared" si="69"/>
        <v>11.450839999999999</v>
      </c>
      <c r="S18" s="128">
        <f t="shared" si="69"/>
        <v>11.90887</v>
      </c>
      <c r="T18" s="128">
        <f t="shared" si="69"/>
        <v>12.38523</v>
      </c>
      <c r="U18" s="129">
        <f>ROUND(U15*102.5%,5)</f>
        <v>12.88064</v>
      </c>
      <c r="V18" s="130"/>
      <c r="W18" s="130">
        <f>(Q18/P18)-1</f>
        <v>0.04</v>
      </c>
      <c r="X18" s="130">
        <f t="shared" ref="X18:AA18" si="70">(R18/Q18)-1</f>
        <v>0.04</v>
      </c>
      <c r="Y18" s="130">
        <f t="shared" si="70"/>
        <v>0.04</v>
      </c>
      <c r="Z18" s="130">
        <f t="shared" si="70"/>
        <v>0.04</v>
      </c>
      <c r="AA18" s="130">
        <f t="shared" si="70"/>
        <v>0.04</v>
      </c>
    </row>
    <row r="19" spans="1:27" s="4" customFormat="1" ht="13.5" customHeight="1" x14ac:dyDescent="0.2">
      <c r="A19" s="76"/>
      <c r="B19" s="167"/>
      <c r="C19" s="29"/>
      <c r="D19" s="188">
        <f t="shared" si="60"/>
        <v>22021</v>
      </c>
      <c r="E19" s="188">
        <f t="shared" si="61"/>
        <v>22902</v>
      </c>
      <c r="F19" s="188">
        <f t="shared" si="62"/>
        <v>23818</v>
      </c>
      <c r="G19" s="188">
        <f t="shared" si="63"/>
        <v>24770</v>
      </c>
      <c r="H19" s="188">
        <f t="shared" si="64"/>
        <v>25761</v>
      </c>
      <c r="I19" s="188">
        <f>U19</f>
        <v>26792</v>
      </c>
      <c r="J19" s="130">
        <f>(D18/D15)-1</f>
        <v>2.5169E-2</v>
      </c>
      <c r="K19" s="130">
        <f t="shared" ref="K19" si="71">(E18/E15)-1</f>
        <v>2.5139999999999999E-2</v>
      </c>
      <c r="L19" s="130">
        <f t="shared" ref="L19" si="72">(F18/F15)-1</f>
        <v>2.5066999999999999E-2</v>
      </c>
      <c r="M19" s="130">
        <f t="shared" ref="M19" si="73">(G18/G15)-1</f>
        <v>2.4957E-2</v>
      </c>
      <c r="N19" s="130">
        <f t="shared" ref="N19" si="74">(H18/H15)-1</f>
        <v>2.5662000000000001E-2</v>
      </c>
      <c r="O19" s="130">
        <f t="shared" ref="O19" si="75">(I18/I15)-1</f>
        <v>2.4662E-2</v>
      </c>
      <c r="P19" s="131">
        <f t="shared" ref="P19" si="76">ROUND((P18*2080),5)</f>
        <v>22020.835200000001</v>
      </c>
      <c r="Q19" s="132">
        <f t="shared" ref="Q19" si="77">ROUND((Q18*2080),5)</f>
        <v>22901.673599999998</v>
      </c>
      <c r="R19" s="132">
        <f t="shared" ref="R19" si="78">ROUND((R18*2080),5)</f>
        <v>23817.747200000002</v>
      </c>
      <c r="S19" s="132">
        <f t="shared" ref="S19" si="79">ROUND((S18*2080),5)</f>
        <v>24770.4496</v>
      </c>
      <c r="T19" s="132">
        <f t="shared" ref="T19" si="80">ROUND((T18*2080),5)</f>
        <v>25761.278399999999</v>
      </c>
      <c r="U19" s="132">
        <f>ROUND((U18*2080),5)</f>
        <v>26791.731199999998</v>
      </c>
      <c r="V19" s="130">
        <f>(P18/P15)-1</f>
        <v>2.5000000000000001E-2</v>
      </c>
      <c r="W19" s="130">
        <f t="shared" ref="W19" si="81">(Q18/Q15)-1</f>
        <v>2.5000000000000001E-2</v>
      </c>
      <c r="X19" s="130">
        <f t="shared" ref="X19" si="82">(R18/R15)-1</f>
        <v>2.5000000000000001E-2</v>
      </c>
      <c r="Y19" s="130">
        <f t="shared" ref="Y19" si="83">(S18/S15)-1</f>
        <v>2.5000000000000001E-2</v>
      </c>
      <c r="Z19" s="130">
        <f t="shared" ref="Z19" si="84">(T18/T15)-1</f>
        <v>2.5000000000000001E-2</v>
      </c>
      <c r="AA19" s="130">
        <f t="shared" ref="AA19" si="85">(U18/U15)-1</f>
        <v>2.5000000000000001E-2</v>
      </c>
    </row>
    <row r="20" spans="1:27" s="4" customFormat="1" ht="13.5" customHeight="1" thickBot="1" x14ac:dyDescent="0.25">
      <c r="A20" s="80"/>
      <c r="B20" s="168"/>
      <c r="C20" s="39"/>
      <c r="D20" s="189"/>
      <c r="E20" s="190"/>
      <c r="F20" s="190"/>
      <c r="G20" s="190"/>
      <c r="H20" s="190"/>
      <c r="I20" s="190"/>
      <c r="J20" s="133"/>
      <c r="K20" s="133"/>
      <c r="L20" s="133"/>
      <c r="M20" s="133"/>
      <c r="N20" s="133"/>
      <c r="O20" s="133"/>
      <c r="P20" s="134"/>
      <c r="Q20" s="135"/>
      <c r="R20" s="135"/>
      <c r="S20" s="135"/>
      <c r="T20" s="135"/>
      <c r="U20" s="135"/>
      <c r="V20" s="133"/>
      <c r="W20" s="133"/>
      <c r="X20" s="133"/>
      <c r="Y20" s="133"/>
      <c r="Z20" s="133"/>
      <c r="AA20" s="133"/>
    </row>
    <row r="21" spans="1:27" s="4" customFormat="1" ht="13.5" customHeight="1" x14ac:dyDescent="0.2">
      <c r="A21" s="79">
        <v>5</v>
      </c>
      <c r="B21" s="166"/>
      <c r="C21" s="45"/>
      <c r="D21" s="187">
        <f t="shared" ref="D21:D22" si="86">P21</f>
        <v>10.85</v>
      </c>
      <c r="E21" s="187">
        <f t="shared" ref="E21:E22" si="87">Q21</f>
        <v>11.29</v>
      </c>
      <c r="F21" s="187">
        <f t="shared" ref="F21:F22" si="88">R21</f>
        <v>11.74</v>
      </c>
      <c r="G21" s="187">
        <f t="shared" ref="G21:G22" si="89">S21</f>
        <v>12.21</v>
      </c>
      <c r="H21" s="187">
        <f t="shared" ref="H21:H22" si="90">T21</f>
        <v>12.69</v>
      </c>
      <c r="I21" s="187">
        <f>U21</f>
        <v>13.2</v>
      </c>
      <c r="J21" s="130"/>
      <c r="K21" s="130">
        <f>(E21/D21)-1</f>
        <v>4.0552999999999999E-2</v>
      </c>
      <c r="L21" s="130">
        <f t="shared" ref="L21" si="91">(F21/E21)-1</f>
        <v>3.9857999999999998E-2</v>
      </c>
      <c r="M21" s="130">
        <f t="shared" ref="M21" si="92">(G21/F21)-1</f>
        <v>4.0034E-2</v>
      </c>
      <c r="N21" s="130">
        <f t="shared" ref="N21" si="93">(H21/G21)-1</f>
        <v>3.9312E-2</v>
      </c>
      <c r="O21" s="130">
        <f t="shared" ref="O21" si="94">(I21/H21)-1</f>
        <v>4.0189000000000002E-2</v>
      </c>
      <c r="P21" s="128">
        <f>ROUND(Q21*0.9615384,5)</f>
        <v>10.851610000000001</v>
      </c>
      <c r="Q21" s="128">
        <f t="shared" ref="Q21:T21" si="95">ROUND(R21*0.9615384,5)</f>
        <v>11.285679999999999</v>
      </c>
      <c r="R21" s="128">
        <f t="shared" si="95"/>
        <v>11.737109999999999</v>
      </c>
      <c r="S21" s="128">
        <f t="shared" si="95"/>
        <v>12.2066</v>
      </c>
      <c r="T21" s="128">
        <f t="shared" si="95"/>
        <v>12.69486</v>
      </c>
      <c r="U21" s="129">
        <f>ROUND(U18*102.5%,5)</f>
        <v>13.20266</v>
      </c>
      <c r="V21" s="130"/>
      <c r="W21" s="130">
        <f>(Q21/P21)-1</f>
        <v>4.0001000000000002E-2</v>
      </c>
      <c r="X21" s="130">
        <f t="shared" ref="X21:AA21" si="96">(R21/Q21)-1</f>
        <v>0.04</v>
      </c>
      <c r="Y21" s="130">
        <f t="shared" si="96"/>
        <v>0.04</v>
      </c>
      <c r="Z21" s="130">
        <f t="shared" si="96"/>
        <v>0.04</v>
      </c>
      <c r="AA21" s="130">
        <f t="shared" si="96"/>
        <v>0.04</v>
      </c>
    </row>
    <row r="22" spans="1:27" s="4" customFormat="1" ht="13.5" customHeight="1" x14ac:dyDescent="0.2">
      <c r="A22" s="76"/>
      <c r="B22" s="167"/>
      <c r="C22" s="29"/>
      <c r="D22" s="188">
        <f t="shared" si="86"/>
        <v>22571</v>
      </c>
      <c r="E22" s="188">
        <f t="shared" si="87"/>
        <v>23474</v>
      </c>
      <c r="F22" s="188">
        <f t="shared" si="88"/>
        <v>24413</v>
      </c>
      <c r="G22" s="188">
        <f t="shared" si="89"/>
        <v>25390</v>
      </c>
      <c r="H22" s="188">
        <f t="shared" si="90"/>
        <v>26405</v>
      </c>
      <c r="I22" s="188">
        <f>U22</f>
        <v>27462</v>
      </c>
      <c r="J22" s="130">
        <f>(D21/D18)-1</f>
        <v>2.4551E-2</v>
      </c>
      <c r="K22" s="130">
        <f t="shared" ref="K22" si="97">(E21/E18)-1</f>
        <v>2.5430999999999999E-2</v>
      </c>
      <c r="L22" s="130">
        <f t="shared" ref="L22" si="98">(F21/F18)-1</f>
        <v>2.5328E-2</v>
      </c>
      <c r="M22" s="130">
        <f t="shared" ref="M22" si="99">(G21/G18)-1</f>
        <v>2.5189E-2</v>
      </c>
      <c r="N22" s="130">
        <f t="shared" ref="N22" si="100">(H21/H18)-1</f>
        <v>2.4212999999999998E-2</v>
      </c>
      <c r="O22" s="130">
        <f t="shared" ref="O22" si="101">(I21/I18)-1</f>
        <v>2.4844999999999999E-2</v>
      </c>
      <c r="P22" s="131">
        <f t="shared" ref="P22" si="102">ROUND((P21*2080),5)</f>
        <v>22571.3488</v>
      </c>
      <c r="Q22" s="132">
        <f t="shared" ref="Q22" si="103">ROUND((Q21*2080),5)</f>
        <v>23474.214400000001</v>
      </c>
      <c r="R22" s="132">
        <f t="shared" ref="R22" si="104">ROUND((R21*2080),5)</f>
        <v>24413.1888</v>
      </c>
      <c r="S22" s="132">
        <f t="shared" ref="S22" si="105">ROUND((S21*2080),5)</f>
        <v>25389.727999999999</v>
      </c>
      <c r="T22" s="132">
        <f t="shared" ref="T22" si="106">ROUND((T21*2080),5)</f>
        <v>26405.308799999999</v>
      </c>
      <c r="U22" s="132">
        <f>ROUND((U21*2080),5)</f>
        <v>27461.532800000001</v>
      </c>
      <c r="V22" s="130">
        <f>(P21/P18)-1</f>
        <v>2.5000000000000001E-2</v>
      </c>
      <c r="W22" s="130">
        <f t="shared" ref="W22" si="107">(Q21/Q18)-1</f>
        <v>2.5000000000000001E-2</v>
      </c>
      <c r="X22" s="130">
        <f t="shared" ref="X22" si="108">(R21/R18)-1</f>
        <v>2.5000000000000001E-2</v>
      </c>
      <c r="Y22" s="130">
        <f t="shared" ref="Y22" si="109">(S21/S18)-1</f>
        <v>2.5000999999999999E-2</v>
      </c>
      <c r="Z22" s="130">
        <f t="shared" ref="Z22" si="110">(T21/T18)-1</f>
        <v>2.5000000000000001E-2</v>
      </c>
      <c r="AA22" s="130">
        <f t="shared" ref="AA22" si="111">(U21/U18)-1</f>
        <v>2.5000000000000001E-2</v>
      </c>
    </row>
    <row r="23" spans="1:27" s="4" customFormat="1" ht="13.5" customHeight="1" thickBot="1" x14ac:dyDescent="0.25">
      <c r="A23" s="80"/>
      <c r="B23" s="168"/>
      <c r="C23" s="39"/>
      <c r="D23" s="189"/>
      <c r="E23" s="190"/>
      <c r="F23" s="190"/>
      <c r="G23" s="190"/>
      <c r="H23" s="190"/>
      <c r="I23" s="190"/>
      <c r="J23" s="133"/>
      <c r="K23" s="133"/>
      <c r="L23" s="133"/>
      <c r="M23" s="133"/>
      <c r="N23" s="133"/>
      <c r="O23" s="133"/>
      <c r="P23" s="134"/>
      <c r="Q23" s="135"/>
      <c r="R23" s="135"/>
      <c r="S23" s="135"/>
      <c r="T23" s="135"/>
      <c r="U23" s="135"/>
      <c r="V23" s="133"/>
      <c r="W23" s="133"/>
      <c r="X23" s="133"/>
      <c r="Y23" s="133"/>
      <c r="Z23" s="133"/>
      <c r="AA23" s="133"/>
    </row>
    <row r="24" spans="1:27" s="4" customFormat="1" ht="13.5" customHeight="1" x14ac:dyDescent="0.2">
      <c r="A24" s="79">
        <v>6</v>
      </c>
      <c r="B24" s="166"/>
      <c r="C24" s="45"/>
      <c r="D24" s="187">
        <f t="shared" ref="D24:D25" si="112">P24</f>
        <v>11.12</v>
      </c>
      <c r="E24" s="187">
        <f t="shared" ref="E24:E25" si="113">Q24</f>
        <v>11.57</v>
      </c>
      <c r="F24" s="187">
        <f t="shared" ref="F24:F25" si="114">R24</f>
        <v>12.03</v>
      </c>
      <c r="G24" s="187">
        <f t="shared" ref="G24:G25" si="115">S24</f>
        <v>12.51</v>
      </c>
      <c r="H24" s="187">
        <f t="shared" ref="H24:H25" si="116">T24</f>
        <v>13.01</v>
      </c>
      <c r="I24" s="187">
        <f>U24</f>
        <v>13.53</v>
      </c>
      <c r="J24" s="130"/>
      <c r="K24" s="130">
        <f>(E24/D24)-1</f>
        <v>4.0467999999999997E-2</v>
      </c>
      <c r="L24" s="130">
        <f t="shared" ref="L24" si="117">(F24/E24)-1</f>
        <v>3.9758000000000002E-2</v>
      </c>
      <c r="M24" s="130">
        <f t="shared" ref="M24" si="118">(G24/F24)-1</f>
        <v>3.9899999999999998E-2</v>
      </c>
      <c r="N24" s="130">
        <f t="shared" ref="N24" si="119">(H24/G24)-1</f>
        <v>3.9967999999999997E-2</v>
      </c>
      <c r="O24" s="130">
        <f t="shared" ref="O24" si="120">(I24/H24)-1</f>
        <v>3.9968999999999998E-2</v>
      </c>
      <c r="P24" s="128">
        <f>ROUND(Q24*0.9615384,5)</f>
        <v>11.122920000000001</v>
      </c>
      <c r="Q24" s="128">
        <f t="shared" ref="Q24:T24" si="121">ROUND(R24*0.9615384,5)</f>
        <v>11.56784</v>
      </c>
      <c r="R24" s="128">
        <f t="shared" si="121"/>
        <v>12.03055</v>
      </c>
      <c r="S24" s="128">
        <f t="shared" si="121"/>
        <v>12.51177</v>
      </c>
      <c r="T24" s="128">
        <f t="shared" si="121"/>
        <v>13.01224</v>
      </c>
      <c r="U24" s="129">
        <f>ROUND(U21*102.5%,5)</f>
        <v>13.532730000000001</v>
      </c>
      <c r="V24" s="130"/>
      <c r="W24" s="130">
        <f>(Q24/P24)-1</f>
        <v>0.04</v>
      </c>
      <c r="X24" s="130">
        <f t="shared" ref="X24:AA24" si="122">(R24/Q24)-1</f>
        <v>0.04</v>
      </c>
      <c r="Y24" s="130">
        <f t="shared" si="122"/>
        <v>0.04</v>
      </c>
      <c r="Z24" s="130">
        <f t="shared" si="122"/>
        <v>0.04</v>
      </c>
      <c r="AA24" s="130">
        <f t="shared" si="122"/>
        <v>0.04</v>
      </c>
    </row>
    <row r="25" spans="1:27" s="4" customFormat="1" ht="13.5" customHeight="1" x14ac:dyDescent="0.2">
      <c r="A25" s="76"/>
      <c r="B25" s="167"/>
      <c r="C25" s="29"/>
      <c r="D25" s="188">
        <f t="shared" si="112"/>
        <v>23136</v>
      </c>
      <c r="E25" s="188">
        <f t="shared" si="113"/>
        <v>24061</v>
      </c>
      <c r="F25" s="188">
        <f t="shared" si="114"/>
        <v>25024</v>
      </c>
      <c r="G25" s="188">
        <f t="shared" si="115"/>
        <v>26024</v>
      </c>
      <c r="H25" s="188">
        <f t="shared" si="116"/>
        <v>27065</v>
      </c>
      <c r="I25" s="188">
        <f>U25</f>
        <v>28148</v>
      </c>
      <c r="J25" s="130">
        <f>(D24/D21)-1</f>
        <v>2.4885000000000001E-2</v>
      </c>
      <c r="K25" s="130">
        <f t="shared" ref="K25" si="123">(E24/E21)-1</f>
        <v>2.4801E-2</v>
      </c>
      <c r="L25" s="130">
        <f t="shared" ref="L25" si="124">(F24/F21)-1</f>
        <v>2.4702000000000002E-2</v>
      </c>
      <c r="M25" s="130">
        <f t="shared" ref="M25" si="125">(G24/G21)-1</f>
        <v>2.4570000000000002E-2</v>
      </c>
      <c r="N25" s="130">
        <f t="shared" ref="N25" si="126">(H24/H21)-1</f>
        <v>2.5217E-2</v>
      </c>
      <c r="O25" s="130">
        <f t="shared" ref="O25" si="127">(I24/I21)-1</f>
        <v>2.5000000000000001E-2</v>
      </c>
      <c r="P25" s="131">
        <f t="shared" ref="P25" si="128">ROUND((P24*2080),5)</f>
        <v>23135.673599999998</v>
      </c>
      <c r="Q25" s="132">
        <f t="shared" ref="Q25" si="129">ROUND((Q24*2080),5)</f>
        <v>24061.107199999999</v>
      </c>
      <c r="R25" s="132">
        <f t="shared" ref="R25" si="130">ROUND((R24*2080),5)</f>
        <v>25023.544000000002</v>
      </c>
      <c r="S25" s="132">
        <f t="shared" ref="S25" si="131">ROUND((S24*2080),5)</f>
        <v>26024.481599999999</v>
      </c>
      <c r="T25" s="132">
        <f t="shared" ref="T25" si="132">ROUND((T24*2080),5)</f>
        <v>27065.459200000001</v>
      </c>
      <c r="U25" s="132">
        <f>ROUND((U24*2080),5)</f>
        <v>28148.078399999999</v>
      </c>
      <c r="V25" s="130">
        <f>(P24/P21)-1</f>
        <v>2.5002E-2</v>
      </c>
      <c r="W25" s="130">
        <f t="shared" ref="W25" si="133">(Q24/Q21)-1</f>
        <v>2.5002E-2</v>
      </c>
      <c r="X25" s="130">
        <f t="shared" ref="X25" si="134">(R24/R21)-1</f>
        <v>2.5000999999999999E-2</v>
      </c>
      <c r="Y25" s="130">
        <f t="shared" ref="Y25" si="135">(S24/S21)-1</f>
        <v>2.5000000000000001E-2</v>
      </c>
      <c r="Z25" s="130">
        <f t="shared" ref="Z25" si="136">(T24/T21)-1</f>
        <v>2.5000999999999999E-2</v>
      </c>
      <c r="AA25" s="130">
        <f t="shared" ref="AA25" si="137">(U24/U21)-1</f>
        <v>2.5000000000000001E-2</v>
      </c>
    </row>
    <row r="26" spans="1:27" s="4" customFormat="1" ht="13.5" customHeight="1" thickBot="1" x14ac:dyDescent="0.25">
      <c r="A26" s="80"/>
      <c r="B26" s="168"/>
      <c r="C26" s="39"/>
      <c r="D26" s="189"/>
      <c r="E26" s="190"/>
      <c r="F26" s="190"/>
      <c r="G26" s="190"/>
      <c r="H26" s="190"/>
      <c r="I26" s="190"/>
      <c r="J26" s="133"/>
      <c r="K26" s="133"/>
      <c r="L26" s="133"/>
      <c r="M26" s="133"/>
      <c r="N26" s="133"/>
      <c r="O26" s="133"/>
      <c r="P26" s="134"/>
      <c r="Q26" s="135"/>
      <c r="R26" s="135"/>
      <c r="S26" s="135"/>
      <c r="T26" s="135"/>
      <c r="U26" s="135"/>
      <c r="V26" s="133"/>
      <c r="W26" s="133"/>
      <c r="X26" s="133"/>
      <c r="Y26" s="133"/>
      <c r="Z26" s="133"/>
      <c r="AA26" s="133"/>
    </row>
    <row r="27" spans="1:27" s="4" customFormat="1" ht="13.5" customHeight="1" x14ac:dyDescent="0.2">
      <c r="A27" s="79">
        <v>7</v>
      </c>
      <c r="B27" s="166"/>
      <c r="C27" s="45"/>
      <c r="D27" s="187">
        <f t="shared" ref="D27:D28" si="138">P27</f>
        <v>11.4</v>
      </c>
      <c r="E27" s="187">
        <f t="shared" ref="E27:E28" si="139">Q27</f>
        <v>11.86</v>
      </c>
      <c r="F27" s="187">
        <f t="shared" ref="F27:F28" si="140">R27</f>
        <v>12.33</v>
      </c>
      <c r="G27" s="187">
        <f t="shared" ref="G27:G28" si="141">S27</f>
        <v>12.82</v>
      </c>
      <c r="H27" s="187">
        <f t="shared" ref="H27:H28" si="142">T27</f>
        <v>13.34</v>
      </c>
      <c r="I27" s="187">
        <f>U27</f>
        <v>13.87</v>
      </c>
      <c r="J27" s="130"/>
      <c r="K27" s="130">
        <f>(E27/D27)-1</f>
        <v>4.0350999999999998E-2</v>
      </c>
      <c r="L27" s="130">
        <f t="shared" ref="L27" si="143">(F27/E27)-1</f>
        <v>3.9628999999999998E-2</v>
      </c>
      <c r="M27" s="130">
        <f t="shared" ref="M27" si="144">(G27/F27)-1</f>
        <v>3.9739999999999998E-2</v>
      </c>
      <c r="N27" s="130">
        <f t="shared" ref="N27" si="145">(H27/G27)-1</f>
        <v>4.0562000000000001E-2</v>
      </c>
      <c r="O27" s="130">
        <f t="shared" ref="O27" si="146">(I27/H27)-1</f>
        <v>3.9730000000000001E-2</v>
      </c>
      <c r="P27" s="128">
        <f>ROUND(Q27*0.9615384,5)</f>
        <v>11.401</v>
      </c>
      <c r="Q27" s="128">
        <f t="shared" ref="Q27:T27" si="147">ROUND(R27*0.9615384,5)</f>
        <v>11.85704</v>
      </c>
      <c r="R27" s="128">
        <f t="shared" si="147"/>
        <v>12.33132</v>
      </c>
      <c r="S27" s="128">
        <f t="shared" si="147"/>
        <v>12.82457</v>
      </c>
      <c r="T27" s="128">
        <f t="shared" si="147"/>
        <v>13.33755</v>
      </c>
      <c r="U27" s="129">
        <f>ROUND(U24*102.5%,5)</f>
        <v>13.87105</v>
      </c>
      <c r="V27" s="130"/>
      <c r="W27" s="130">
        <f>(Q27/P27)-1</f>
        <v>0.04</v>
      </c>
      <c r="X27" s="130">
        <f t="shared" ref="X27:AA27" si="148">(R27/Q27)-1</f>
        <v>0.04</v>
      </c>
      <c r="Y27" s="130">
        <f t="shared" si="148"/>
        <v>0.04</v>
      </c>
      <c r="Z27" s="130">
        <f t="shared" si="148"/>
        <v>0.04</v>
      </c>
      <c r="AA27" s="130">
        <f t="shared" si="148"/>
        <v>0.04</v>
      </c>
    </row>
    <row r="28" spans="1:27" s="4" customFormat="1" ht="13.5" customHeight="1" x14ac:dyDescent="0.2">
      <c r="A28" s="76"/>
      <c r="B28" s="167"/>
      <c r="C28" s="29"/>
      <c r="D28" s="188">
        <f t="shared" si="138"/>
        <v>23714</v>
      </c>
      <c r="E28" s="188">
        <f t="shared" si="139"/>
        <v>24663</v>
      </c>
      <c r="F28" s="188">
        <f t="shared" si="140"/>
        <v>25649</v>
      </c>
      <c r="G28" s="188">
        <f t="shared" si="141"/>
        <v>26675</v>
      </c>
      <c r="H28" s="188">
        <f t="shared" si="142"/>
        <v>27742</v>
      </c>
      <c r="I28" s="188">
        <f>U28</f>
        <v>28852</v>
      </c>
      <c r="J28" s="130">
        <f>(D27/D24)-1</f>
        <v>2.5180000000000001E-2</v>
      </c>
      <c r="K28" s="130">
        <f>(E27/E24)-1</f>
        <v>2.5065E-2</v>
      </c>
      <c r="L28" s="130">
        <f t="shared" ref="L28" si="149">(F27/F24)-1</f>
        <v>2.4937999999999998E-2</v>
      </c>
      <c r="M28" s="130">
        <f t="shared" ref="M28" si="150">(G27/G24)-1</f>
        <v>2.478E-2</v>
      </c>
      <c r="N28" s="130">
        <f t="shared" ref="N28" si="151">(H27/H24)-1</f>
        <v>2.5364999999999999E-2</v>
      </c>
      <c r="O28" s="130">
        <f t="shared" ref="O28" si="152">(I27/I24)-1</f>
        <v>2.5128999999999999E-2</v>
      </c>
      <c r="P28" s="131">
        <f t="shared" ref="P28" si="153">ROUND((P27*2080),5)</f>
        <v>23714.080000000002</v>
      </c>
      <c r="Q28" s="132">
        <f t="shared" ref="Q28" si="154">ROUND((Q27*2080),5)</f>
        <v>24662.643199999999</v>
      </c>
      <c r="R28" s="132">
        <f t="shared" ref="R28" si="155">ROUND((R27*2080),5)</f>
        <v>25649.1456</v>
      </c>
      <c r="S28" s="132">
        <f t="shared" ref="S28" si="156">ROUND((S27*2080),5)</f>
        <v>26675.105599999999</v>
      </c>
      <c r="T28" s="132">
        <f t="shared" ref="T28" si="157">ROUND((T27*2080),5)</f>
        <v>27742.103999999999</v>
      </c>
      <c r="U28" s="132">
        <f>ROUND((U27*2080),5)</f>
        <v>28851.784</v>
      </c>
      <c r="V28" s="130">
        <f>(P27/P24)-1</f>
        <v>2.5000999999999999E-2</v>
      </c>
      <c r="W28" s="130">
        <f>(Q27/Q24)-1</f>
        <v>2.5000000000000001E-2</v>
      </c>
      <c r="X28" s="130">
        <f t="shared" ref="X28:AA28" si="158">(R27/R24)-1</f>
        <v>2.5000999999999999E-2</v>
      </c>
      <c r="Y28" s="130">
        <f t="shared" si="158"/>
        <v>2.5000000000000001E-2</v>
      </c>
      <c r="Z28" s="130">
        <f t="shared" si="158"/>
        <v>2.5000000000000001E-2</v>
      </c>
      <c r="AA28" s="130">
        <f t="shared" si="158"/>
        <v>2.5000000000000001E-2</v>
      </c>
    </row>
    <row r="29" spans="1:27" s="4" customFormat="1" ht="13.5" customHeight="1" thickBot="1" x14ac:dyDescent="0.25">
      <c r="A29" s="80"/>
      <c r="B29" s="168"/>
      <c r="C29" s="39"/>
      <c r="D29" s="189"/>
      <c r="E29" s="190"/>
      <c r="F29" s="190"/>
      <c r="G29" s="190"/>
      <c r="H29" s="190"/>
      <c r="I29" s="190"/>
      <c r="J29" s="133"/>
      <c r="K29" s="133"/>
      <c r="L29" s="133"/>
      <c r="M29" s="133"/>
      <c r="N29" s="133"/>
      <c r="O29" s="133"/>
      <c r="P29" s="134"/>
      <c r="Q29" s="135"/>
      <c r="R29" s="135"/>
      <c r="S29" s="135"/>
      <c r="T29" s="135"/>
      <c r="U29" s="135"/>
      <c r="V29" s="133"/>
      <c r="W29" s="133"/>
      <c r="X29" s="133"/>
      <c r="Y29" s="133"/>
      <c r="Z29" s="133"/>
      <c r="AA29" s="133"/>
    </row>
    <row r="30" spans="1:27" s="4" customFormat="1" ht="13.5" customHeight="1" x14ac:dyDescent="0.2">
      <c r="A30" s="79">
        <v>8</v>
      </c>
      <c r="B30" s="166"/>
      <c r="C30" s="45"/>
      <c r="D30" s="187">
        <f t="shared" ref="D30:D31" si="159">P30</f>
        <v>11.69</v>
      </c>
      <c r="E30" s="187">
        <f t="shared" ref="E30:E31" si="160">Q30</f>
        <v>12.15</v>
      </c>
      <c r="F30" s="187">
        <f t="shared" ref="F30:F31" si="161">R30</f>
        <v>12.64</v>
      </c>
      <c r="G30" s="187">
        <f t="shared" ref="G30:G31" si="162">S30</f>
        <v>13.15</v>
      </c>
      <c r="H30" s="187">
        <f t="shared" ref="H30:H31" si="163">T30</f>
        <v>13.67</v>
      </c>
      <c r="I30" s="187">
        <f>U30</f>
        <v>14.22</v>
      </c>
      <c r="J30" s="130"/>
      <c r="K30" s="130">
        <f>(E30/D30)-1</f>
        <v>3.9350000000000003E-2</v>
      </c>
      <c r="L30" s="130">
        <f t="shared" ref="L30" si="164">(F30/E30)-1</f>
        <v>4.0328999999999997E-2</v>
      </c>
      <c r="M30" s="130">
        <f t="shared" ref="M30" si="165">(G30/F30)-1</f>
        <v>4.0348000000000002E-2</v>
      </c>
      <c r="N30" s="130">
        <f t="shared" ref="N30" si="166">(H30/G30)-1</f>
        <v>3.9544000000000003E-2</v>
      </c>
      <c r="O30" s="130">
        <f t="shared" ref="O30" si="167">(I30/H30)-1</f>
        <v>4.0233999999999999E-2</v>
      </c>
      <c r="P30" s="128">
        <f>ROUND(Q30*0.9615384,5)</f>
        <v>11.686019999999999</v>
      </c>
      <c r="Q30" s="128">
        <f t="shared" ref="Q30:T30" si="168">ROUND(R30*0.9615384,5)</f>
        <v>12.153460000000001</v>
      </c>
      <c r="R30" s="128">
        <f t="shared" si="168"/>
        <v>12.6396</v>
      </c>
      <c r="S30" s="128">
        <f t="shared" si="168"/>
        <v>13.14518</v>
      </c>
      <c r="T30" s="128">
        <f t="shared" si="168"/>
        <v>13.67099</v>
      </c>
      <c r="U30" s="129">
        <f>ROUND(U27*102.5%,5)</f>
        <v>14.217829999999999</v>
      </c>
      <c r="V30" s="130"/>
      <c r="W30" s="130">
        <f>(Q30/P30)-1</f>
        <v>0.04</v>
      </c>
      <c r="X30" s="130">
        <f t="shared" ref="X30:AA30" si="169">(R30/Q30)-1</f>
        <v>0.04</v>
      </c>
      <c r="Y30" s="130">
        <f t="shared" si="169"/>
        <v>0.04</v>
      </c>
      <c r="Z30" s="130">
        <f t="shared" si="169"/>
        <v>0.04</v>
      </c>
      <c r="AA30" s="130">
        <f t="shared" si="169"/>
        <v>0.04</v>
      </c>
    </row>
    <row r="31" spans="1:27" s="4" customFormat="1" ht="13.5" customHeight="1" x14ac:dyDescent="0.2">
      <c r="A31" s="76"/>
      <c r="B31" s="167"/>
      <c r="C31" s="29"/>
      <c r="D31" s="188">
        <f t="shared" si="159"/>
        <v>24307</v>
      </c>
      <c r="E31" s="188">
        <f t="shared" si="160"/>
        <v>25279</v>
      </c>
      <c r="F31" s="188">
        <f t="shared" si="161"/>
        <v>26290</v>
      </c>
      <c r="G31" s="188">
        <f t="shared" si="162"/>
        <v>27342</v>
      </c>
      <c r="H31" s="188">
        <f t="shared" si="163"/>
        <v>28436</v>
      </c>
      <c r="I31" s="188">
        <f>U31</f>
        <v>29573</v>
      </c>
      <c r="J31" s="130">
        <f>(D30/D27)-1</f>
        <v>2.5439E-2</v>
      </c>
      <c r="K31" s="130">
        <f>(E30/E27)-1</f>
        <v>2.4452000000000002E-2</v>
      </c>
      <c r="L31" s="130">
        <f t="shared" ref="L31" si="170">(F30/F27)-1</f>
        <v>2.5142000000000001E-2</v>
      </c>
      <c r="M31" s="130">
        <f t="shared" ref="M31" si="171">(G30/G27)-1</f>
        <v>2.5741E-2</v>
      </c>
      <c r="N31" s="130">
        <f t="shared" ref="N31" si="172">(H30/H27)-1</f>
        <v>2.4738E-2</v>
      </c>
      <c r="O31" s="130">
        <f t="shared" ref="O31" si="173">(I30/I27)-1</f>
        <v>2.5233999999999999E-2</v>
      </c>
      <c r="P31" s="131">
        <f t="shared" ref="P31" si="174">ROUND((P30*2080),5)</f>
        <v>24306.921600000001</v>
      </c>
      <c r="Q31" s="132">
        <f t="shared" ref="Q31" si="175">ROUND((Q30*2080),5)</f>
        <v>25279.196800000002</v>
      </c>
      <c r="R31" s="132">
        <f t="shared" ref="R31" si="176">ROUND((R30*2080),5)</f>
        <v>26290.367999999999</v>
      </c>
      <c r="S31" s="132">
        <f t="shared" ref="S31" si="177">ROUND((S30*2080),5)</f>
        <v>27341.974399999999</v>
      </c>
      <c r="T31" s="132">
        <f t="shared" ref="T31" si="178">ROUND((T30*2080),5)</f>
        <v>28435.659199999998</v>
      </c>
      <c r="U31" s="132">
        <f>ROUND((U30*2080),5)</f>
        <v>29573.0864</v>
      </c>
      <c r="V31" s="130">
        <f>(P30/P27)-1</f>
        <v>2.5000000000000001E-2</v>
      </c>
      <c r="W31" s="130">
        <f>(Q30/Q27)-1</f>
        <v>2.4999E-2</v>
      </c>
      <c r="X31" s="130">
        <f t="shared" ref="X31:AA31" si="179">(R30/R27)-1</f>
        <v>2.5000000000000001E-2</v>
      </c>
      <c r="Y31" s="130">
        <f t="shared" si="179"/>
        <v>2.5000000000000001E-2</v>
      </c>
      <c r="Z31" s="130">
        <f t="shared" si="179"/>
        <v>2.5000000000000001E-2</v>
      </c>
      <c r="AA31" s="130">
        <f t="shared" si="179"/>
        <v>2.5000000000000001E-2</v>
      </c>
    </row>
    <row r="32" spans="1:27" s="4" customFormat="1" ht="13.5" customHeight="1" thickBot="1" x14ac:dyDescent="0.25">
      <c r="A32" s="80"/>
      <c r="B32" s="168"/>
      <c r="C32" s="39"/>
      <c r="D32" s="189"/>
      <c r="E32" s="190"/>
      <c r="F32" s="190"/>
      <c r="G32" s="190"/>
      <c r="H32" s="190"/>
      <c r="I32" s="190"/>
      <c r="J32" s="133"/>
      <c r="K32" s="133"/>
      <c r="L32" s="133"/>
      <c r="M32" s="133"/>
      <c r="N32" s="133"/>
      <c r="O32" s="133"/>
      <c r="P32" s="134"/>
      <c r="Q32" s="135"/>
      <c r="R32" s="135"/>
      <c r="S32" s="135"/>
      <c r="T32" s="135"/>
      <c r="U32" s="135"/>
      <c r="V32" s="133"/>
      <c r="W32" s="133"/>
      <c r="X32" s="133"/>
      <c r="Y32" s="133"/>
      <c r="Z32" s="133"/>
      <c r="AA32" s="133"/>
    </row>
    <row r="33" spans="1:27" s="4" customFormat="1" ht="13.5" customHeight="1" x14ac:dyDescent="0.2">
      <c r="A33" s="79">
        <v>9</v>
      </c>
      <c r="B33" s="166"/>
      <c r="C33" s="45"/>
      <c r="D33" s="187">
        <f t="shared" ref="D33:D34" si="180">P33</f>
        <v>11.98</v>
      </c>
      <c r="E33" s="187">
        <f t="shared" ref="E33:E34" si="181">Q33</f>
        <v>12.46</v>
      </c>
      <c r="F33" s="187">
        <f t="shared" ref="F33:F34" si="182">R33</f>
        <v>12.96</v>
      </c>
      <c r="G33" s="187">
        <f t="shared" ref="G33:G34" si="183">S33</f>
        <v>13.47</v>
      </c>
      <c r="H33" s="187">
        <f t="shared" ref="H33:H34" si="184">T33</f>
        <v>14.01</v>
      </c>
      <c r="I33" s="187">
        <f>U33</f>
        <v>14.57</v>
      </c>
      <c r="J33" s="130"/>
      <c r="K33" s="130">
        <f>(E33/D33)-1</f>
        <v>4.0066999999999998E-2</v>
      </c>
      <c r="L33" s="130">
        <f t="shared" ref="L33" si="185">(F33/E33)-1</f>
        <v>4.0127999999999997E-2</v>
      </c>
      <c r="M33" s="130">
        <f t="shared" ref="M33" si="186">(G33/F33)-1</f>
        <v>3.9351999999999998E-2</v>
      </c>
      <c r="N33" s="130">
        <f t="shared" ref="N33" si="187">(H33/G33)-1</f>
        <v>4.0089E-2</v>
      </c>
      <c r="O33" s="130">
        <f t="shared" ref="O33" si="188">(I33/H33)-1</f>
        <v>3.9971E-2</v>
      </c>
      <c r="P33" s="128">
        <f>ROUND(Q33*0.9615384,5)</f>
        <v>11.97818</v>
      </c>
      <c r="Q33" s="128">
        <f t="shared" ref="Q33:T33" si="189">ROUND(R33*0.9615384,5)</f>
        <v>12.45731</v>
      </c>
      <c r="R33" s="128">
        <f t="shared" si="189"/>
        <v>12.9556</v>
      </c>
      <c r="S33" s="128">
        <f t="shared" si="189"/>
        <v>13.47382</v>
      </c>
      <c r="T33" s="128">
        <f t="shared" si="189"/>
        <v>14.01277</v>
      </c>
      <c r="U33" s="129">
        <f>ROUND(U30*102.5%,5)</f>
        <v>14.57328</v>
      </c>
      <c r="V33" s="130"/>
      <c r="W33" s="130">
        <f>(Q33/P33)-1</f>
        <v>0.04</v>
      </c>
      <c r="X33" s="130">
        <f t="shared" ref="X33:AA33" si="190">(R33/Q33)-1</f>
        <v>0.04</v>
      </c>
      <c r="Y33" s="130">
        <f t="shared" si="190"/>
        <v>0.04</v>
      </c>
      <c r="Z33" s="130">
        <f t="shared" si="190"/>
        <v>0.04</v>
      </c>
      <c r="AA33" s="130">
        <f t="shared" si="190"/>
        <v>0.04</v>
      </c>
    </row>
    <row r="34" spans="1:27" s="4" customFormat="1" ht="13.5" customHeight="1" x14ac:dyDescent="0.2">
      <c r="A34" s="76"/>
      <c r="B34" s="167"/>
      <c r="C34" s="29"/>
      <c r="D34" s="188">
        <f t="shared" si="180"/>
        <v>24915</v>
      </c>
      <c r="E34" s="188">
        <f t="shared" si="181"/>
        <v>25911</v>
      </c>
      <c r="F34" s="188">
        <f t="shared" si="182"/>
        <v>26948</v>
      </c>
      <c r="G34" s="188">
        <f t="shared" si="183"/>
        <v>28026</v>
      </c>
      <c r="H34" s="188">
        <f t="shared" si="184"/>
        <v>29147</v>
      </c>
      <c r="I34" s="188">
        <f>U34</f>
        <v>30312</v>
      </c>
      <c r="J34" s="130">
        <f>(D33/D30)-1</f>
        <v>2.4808E-2</v>
      </c>
      <c r="K34" s="130">
        <f>(E33/E30)-1</f>
        <v>2.5513999999999998E-2</v>
      </c>
      <c r="L34" s="130">
        <f t="shared" ref="L34" si="191">(F33/F30)-1</f>
        <v>2.5316000000000002E-2</v>
      </c>
      <c r="M34" s="130">
        <f t="shared" ref="M34" si="192">(G33/G30)-1</f>
        <v>2.4334999999999999E-2</v>
      </c>
      <c r="N34" s="130">
        <f t="shared" ref="N34" si="193">(H33/H30)-1</f>
        <v>2.4871999999999998E-2</v>
      </c>
      <c r="O34" s="130">
        <f t="shared" ref="O34" si="194">(I33/I30)-1</f>
        <v>2.4612999999999999E-2</v>
      </c>
      <c r="P34" s="131">
        <f t="shared" ref="P34" si="195">ROUND((P33*2080),5)</f>
        <v>24914.614399999999</v>
      </c>
      <c r="Q34" s="132">
        <f t="shared" ref="Q34" si="196">ROUND((Q33*2080),5)</f>
        <v>25911.2048</v>
      </c>
      <c r="R34" s="132">
        <f t="shared" ref="R34" si="197">ROUND((R33*2080),5)</f>
        <v>26947.648000000001</v>
      </c>
      <c r="S34" s="132">
        <f t="shared" ref="S34" si="198">ROUND((S33*2080),5)</f>
        <v>28025.545600000001</v>
      </c>
      <c r="T34" s="132">
        <f t="shared" ref="T34" si="199">ROUND((T33*2080),5)</f>
        <v>29146.561600000001</v>
      </c>
      <c r="U34" s="132">
        <f>ROUND((U33*2080),5)</f>
        <v>30312.422399999999</v>
      </c>
      <c r="V34" s="130">
        <f>(P33/P30)-1</f>
        <v>2.5000999999999999E-2</v>
      </c>
      <c r="W34" s="130">
        <f>(Q33/Q30)-1</f>
        <v>2.5000999999999999E-2</v>
      </c>
      <c r="X34" s="130">
        <f t="shared" ref="X34:AA34" si="200">(R33/R30)-1</f>
        <v>2.5000999999999999E-2</v>
      </c>
      <c r="Y34" s="130">
        <f t="shared" si="200"/>
        <v>2.5000999999999999E-2</v>
      </c>
      <c r="Z34" s="130">
        <f t="shared" si="200"/>
        <v>2.5000000000000001E-2</v>
      </c>
      <c r="AA34" s="130">
        <f t="shared" si="200"/>
        <v>2.5000000000000001E-2</v>
      </c>
    </row>
    <row r="35" spans="1:27" s="4" customFormat="1" ht="13.5" customHeight="1" thickBot="1" x14ac:dyDescent="0.25">
      <c r="A35" s="80"/>
      <c r="B35" s="168"/>
      <c r="C35" s="39"/>
      <c r="D35" s="189"/>
      <c r="E35" s="190"/>
      <c r="F35" s="190"/>
      <c r="G35" s="190"/>
      <c r="H35" s="190"/>
      <c r="I35" s="190"/>
      <c r="J35" s="133"/>
      <c r="K35" s="133"/>
      <c r="L35" s="133"/>
      <c r="M35" s="133"/>
      <c r="N35" s="133"/>
      <c r="O35" s="133"/>
      <c r="P35" s="134"/>
      <c r="Q35" s="135"/>
      <c r="R35" s="135"/>
      <c r="S35" s="135"/>
      <c r="T35" s="135"/>
      <c r="U35" s="135"/>
      <c r="V35" s="133"/>
      <c r="W35" s="133"/>
      <c r="X35" s="133"/>
      <c r="Y35" s="133"/>
      <c r="Z35" s="133"/>
      <c r="AA35" s="133"/>
    </row>
    <row r="36" spans="1:27" s="4" customFormat="1" ht="13.5" customHeight="1" x14ac:dyDescent="0.2">
      <c r="A36" s="79">
        <v>10</v>
      </c>
      <c r="B36" s="166"/>
      <c r="C36" s="45"/>
      <c r="D36" s="187">
        <f t="shared" ref="D36:D37" si="201">P36</f>
        <v>12.28</v>
      </c>
      <c r="E36" s="187">
        <f t="shared" ref="E36:E37" si="202">Q36</f>
        <v>12.77</v>
      </c>
      <c r="F36" s="187">
        <f t="shared" ref="F36:F37" si="203">R36</f>
        <v>13.28</v>
      </c>
      <c r="G36" s="187">
        <f t="shared" ref="G36:G37" si="204">S36</f>
        <v>13.81</v>
      </c>
      <c r="H36" s="187">
        <f t="shared" ref="H36:H37" si="205">T36</f>
        <v>14.36</v>
      </c>
      <c r="I36" s="187">
        <f>U36</f>
        <v>14.94</v>
      </c>
      <c r="J36" s="130"/>
      <c r="K36" s="130">
        <f>(E36/D36)-1</f>
        <v>3.9902E-2</v>
      </c>
      <c r="L36" s="130">
        <f t="shared" ref="L36" si="206">(F36/E36)-1</f>
        <v>3.9937E-2</v>
      </c>
      <c r="M36" s="130">
        <f t="shared" ref="M36" si="207">(G36/F36)-1</f>
        <v>3.9910000000000001E-2</v>
      </c>
      <c r="N36" s="130">
        <f t="shared" ref="N36" si="208">(H36/G36)-1</f>
        <v>3.9826E-2</v>
      </c>
      <c r="O36" s="130">
        <f t="shared" ref="O36" si="209">(I36/H36)-1</f>
        <v>4.0390000000000002E-2</v>
      </c>
      <c r="P36" s="128">
        <f>ROUND(Q36*0.9615384,5)</f>
        <v>12.277620000000001</v>
      </c>
      <c r="Q36" s="128">
        <f t="shared" ref="Q36:T36" si="210">ROUND(R36*0.9615384,5)</f>
        <v>12.76873</v>
      </c>
      <c r="R36" s="128">
        <f t="shared" si="210"/>
        <v>13.27948</v>
      </c>
      <c r="S36" s="128">
        <f t="shared" si="210"/>
        <v>13.81066</v>
      </c>
      <c r="T36" s="128">
        <f t="shared" si="210"/>
        <v>14.36309</v>
      </c>
      <c r="U36" s="129">
        <f>ROUND(U33*102.5%,5)</f>
        <v>14.937609999999999</v>
      </c>
      <c r="V36" s="130"/>
      <c r="W36" s="130">
        <f>(Q36/P36)-1</f>
        <v>0.04</v>
      </c>
      <c r="X36" s="130">
        <f t="shared" ref="X36:AA36" si="211">(R36/Q36)-1</f>
        <v>0.04</v>
      </c>
      <c r="Y36" s="130">
        <f t="shared" si="211"/>
        <v>0.04</v>
      </c>
      <c r="Z36" s="130">
        <f t="shared" si="211"/>
        <v>0.04</v>
      </c>
      <c r="AA36" s="130">
        <f t="shared" si="211"/>
        <v>0.04</v>
      </c>
    </row>
    <row r="37" spans="1:27" s="4" customFormat="1" ht="13.5" customHeight="1" x14ac:dyDescent="0.2">
      <c r="A37" s="76"/>
      <c r="B37" s="167"/>
      <c r="C37" s="29"/>
      <c r="D37" s="188">
        <f t="shared" si="201"/>
        <v>25537</v>
      </c>
      <c r="E37" s="188">
        <f t="shared" si="202"/>
        <v>26559</v>
      </c>
      <c r="F37" s="188">
        <f t="shared" si="203"/>
        <v>27621</v>
      </c>
      <c r="G37" s="188">
        <f t="shared" si="204"/>
        <v>28726</v>
      </c>
      <c r="H37" s="188">
        <f t="shared" si="205"/>
        <v>29875</v>
      </c>
      <c r="I37" s="188">
        <f>U37</f>
        <v>31070</v>
      </c>
      <c r="J37" s="130">
        <f>(D36/D33)-1</f>
        <v>2.5041999999999998E-2</v>
      </c>
      <c r="K37" s="130">
        <f>(E36/E33)-1</f>
        <v>2.4879999999999999E-2</v>
      </c>
      <c r="L37" s="130">
        <f t="shared" ref="L37" si="212">(F36/F33)-1</f>
        <v>2.4691000000000001E-2</v>
      </c>
      <c r="M37" s="130">
        <f t="shared" ref="M37" si="213">(G36/G33)-1</f>
        <v>2.5241E-2</v>
      </c>
      <c r="N37" s="130">
        <f t="shared" ref="N37" si="214">(H36/H33)-1</f>
        <v>2.4982000000000001E-2</v>
      </c>
      <c r="O37" s="130">
        <f t="shared" ref="O37" si="215">(I36/I33)-1</f>
        <v>2.5395000000000001E-2</v>
      </c>
      <c r="P37" s="131">
        <f t="shared" ref="P37" si="216">ROUND((P36*2080),5)</f>
        <v>25537.4496</v>
      </c>
      <c r="Q37" s="132">
        <f t="shared" ref="Q37" si="217">ROUND((Q36*2080),5)</f>
        <v>26558.9584</v>
      </c>
      <c r="R37" s="132">
        <f t="shared" ref="R37" si="218">ROUND((R36*2080),5)</f>
        <v>27621.3184</v>
      </c>
      <c r="S37" s="132">
        <f t="shared" ref="S37" si="219">ROUND((S36*2080),5)</f>
        <v>28726.1728</v>
      </c>
      <c r="T37" s="132">
        <f t="shared" ref="T37" si="220">ROUND((T36*2080),5)</f>
        <v>29875.227200000001</v>
      </c>
      <c r="U37" s="132">
        <f>ROUND((U36*2080),5)</f>
        <v>31070.228800000001</v>
      </c>
      <c r="V37" s="130">
        <f>(P36/P33)-1</f>
        <v>2.4999E-2</v>
      </c>
      <c r="W37" s="130">
        <f>(Q36/Q33)-1</f>
        <v>2.4999E-2</v>
      </c>
      <c r="X37" s="130">
        <f t="shared" ref="X37:AA37" si="221">(R36/R33)-1</f>
        <v>2.4999E-2</v>
      </c>
      <c r="Y37" s="130">
        <f t="shared" si="221"/>
        <v>2.5000000000000001E-2</v>
      </c>
      <c r="Z37" s="130">
        <f t="shared" si="221"/>
        <v>2.5000000000000001E-2</v>
      </c>
      <c r="AA37" s="130">
        <f t="shared" si="221"/>
        <v>2.5000000000000001E-2</v>
      </c>
    </row>
    <row r="38" spans="1:27" s="4" customFormat="1" ht="13.5" customHeight="1" thickBot="1" x14ac:dyDescent="0.25">
      <c r="A38" s="80"/>
      <c r="B38" s="168"/>
      <c r="C38" s="39"/>
      <c r="D38" s="189"/>
      <c r="E38" s="190"/>
      <c r="F38" s="190"/>
      <c r="G38" s="190"/>
      <c r="H38" s="190"/>
      <c r="I38" s="190"/>
      <c r="J38" s="133"/>
      <c r="K38" s="133"/>
      <c r="L38" s="133"/>
      <c r="M38" s="133"/>
      <c r="N38" s="133"/>
      <c r="O38" s="133"/>
      <c r="P38" s="134"/>
      <c r="Q38" s="135"/>
      <c r="R38" s="135"/>
      <c r="S38" s="135"/>
      <c r="T38" s="135"/>
      <c r="U38" s="135"/>
      <c r="V38" s="133"/>
      <c r="W38" s="133"/>
      <c r="X38" s="133"/>
      <c r="Y38" s="133"/>
      <c r="Z38" s="133"/>
      <c r="AA38" s="133"/>
    </row>
    <row r="39" spans="1:27" s="4" customFormat="1" ht="13.5" customHeight="1" x14ac:dyDescent="0.2">
      <c r="A39" s="79">
        <v>11</v>
      </c>
      <c r="B39" s="166"/>
      <c r="C39" s="45"/>
      <c r="D39" s="187">
        <f t="shared" ref="D39:D40" si="222">P39</f>
        <v>12.58</v>
      </c>
      <c r="E39" s="187">
        <f t="shared" ref="E39:E40" si="223">Q39</f>
        <v>13.09</v>
      </c>
      <c r="F39" s="187">
        <f t="shared" ref="F39:F40" si="224">R39</f>
        <v>13.61</v>
      </c>
      <c r="G39" s="187">
        <f t="shared" ref="G39:G40" si="225">S39</f>
        <v>14.16</v>
      </c>
      <c r="H39" s="187">
        <f t="shared" ref="H39:H40" si="226">T39</f>
        <v>14.72</v>
      </c>
      <c r="I39" s="187">
        <f>U39</f>
        <v>15.31</v>
      </c>
      <c r="J39" s="130"/>
      <c r="K39" s="130">
        <f>(E39/D39)-1</f>
        <v>4.0541000000000001E-2</v>
      </c>
      <c r="L39" s="130">
        <f t="shared" ref="L39" si="227">(F39/E39)-1</f>
        <v>3.9725000000000003E-2</v>
      </c>
      <c r="M39" s="130">
        <f t="shared" ref="M39" si="228">(G39/F39)-1</f>
        <v>4.0411000000000002E-2</v>
      </c>
      <c r="N39" s="130">
        <f t="shared" ref="N39" si="229">(H39/G39)-1</f>
        <v>3.9548E-2</v>
      </c>
      <c r="O39" s="130">
        <f t="shared" ref="O39" si="230">(I39/H39)-1</f>
        <v>4.0082E-2</v>
      </c>
      <c r="P39" s="128">
        <f>ROUND(Q39*0.9615384,5)</f>
        <v>12.58456</v>
      </c>
      <c r="Q39" s="128">
        <f t="shared" ref="Q39:T39" si="231">ROUND(R39*0.9615384,5)</f>
        <v>13.08794</v>
      </c>
      <c r="R39" s="128">
        <f t="shared" si="231"/>
        <v>13.611459999999999</v>
      </c>
      <c r="S39" s="128">
        <f t="shared" si="231"/>
        <v>14.15592</v>
      </c>
      <c r="T39" s="128">
        <f t="shared" si="231"/>
        <v>14.722160000000001</v>
      </c>
      <c r="U39" s="129">
        <f>ROUND(U36*102.5%,5)</f>
        <v>15.31105</v>
      </c>
      <c r="V39" s="130"/>
      <c r="W39" s="130">
        <f>(Q39/P39)-1</f>
        <v>0.04</v>
      </c>
      <c r="X39" s="130">
        <f t="shared" ref="X39:AA39" si="232">(R39/Q39)-1</f>
        <v>0.04</v>
      </c>
      <c r="Y39" s="130">
        <f t="shared" si="232"/>
        <v>0.04</v>
      </c>
      <c r="Z39" s="130">
        <f t="shared" si="232"/>
        <v>0.04</v>
      </c>
      <c r="AA39" s="130">
        <f t="shared" si="232"/>
        <v>0.04</v>
      </c>
    </row>
    <row r="40" spans="1:27" s="4" customFormat="1" ht="13.5" customHeight="1" x14ac:dyDescent="0.2">
      <c r="A40" s="76"/>
      <c r="B40" s="167"/>
      <c r="C40" s="29"/>
      <c r="D40" s="188">
        <f t="shared" si="222"/>
        <v>26176</v>
      </c>
      <c r="E40" s="188">
        <f t="shared" si="223"/>
        <v>27223</v>
      </c>
      <c r="F40" s="188">
        <f t="shared" si="224"/>
        <v>28312</v>
      </c>
      <c r="G40" s="188">
        <f t="shared" si="225"/>
        <v>29444</v>
      </c>
      <c r="H40" s="188">
        <f t="shared" si="226"/>
        <v>30622</v>
      </c>
      <c r="I40" s="188">
        <f>U40</f>
        <v>31847</v>
      </c>
      <c r="J40" s="130">
        <f>(D39/D36)-1</f>
        <v>2.443E-2</v>
      </c>
      <c r="K40" s="130">
        <f>(E39/E36)-1</f>
        <v>2.5059000000000001E-2</v>
      </c>
      <c r="L40" s="130">
        <f t="shared" ref="L40" si="233">(F39/F36)-1</f>
        <v>2.4849E-2</v>
      </c>
      <c r="M40" s="130">
        <f t="shared" ref="M40" si="234">(G39/G36)-1</f>
        <v>2.5343999999999998E-2</v>
      </c>
      <c r="N40" s="130">
        <f t="shared" ref="N40" si="235">(H39/H36)-1</f>
        <v>2.5069999999999999E-2</v>
      </c>
      <c r="O40" s="130">
        <f t="shared" ref="O40" si="236">(I39/I36)-1</f>
        <v>2.4766E-2</v>
      </c>
      <c r="P40" s="131">
        <f t="shared" ref="P40" si="237">ROUND((P39*2080),5)</f>
        <v>26175.8848</v>
      </c>
      <c r="Q40" s="132">
        <f t="shared" ref="Q40" si="238">ROUND((Q39*2080),5)</f>
        <v>27222.915199999999</v>
      </c>
      <c r="R40" s="132">
        <f t="shared" ref="R40" si="239">ROUND((R39*2080),5)</f>
        <v>28311.836800000001</v>
      </c>
      <c r="S40" s="132">
        <f t="shared" ref="S40" si="240">ROUND((S39*2080),5)</f>
        <v>29444.313600000001</v>
      </c>
      <c r="T40" s="132">
        <f t="shared" ref="T40" si="241">ROUND((T39*2080),5)</f>
        <v>30622.092799999999</v>
      </c>
      <c r="U40" s="132">
        <f>ROUND((U39*2080),5)</f>
        <v>31846.984</v>
      </c>
      <c r="V40" s="130">
        <f>(P39/P36)-1</f>
        <v>2.5000000000000001E-2</v>
      </c>
      <c r="W40" s="130">
        <f>(Q39/Q36)-1</f>
        <v>2.4999E-2</v>
      </c>
      <c r="X40" s="130">
        <f t="shared" ref="X40:AA40" si="242">(R39/R36)-1</f>
        <v>2.4999E-2</v>
      </c>
      <c r="Y40" s="130">
        <f t="shared" si="242"/>
        <v>2.5000000000000001E-2</v>
      </c>
      <c r="Z40" s="130">
        <f t="shared" si="242"/>
        <v>2.4999E-2</v>
      </c>
      <c r="AA40" s="130">
        <f t="shared" si="242"/>
        <v>2.5000000000000001E-2</v>
      </c>
    </row>
    <row r="41" spans="1:27" s="4" customFormat="1" ht="13.5" customHeight="1" thickBot="1" x14ac:dyDescent="0.25">
      <c r="A41" s="80"/>
      <c r="B41" s="168"/>
      <c r="C41" s="39"/>
      <c r="D41" s="189"/>
      <c r="E41" s="190"/>
      <c r="F41" s="190"/>
      <c r="G41" s="190"/>
      <c r="H41" s="190"/>
      <c r="I41" s="190"/>
      <c r="J41" s="133"/>
      <c r="K41" s="133"/>
      <c r="L41" s="133"/>
      <c r="M41" s="133"/>
      <c r="N41" s="133"/>
      <c r="O41" s="133"/>
      <c r="P41" s="134"/>
      <c r="Q41" s="135"/>
      <c r="R41" s="135"/>
      <c r="S41" s="135"/>
      <c r="T41" s="135"/>
      <c r="U41" s="135"/>
      <c r="V41" s="133"/>
      <c r="W41" s="133"/>
      <c r="X41" s="133"/>
      <c r="Y41" s="133"/>
      <c r="Z41" s="133"/>
      <c r="AA41" s="133"/>
    </row>
    <row r="42" spans="1:27" s="4" customFormat="1" ht="13.5" customHeight="1" x14ac:dyDescent="0.2">
      <c r="A42" s="79">
        <v>12</v>
      </c>
      <c r="B42" s="166"/>
      <c r="C42" s="45"/>
      <c r="D42" s="187">
        <f t="shared" ref="D42:D43" si="243">P42</f>
        <v>12.9</v>
      </c>
      <c r="E42" s="187">
        <f t="shared" ref="E42:E43" si="244">Q42</f>
        <v>13.42</v>
      </c>
      <c r="F42" s="187">
        <f t="shared" ref="F42:F43" si="245">R42</f>
        <v>13.95</v>
      </c>
      <c r="G42" s="187">
        <f t="shared" ref="G42:G43" si="246">S42</f>
        <v>14.51</v>
      </c>
      <c r="H42" s="187">
        <f t="shared" ref="H42:H43" si="247">T42</f>
        <v>15.09</v>
      </c>
      <c r="I42" s="187">
        <f>U42</f>
        <v>15.69</v>
      </c>
      <c r="J42" s="130"/>
      <c r="K42" s="130">
        <f>(E42/D42)-1</f>
        <v>4.0309999999999999E-2</v>
      </c>
      <c r="L42" s="130">
        <f t="shared" ref="L42" si="248">(F42/E42)-1</f>
        <v>3.9493E-2</v>
      </c>
      <c r="M42" s="130">
        <f t="shared" ref="M42" si="249">(G42/F42)-1</f>
        <v>4.0142999999999998E-2</v>
      </c>
      <c r="N42" s="130">
        <f t="shared" ref="N42" si="250">(H42/G42)-1</f>
        <v>3.9972000000000001E-2</v>
      </c>
      <c r="O42" s="130">
        <f t="shared" ref="O42" si="251">(I42/H42)-1</f>
        <v>3.9760999999999998E-2</v>
      </c>
      <c r="P42" s="128">
        <f>ROUND(Q42*0.9615384,5)</f>
        <v>12.899179999999999</v>
      </c>
      <c r="Q42" s="128">
        <f t="shared" ref="Q42:T42" si="252">ROUND(R42*0.9615384,5)</f>
        <v>13.415150000000001</v>
      </c>
      <c r="R42" s="128">
        <f t="shared" si="252"/>
        <v>13.95176</v>
      </c>
      <c r="S42" s="128">
        <f t="shared" si="252"/>
        <v>14.509829999999999</v>
      </c>
      <c r="T42" s="128">
        <f t="shared" si="252"/>
        <v>15.09022</v>
      </c>
      <c r="U42" s="129">
        <f>ROUND(U39*102.5%,5)</f>
        <v>15.69383</v>
      </c>
      <c r="V42" s="130"/>
      <c r="W42" s="130">
        <f>(Q42/P42)-1</f>
        <v>0.04</v>
      </c>
      <c r="X42" s="130">
        <f t="shared" ref="X42:AA42" si="253">(R42/Q42)-1</f>
        <v>0.04</v>
      </c>
      <c r="Y42" s="130">
        <f t="shared" si="253"/>
        <v>0.04</v>
      </c>
      <c r="Z42" s="130">
        <f t="shared" si="253"/>
        <v>0.04</v>
      </c>
      <c r="AA42" s="130">
        <f t="shared" si="253"/>
        <v>0.04</v>
      </c>
    </row>
    <row r="43" spans="1:27" s="4" customFormat="1" ht="13.5" customHeight="1" x14ac:dyDescent="0.2">
      <c r="A43" s="76"/>
      <c r="B43" s="167"/>
      <c r="C43" s="29"/>
      <c r="D43" s="188">
        <f t="shared" si="243"/>
        <v>26830</v>
      </c>
      <c r="E43" s="188">
        <f t="shared" si="244"/>
        <v>27904</v>
      </c>
      <c r="F43" s="188">
        <f t="shared" si="245"/>
        <v>29020</v>
      </c>
      <c r="G43" s="188">
        <f t="shared" si="246"/>
        <v>30180</v>
      </c>
      <c r="H43" s="188">
        <f t="shared" si="247"/>
        <v>31388</v>
      </c>
      <c r="I43" s="188">
        <f>U43</f>
        <v>32643</v>
      </c>
      <c r="J43" s="130">
        <f>(D42/D39)-1</f>
        <v>2.5437000000000001E-2</v>
      </c>
      <c r="K43" s="130">
        <f>(E42/E39)-1</f>
        <v>2.521E-2</v>
      </c>
      <c r="L43" s="130">
        <f t="shared" ref="L43" si="254">(F42/F39)-1</f>
        <v>2.4982000000000001E-2</v>
      </c>
      <c r="M43" s="130">
        <f t="shared" ref="M43" si="255">(G42/G39)-1</f>
        <v>2.4718E-2</v>
      </c>
      <c r="N43" s="130">
        <f t="shared" ref="N43" si="256">(H42/H39)-1</f>
        <v>2.5135999999999999E-2</v>
      </c>
      <c r="O43" s="130">
        <f t="shared" ref="O43" si="257">(I42/I39)-1</f>
        <v>2.4819999999999998E-2</v>
      </c>
      <c r="P43" s="131">
        <f t="shared" ref="P43" si="258">ROUND((P42*2080),5)</f>
        <v>26830.294399999999</v>
      </c>
      <c r="Q43" s="132">
        <f t="shared" ref="Q43" si="259">ROUND((Q42*2080),5)</f>
        <v>27903.511999999999</v>
      </c>
      <c r="R43" s="132">
        <f t="shared" ref="R43" si="260">ROUND((R42*2080),5)</f>
        <v>29019.660800000001</v>
      </c>
      <c r="S43" s="132">
        <f t="shared" ref="S43" si="261">ROUND((S42*2080),5)</f>
        <v>30180.446400000001</v>
      </c>
      <c r="T43" s="132">
        <f t="shared" ref="T43" si="262">ROUND((T42*2080),5)</f>
        <v>31387.657599999999</v>
      </c>
      <c r="U43" s="132">
        <f>ROUND((U42*2080),5)</f>
        <v>32643.166399999998</v>
      </c>
      <c r="V43" s="130">
        <f>(P42/P39)-1</f>
        <v>2.5000000000000001E-2</v>
      </c>
      <c r="W43" s="130">
        <f>(Q42/Q39)-1</f>
        <v>2.5000999999999999E-2</v>
      </c>
      <c r="X43" s="130">
        <f t="shared" ref="X43:AA43" si="263">(R42/R39)-1</f>
        <v>2.5000999999999999E-2</v>
      </c>
      <c r="Y43" s="130">
        <f t="shared" si="263"/>
        <v>2.5000999999999999E-2</v>
      </c>
      <c r="Z43" s="130">
        <f t="shared" si="263"/>
        <v>2.5000000000000001E-2</v>
      </c>
      <c r="AA43" s="130">
        <f t="shared" si="263"/>
        <v>2.5000000000000001E-2</v>
      </c>
    </row>
    <row r="44" spans="1:27" s="4" customFormat="1" ht="13.5" customHeight="1" thickBot="1" x14ac:dyDescent="0.25">
      <c r="A44" s="80"/>
      <c r="B44" s="168"/>
      <c r="C44" s="39"/>
      <c r="D44" s="189"/>
      <c r="E44" s="190"/>
      <c r="F44" s="190"/>
      <c r="G44" s="190"/>
      <c r="H44" s="190"/>
      <c r="I44" s="190"/>
      <c r="J44" s="133"/>
      <c r="K44" s="133"/>
      <c r="L44" s="133"/>
      <c r="M44" s="133"/>
      <c r="N44" s="133"/>
      <c r="O44" s="133"/>
      <c r="P44" s="134"/>
      <c r="Q44" s="135"/>
      <c r="R44" s="135"/>
      <c r="S44" s="135"/>
      <c r="T44" s="135"/>
      <c r="U44" s="135"/>
      <c r="V44" s="133"/>
      <c r="W44" s="133"/>
      <c r="X44" s="133"/>
      <c r="Y44" s="133"/>
      <c r="Z44" s="133"/>
      <c r="AA44" s="133"/>
    </row>
    <row r="45" spans="1:27" s="4" customFormat="1" ht="13.5" customHeight="1" x14ac:dyDescent="0.2">
      <c r="A45" s="79">
        <v>13</v>
      </c>
      <c r="B45" s="166"/>
      <c r="C45" s="45" t="s">
        <v>141</v>
      </c>
      <c r="D45" s="187">
        <f t="shared" ref="D45:D46" si="264">P45</f>
        <v>13.22</v>
      </c>
      <c r="E45" s="187">
        <f t="shared" ref="E45:E46" si="265">Q45</f>
        <v>13.75</v>
      </c>
      <c r="F45" s="187">
        <f t="shared" ref="F45:F46" si="266">R45</f>
        <v>14.3</v>
      </c>
      <c r="G45" s="187">
        <f t="shared" ref="G45:G46" si="267">S45</f>
        <v>14.87</v>
      </c>
      <c r="H45" s="187">
        <f t="shared" ref="H45:H46" si="268">T45</f>
        <v>15.47</v>
      </c>
      <c r="I45" s="187">
        <f>U45</f>
        <v>16.09</v>
      </c>
      <c r="J45" s="130"/>
      <c r="K45" s="130">
        <f>(E45/D45)-1</f>
        <v>4.0091000000000002E-2</v>
      </c>
      <c r="L45" s="130">
        <f t="shared" ref="L45" si="269">(F45/E45)-1</f>
        <v>0.04</v>
      </c>
      <c r="M45" s="130">
        <f t="shared" ref="M45" si="270">(G45/F45)-1</f>
        <v>3.986E-2</v>
      </c>
      <c r="N45" s="130">
        <f t="shared" ref="N45" si="271">(H45/G45)-1</f>
        <v>4.0349999999999997E-2</v>
      </c>
      <c r="O45" s="130">
        <f t="shared" ref="O45" si="272">(I45/H45)-1</f>
        <v>4.0078000000000003E-2</v>
      </c>
      <c r="P45" s="128">
        <f>ROUND(Q45*0.9615384,5)</f>
        <v>13.22167</v>
      </c>
      <c r="Q45" s="128">
        <f t="shared" ref="Q45:T45" si="273">ROUND(R45*0.9615384,5)</f>
        <v>13.750540000000001</v>
      </c>
      <c r="R45" s="128">
        <f t="shared" si="273"/>
        <v>14.300560000000001</v>
      </c>
      <c r="S45" s="128">
        <f t="shared" si="273"/>
        <v>14.872579999999999</v>
      </c>
      <c r="T45" s="128">
        <f t="shared" si="273"/>
        <v>15.46748</v>
      </c>
      <c r="U45" s="129">
        <f>ROUND(U42*102.5%,5)</f>
        <v>16.086179999999999</v>
      </c>
      <c r="V45" s="130"/>
      <c r="W45" s="130">
        <f>(Q45/P45)-1</f>
        <v>0.04</v>
      </c>
      <c r="X45" s="130">
        <f t="shared" ref="X45:AA45" si="274">(R45/Q45)-1</f>
        <v>0.04</v>
      </c>
      <c r="Y45" s="130">
        <f t="shared" si="274"/>
        <v>0.04</v>
      </c>
      <c r="Z45" s="130">
        <f t="shared" si="274"/>
        <v>0.04</v>
      </c>
      <c r="AA45" s="130">
        <f t="shared" si="274"/>
        <v>0.04</v>
      </c>
    </row>
    <row r="46" spans="1:27" s="4" customFormat="1" ht="13.5" customHeight="1" x14ac:dyDescent="0.2">
      <c r="A46" s="76"/>
      <c r="B46" s="167"/>
      <c r="C46" s="29"/>
      <c r="D46" s="188">
        <f t="shared" si="264"/>
        <v>27501</v>
      </c>
      <c r="E46" s="188">
        <f t="shared" si="265"/>
        <v>28601</v>
      </c>
      <c r="F46" s="188">
        <f t="shared" si="266"/>
        <v>29745</v>
      </c>
      <c r="G46" s="188">
        <f t="shared" si="267"/>
        <v>30935</v>
      </c>
      <c r="H46" s="188">
        <f t="shared" si="268"/>
        <v>32172</v>
      </c>
      <c r="I46" s="188">
        <f>U46</f>
        <v>33459</v>
      </c>
      <c r="J46" s="130">
        <f>(D45/D42)-1</f>
        <v>2.4806000000000002E-2</v>
      </c>
      <c r="K46" s="130">
        <f>(E45/E42)-1</f>
        <v>2.4590000000000001E-2</v>
      </c>
      <c r="L46" s="130">
        <f t="shared" ref="L46" si="275">(F45/F42)-1</f>
        <v>2.5090000000000001E-2</v>
      </c>
      <c r="M46" s="130">
        <f t="shared" ref="M46" si="276">(G45/G42)-1</f>
        <v>2.4809999999999999E-2</v>
      </c>
      <c r="N46" s="130">
        <f t="shared" ref="N46" si="277">(H45/H42)-1</f>
        <v>2.5182E-2</v>
      </c>
      <c r="O46" s="130">
        <f t="shared" ref="O46" si="278">(I45/I42)-1</f>
        <v>2.5493999999999999E-2</v>
      </c>
      <c r="P46" s="131">
        <f t="shared" ref="P46" si="279">ROUND((P45*2080),5)</f>
        <v>27501.0736</v>
      </c>
      <c r="Q46" s="132">
        <f t="shared" ref="Q46" si="280">ROUND((Q45*2080),5)</f>
        <v>28601.123200000002</v>
      </c>
      <c r="R46" s="132">
        <f t="shared" ref="R46" si="281">ROUND((R45*2080),5)</f>
        <v>29745.164799999999</v>
      </c>
      <c r="S46" s="132">
        <f t="shared" ref="S46" si="282">ROUND((S45*2080),5)</f>
        <v>30934.966400000001</v>
      </c>
      <c r="T46" s="132">
        <f t="shared" ref="T46" si="283">ROUND((T45*2080),5)</f>
        <v>32172.358400000001</v>
      </c>
      <c r="U46" s="132">
        <f>ROUND((U45*2080),5)</f>
        <v>33459.254399999998</v>
      </c>
      <c r="V46" s="130">
        <f>(P45/P42)-1</f>
        <v>2.5000999999999999E-2</v>
      </c>
      <c r="W46" s="130">
        <f>(Q45/Q42)-1</f>
        <v>2.5000999999999999E-2</v>
      </c>
      <c r="X46" s="130">
        <f t="shared" ref="X46:AA46" si="284">(R45/R42)-1</f>
        <v>2.5000000000000001E-2</v>
      </c>
      <c r="Y46" s="130">
        <f t="shared" si="284"/>
        <v>2.5000000000000001E-2</v>
      </c>
      <c r="Z46" s="130">
        <f t="shared" si="284"/>
        <v>2.5000000000000001E-2</v>
      </c>
      <c r="AA46" s="130">
        <f t="shared" si="284"/>
        <v>2.5000000000000001E-2</v>
      </c>
    </row>
    <row r="47" spans="1:27" s="4" customFormat="1" ht="13.5" customHeight="1" thickBot="1" x14ac:dyDescent="0.25">
      <c r="A47" s="80"/>
      <c r="B47" s="168"/>
      <c r="C47" s="39"/>
      <c r="D47" s="189"/>
      <c r="E47" s="190"/>
      <c r="F47" s="190"/>
      <c r="G47" s="190"/>
      <c r="H47" s="190"/>
      <c r="I47" s="190"/>
      <c r="J47" s="133"/>
      <c r="K47" s="133"/>
      <c r="L47" s="133"/>
      <c r="M47" s="133"/>
      <c r="N47" s="133"/>
      <c r="O47" s="133"/>
      <c r="P47" s="134"/>
      <c r="Q47" s="135"/>
      <c r="R47" s="135"/>
      <c r="S47" s="135"/>
      <c r="T47" s="135"/>
      <c r="U47" s="135"/>
      <c r="V47" s="133"/>
      <c r="W47" s="133"/>
      <c r="X47" s="133"/>
      <c r="Y47" s="133"/>
      <c r="Z47" s="133"/>
      <c r="AA47" s="133"/>
    </row>
    <row r="48" spans="1:27" s="4" customFormat="1" ht="13.5" customHeight="1" x14ac:dyDescent="0.2">
      <c r="A48" s="79">
        <v>14</v>
      </c>
      <c r="B48" s="166"/>
      <c r="C48" s="45"/>
      <c r="D48" s="187">
        <f t="shared" ref="D48:D49" si="285">P48</f>
        <v>13.55</v>
      </c>
      <c r="E48" s="187">
        <f t="shared" ref="E48:E49" si="286">Q48</f>
        <v>14.09</v>
      </c>
      <c r="F48" s="187">
        <f t="shared" ref="F48:F49" si="287">R48</f>
        <v>14.66</v>
      </c>
      <c r="G48" s="187">
        <f t="shared" ref="G48:G49" si="288">S48</f>
        <v>15.24</v>
      </c>
      <c r="H48" s="187">
        <f t="shared" ref="H48:H49" si="289">T48</f>
        <v>15.85</v>
      </c>
      <c r="I48" s="187">
        <f>U48</f>
        <v>16.489999999999998</v>
      </c>
      <c r="J48" s="130"/>
      <c r="K48" s="130">
        <f>(E48/D48)-1</f>
        <v>3.9851999999999999E-2</v>
      </c>
      <c r="L48" s="130">
        <f t="shared" ref="L48" si="290">(F48/E48)-1</f>
        <v>4.0453999999999997E-2</v>
      </c>
      <c r="M48" s="130">
        <f t="shared" ref="M48" si="291">(G48/F48)-1</f>
        <v>3.9563000000000001E-2</v>
      </c>
      <c r="N48" s="130">
        <f t="shared" ref="N48" si="292">(H48/G48)-1</f>
        <v>4.0025999999999999E-2</v>
      </c>
      <c r="O48" s="130">
        <f t="shared" ref="O48" si="293">(I48/H48)-1</f>
        <v>4.0378999999999998E-2</v>
      </c>
      <c r="P48" s="128">
        <f>ROUND(Q48*0.9615384,5)</f>
        <v>13.552199999999999</v>
      </c>
      <c r="Q48" s="128">
        <f t="shared" ref="Q48:T48" si="294">ROUND(R48*0.9615384,5)</f>
        <v>14.094290000000001</v>
      </c>
      <c r="R48" s="128">
        <f t="shared" si="294"/>
        <v>14.658060000000001</v>
      </c>
      <c r="S48" s="128">
        <f t="shared" si="294"/>
        <v>15.24438</v>
      </c>
      <c r="T48" s="128">
        <f t="shared" si="294"/>
        <v>15.85416</v>
      </c>
      <c r="U48" s="129">
        <f>ROUND(U45*102.5%,5)</f>
        <v>16.488330000000001</v>
      </c>
      <c r="V48" s="130"/>
      <c r="W48" s="130">
        <f>(Q48/P48)-1</f>
        <v>0.04</v>
      </c>
      <c r="X48" s="130">
        <f t="shared" ref="X48:AA48" si="295">(R48/Q48)-1</f>
        <v>0.04</v>
      </c>
      <c r="Y48" s="130">
        <f t="shared" si="295"/>
        <v>0.04</v>
      </c>
      <c r="Z48" s="130">
        <f t="shared" si="295"/>
        <v>0.04</v>
      </c>
      <c r="AA48" s="130">
        <f t="shared" si="295"/>
        <v>0.04</v>
      </c>
    </row>
    <row r="49" spans="1:27" s="4" customFormat="1" ht="13.5" customHeight="1" x14ac:dyDescent="0.2">
      <c r="A49" s="76"/>
      <c r="B49" s="167"/>
      <c r="C49" s="29"/>
      <c r="D49" s="188">
        <f t="shared" si="285"/>
        <v>28189</v>
      </c>
      <c r="E49" s="188">
        <f t="shared" si="286"/>
        <v>29316</v>
      </c>
      <c r="F49" s="188">
        <f t="shared" si="287"/>
        <v>30489</v>
      </c>
      <c r="G49" s="188">
        <f t="shared" si="288"/>
        <v>31708</v>
      </c>
      <c r="H49" s="188">
        <f t="shared" si="289"/>
        <v>32977</v>
      </c>
      <c r="I49" s="188">
        <f>U49</f>
        <v>34296</v>
      </c>
      <c r="J49" s="130">
        <f>(D48/D45)-1</f>
        <v>2.4962000000000002E-2</v>
      </c>
      <c r="K49" s="130">
        <f>(E48/E45)-1</f>
        <v>2.4726999999999999E-2</v>
      </c>
      <c r="L49" s="130">
        <f t="shared" ref="L49" si="296">(F48/F45)-1</f>
        <v>2.5174999999999999E-2</v>
      </c>
      <c r="M49" s="130">
        <f t="shared" ref="M49" si="297">(G48/G45)-1</f>
        <v>2.4882000000000001E-2</v>
      </c>
      <c r="N49" s="130">
        <f t="shared" ref="N49" si="298">(H48/H45)-1</f>
        <v>2.4563999999999999E-2</v>
      </c>
      <c r="O49" s="130">
        <f t="shared" ref="O49" si="299">(I48/I45)-1</f>
        <v>2.486E-2</v>
      </c>
      <c r="P49" s="131">
        <f t="shared" ref="P49" si="300">ROUND((P48*2080),5)</f>
        <v>28188.576000000001</v>
      </c>
      <c r="Q49" s="132">
        <f t="shared" ref="Q49" si="301">ROUND((Q48*2080),5)</f>
        <v>29316.123200000002</v>
      </c>
      <c r="R49" s="132">
        <f t="shared" ref="R49" si="302">ROUND((R48*2080),5)</f>
        <v>30488.764800000001</v>
      </c>
      <c r="S49" s="132">
        <f t="shared" ref="S49" si="303">ROUND((S48*2080),5)</f>
        <v>31708.310399999998</v>
      </c>
      <c r="T49" s="132">
        <f t="shared" ref="T49" si="304">ROUND((T48*2080),5)</f>
        <v>32976.652800000003</v>
      </c>
      <c r="U49" s="132">
        <f>ROUND((U48*2080),5)</f>
        <v>34295.7264</v>
      </c>
      <c r="V49" s="130">
        <f>(P48/P45)-1</f>
        <v>2.4999E-2</v>
      </c>
      <c r="W49" s="130">
        <f>(Q48/Q45)-1</f>
        <v>2.4999E-2</v>
      </c>
      <c r="X49" s="130">
        <f t="shared" ref="X49:AA49" si="305">(R48/R45)-1</f>
        <v>2.4999E-2</v>
      </c>
      <c r="Y49" s="130">
        <f t="shared" si="305"/>
        <v>2.4999E-2</v>
      </c>
      <c r="Z49" s="130">
        <f t="shared" si="305"/>
        <v>2.5000000000000001E-2</v>
      </c>
      <c r="AA49" s="130">
        <f t="shared" si="305"/>
        <v>2.5000000000000001E-2</v>
      </c>
    </row>
    <row r="50" spans="1:27" s="4" customFormat="1" ht="13.5" customHeight="1" thickBot="1" x14ac:dyDescent="0.25">
      <c r="A50" s="80"/>
      <c r="B50" s="168"/>
      <c r="C50" s="39"/>
      <c r="D50" s="189"/>
      <c r="E50" s="190"/>
      <c r="F50" s="190"/>
      <c r="G50" s="190"/>
      <c r="H50" s="190"/>
      <c r="I50" s="190"/>
      <c r="J50" s="133"/>
      <c r="K50" s="133"/>
      <c r="L50" s="133"/>
      <c r="M50" s="133"/>
      <c r="N50" s="133"/>
      <c r="O50" s="133"/>
      <c r="P50" s="134"/>
      <c r="Q50" s="135"/>
      <c r="R50" s="135"/>
      <c r="S50" s="135"/>
      <c r="T50" s="135"/>
      <c r="U50" s="135"/>
      <c r="V50" s="133"/>
      <c r="W50" s="133"/>
      <c r="X50" s="133"/>
      <c r="Y50" s="133"/>
      <c r="Z50" s="133"/>
      <c r="AA50" s="133"/>
    </row>
    <row r="51" spans="1:27" s="4" customFormat="1" ht="13.5" customHeight="1" x14ac:dyDescent="0.2">
      <c r="A51" s="79">
        <v>15</v>
      </c>
      <c r="B51" s="166"/>
      <c r="C51" s="45"/>
      <c r="D51" s="187">
        <f t="shared" ref="D51:D52" si="306">P51</f>
        <v>13.89</v>
      </c>
      <c r="E51" s="187">
        <f t="shared" ref="E51:E52" si="307">Q51</f>
        <v>14.45</v>
      </c>
      <c r="F51" s="187">
        <f t="shared" ref="F51:F52" si="308">R51</f>
        <v>15.02</v>
      </c>
      <c r="G51" s="187">
        <f t="shared" ref="G51:G52" si="309">S51</f>
        <v>15.63</v>
      </c>
      <c r="H51" s="187">
        <f t="shared" ref="H51:H52" si="310">T51</f>
        <v>16.25</v>
      </c>
      <c r="I51" s="187">
        <f>U51</f>
        <v>16.899999999999999</v>
      </c>
      <c r="J51" s="130"/>
      <c r="K51" s="130">
        <f>(E51/D51)-1</f>
        <v>4.0316999999999999E-2</v>
      </c>
      <c r="L51" s="130">
        <f t="shared" ref="L51" si="311">(F51/E51)-1</f>
        <v>3.9446000000000002E-2</v>
      </c>
      <c r="M51" s="130">
        <f t="shared" ref="M51" si="312">(G51/F51)-1</f>
        <v>4.0613000000000003E-2</v>
      </c>
      <c r="N51" s="130">
        <f t="shared" ref="N51" si="313">(H51/G51)-1</f>
        <v>3.9667000000000001E-2</v>
      </c>
      <c r="O51" s="130">
        <f t="shared" ref="O51" si="314">(I51/H51)-1</f>
        <v>0.04</v>
      </c>
      <c r="P51" s="128">
        <f>ROUND(Q51*0.9615384,5)</f>
        <v>13.89101</v>
      </c>
      <c r="Q51" s="128">
        <f t="shared" ref="Q51:T51" si="315">ROUND(R51*0.9615384,5)</f>
        <v>14.44665</v>
      </c>
      <c r="R51" s="128">
        <f t="shared" si="315"/>
        <v>15.024520000000001</v>
      </c>
      <c r="S51" s="128">
        <f t="shared" si="315"/>
        <v>15.625500000000001</v>
      </c>
      <c r="T51" s="128">
        <f t="shared" si="315"/>
        <v>16.250520000000002</v>
      </c>
      <c r="U51" s="129">
        <f>ROUND(U48*102.5%,5)</f>
        <v>16.900539999999999</v>
      </c>
      <c r="V51" s="130"/>
      <c r="W51" s="130">
        <f>(Q51/P51)-1</f>
        <v>0.04</v>
      </c>
      <c r="X51" s="130">
        <f t="shared" ref="X51:AA51" si="316">(R51/Q51)-1</f>
        <v>0.04</v>
      </c>
      <c r="Y51" s="130">
        <f t="shared" si="316"/>
        <v>0.04</v>
      </c>
      <c r="Z51" s="130">
        <f t="shared" si="316"/>
        <v>0.04</v>
      </c>
      <c r="AA51" s="130">
        <f t="shared" si="316"/>
        <v>0.04</v>
      </c>
    </row>
    <row r="52" spans="1:27" s="4" customFormat="1" ht="13.5" customHeight="1" x14ac:dyDescent="0.2">
      <c r="A52" s="76"/>
      <c r="B52" s="167"/>
      <c r="C52" s="29"/>
      <c r="D52" s="188">
        <f t="shared" si="306"/>
        <v>28893</v>
      </c>
      <c r="E52" s="188">
        <f t="shared" si="307"/>
        <v>30049</v>
      </c>
      <c r="F52" s="188">
        <f t="shared" si="308"/>
        <v>31251</v>
      </c>
      <c r="G52" s="188">
        <f t="shared" si="309"/>
        <v>32501</v>
      </c>
      <c r="H52" s="188">
        <f t="shared" si="310"/>
        <v>33801</v>
      </c>
      <c r="I52" s="188">
        <f>U52</f>
        <v>35153</v>
      </c>
      <c r="J52" s="130">
        <f>(D51/D48)-1</f>
        <v>2.5092E-2</v>
      </c>
      <c r="K52" s="130">
        <f>(E51/E48)-1</f>
        <v>2.555E-2</v>
      </c>
      <c r="L52" s="130">
        <f t="shared" ref="L52" si="317">(F51/F48)-1</f>
        <v>2.4556999999999999E-2</v>
      </c>
      <c r="M52" s="130">
        <f t="shared" ref="M52" si="318">(G51/G48)-1</f>
        <v>2.5590999999999999E-2</v>
      </c>
      <c r="N52" s="130">
        <f t="shared" ref="N52" si="319">(H51/H48)-1</f>
        <v>2.5236999999999999E-2</v>
      </c>
      <c r="O52" s="130">
        <f t="shared" ref="O52" si="320">(I51/I48)-1</f>
        <v>2.4864000000000001E-2</v>
      </c>
      <c r="P52" s="131">
        <f t="shared" ref="P52" si="321">ROUND((P51*2080),5)</f>
        <v>28893.300800000001</v>
      </c>
      <c r="Q52" s="132">
        <f t="shared" ref="Q52" si="322">ROUND((Q51*2080),5)</f>
        <v>30049.031999999999</v>
      </c>
      <c r="R52" s="132">
        <f t="shared" ref="R52" si="323">ROUND((R51*2080),5)</f>
        <v>31251.0016</v>
      </c>
      <c r="S52" s="132">
        <f t="shared" ref="S52" si="324">ROUND((S51*2080),5)</f>
        <v>32501.040000000001</v>
      </c>
      <c r="T52" s="132">
        <f t="shared" ref="T52" si="325">ROUND((T51*2080),5)</f>
        <v>33801.081599999998</v>
      </c>
      <c r="U52" s="132">
        <f>ROUND((U51*2080),5)</f>
        <v>35153.123200000002</v>
      </c>
      <c r="V52" s="130">
        <f>(P51/P48)-1</f>
        <v>2.5000000000000001E-2</v>
      </c>
      <c r="W52" s="130">
        <f>(Q51/Q48)-1</f>
        <v>2.5000000000000001E-2</v>
      </c>
      <c r="X52" s="130">
        <f t="shared" ref="X52:AA52" si="326">(R51/R48)-1</f>
        <v>2.5000999999999999E-2</v>
      </c>
      <c r="Y52" s="130">
        <f t="shared" si="326"/>
        <v>2.5000999999999999E-2</v>
      </c>
      <c r="Z52" s="130">
        <f t="shared" si="326"/>
        <v>2.5000000000000001E-2</v>
      </c>
      <c r="AA52" s="130">
        <f t="shared" si="326"/>
        <v>2.5000000000000001E-2</v>
      </c>
    </row>
    <row r="53" spans="1:27" s="4" customFormat="1" ht="13.5" customHeight="1" thickBot="1" x14ac:dyDescent="0.25">
      <c r="A53" s="80"/>
      <c r="B53" s="168"/>
      <c r="C53" s="39"/>
      <c r="D53" s="189"/>
      <c r="E53" s="190"/>
      <c r="F53" s="190"/>
      <c r="G53" s="190"/>
      <c r="H53" s="190"/>
      <c r="I53" s="190"/>
      <c r="J53" s="133"/>
      <c r="K53" s="133"/>
      <c r="L53" s="133"/>
      <c r="M53" s="133"/>
      <c r="N53" s="133"/>
      <c r="O53" s="133"/>
      <c r="P53" s="134"/>
      <c r="Q53" s="135"/>
      <c r="R53" s="135"/>
      <c r="S53" s="135"/>
      <c r="T53" s="135"/>
      <c r="U53" s="135"/>
      <c r="V53" s="133"/>
      <c r="W53" s="133"/>
      <c r="X53" s="133"/>
      <c r="Y53" s="133"/>
      <c r="Z53" s="133"/>
      <c r="AA53" s="133"/>
    </row>
    <row r="54" spans="1:27" s="4" customFormat="1" ht="13.5" customHeight="1" x14ac:dyDescent="0.2">
      <c r="A54" s="79">
        <v>16</v>
      </c>
      <c r="B54" s="166"/>
      <c r="C54" s="45"/>
      <c r="D54" s="187">
        <f t="shared" ref="D54:D55" si="327">P54</f>
        <v>14.24</v>
      </c>
      <c r="E54" s="187">
        <f t="shared" ref="E54:E55" si="328">Q54</f>
        <v>14.81</v>
      </c>
      <c r="F54" s="187">
        <f t="shared" ref="F54:F55" si="329">R54</f>
        <v>15.4</v>
      </c>
      <c r="G54" s="187">
        <f t="shared" ref="G54:G55" si="330">S54</f>
        <v>16.02</v>
      </c>
      <c r="H54" s="187">
        <f t="shared" ref="H54:H55" si="331">T54</f>
        <v>16.66</v>
      </c>
      <c r="I54" s="187">
        <f>U54</f>
        <v>17.32</v>
      </c>
      <c r="J54" s="130"/>
      <c r="K54" s="130">
        <f>(E54/D54)-1</f>
        <v>4.0028000000000001E-2</v>
      </c>
      <c r="L54" s="130">
        <f t="shared" ref="L54" si="332">(F54/E54)-1</f>
        <v>3.9837999999999998E-2</v>
      </c>
      <c r="M54" s="130">
        <f t="shared" ref="M54" si="333">(G54/F54)-1</f>
        <v>4.0259999999999997E-2</v>
      </c>
      <c r="N54" s="130">
        <f t="shared" ref="N54" si="334">(H54/G54)-1</f>
        <v>3.9949999999999999E-2</v>
      </c>
      <c r="O54" s="130">
        <f t="shared" ref="O54" si="335">(I54/H54)-1</f>
        <v>3.9615999999999998E-2</v>
      </c>
      <c r="P54" s="128">
        <f>ROUND(Q54*0.9615384,5)</f>
        <v>14.23828</v>
      </c>
      <c r="Q54" s="128">
        <f t="shared" ref="Q54:T54" si="336">ROUND(R54*0.9615384,5)</f>
        <v>14.80781</v>
      </c>
      <c r="R54" s="128">
        <f t="shared" si="336"/>
        <v>15.400119999999999</v>
      </c>
      <c r="S54" s="128">
        <f t="shared" si="336"/>
        <v>16.01613</v>
      </c>
      <c r="T54" s="128">
        <f t="shared" si="336"/>
        <v>16.656780000000001</v>
      </c>
      <c r="U54" s="129">
        <f>ROUND(U51*102.5%,5)</f>
        <v>17.323049999999999</v>
      </c>
      <c r="V54" s="130"/>
      <c r="W54" s="130">
        <f>(Q54/P54)-1</f>
        <v>0.04</v>
      </c>
      <c r="X54" s="130">
        <f t="shared" ref="X54:AA54" si="337">(R54/Q54)-1</f>
        <v>0.04</v>
      </c>
      <c r="Y54" s="130">
        <f t="shared" si="337"/>
        <v>0.04</v>
      </c>
      <c r="Z54" s="130">
        <f t="shared" si="337"/>
        <v>0.04</v>
      </c>
      <c r="AA54" s="130">
        <f t="shared" si="337"/>
        <v>0.04</v>
      </c>
    </row>
    <row r="55" spans="1:27" s="4" customFormat="1" ht="13.5" customHeight="1" x14ac:dyDescent="0.2">
      <c r="A55" s="76"/>
      <c r="B55" s="167"/>
      <c r="C55" s="29"/>
      <c r="D55" s="188">
        <f t="shared" si="327"/>
        <v>29616</v>
      </c>
      <c r="E55" s="188">
        <f t="shared" si="328"/>
        <v>30800</v>
      </c>
      <c r="F55" s="188">
        <f t="shared" si="329"/>
        <v>32032</v>
      </c>
      <c r="G55" s="188">
        <f t="shared" si="330"/>
        <v>33314</v>
      </c>
      <c r="H55" s="188">
        <f t="shared" si="331"/>
        <v>34646</v>
      </c>
      <c r="I55" s="188">
        <f>U55</f>
        <v>36032</v>
      </c>
      <c r="J55" s="130">
        <f>(D54/D51)-1</f>
        <v>2.5198000000000002E-2</v>
      </c>
      <c r="K55" s="130">
        <f>(E54/E51)-1</f>
        <v>2.4913000000000001E-2</v>
      </c>
      <c r="L55" s="130">
        <f t="shared" ref="L55" si="338">(F54/F51)-1</f>
        <v>2.53E-2</v>
      </c>
      <c r="M55" s="130">
        <f t="shared" ref="M55" si="339">(G54/G51)-1</f>
        <v>2.4951999999999998E-2</v>
      </c>
      <c r="N55" s="130">
        <f t="shared" ref="N55" si="340">(H54/H51)-1</f>
        <v>2.5231E-2</v>
      </c>
      <c r="O55" s="130">
        <f t="shared" ref="O55" si="341">(I54/I51)-1</f>
        <v>2.4851999999999999E-2</v>
      </c>
      <c r="P55" s="131">
        <f t="shared" ref="P55" si="342">ROUND((P54*2080),5)</f>
        <v>29615.6224</v>
      </c>
      <c r="Q55" s="132">
        <f t="shared" ref="Q55" si="343">ROUND((Q54*2080),5)</f>
        <v>30800.2448</v>
      </c>
      <c r="R55" s="132">
        <f t="shared" ref="R55" si="344">ROUND((R54*2080),5)</f>
        <v>32032.249599999999</v>
      </c>
      <c r="S55" s="132">
        <f t="shared" ref="S55" si="345">ROUND((S54*2080),5)</f>
        <v>33313.5504</v>
      </c>
      <c r="T55" s="132">
        <f t="shared" ref="T55" si="346">ROUND((T54*2080),5)</f>
        <v>34646.102400000003</v>
      </c>
      <c r="U55" s="132">
        <f>ROUND((U54*2080),5)</f>
        <v>36031.944000000003</v>
      </c>
      <c r="V55" s="130">
        <f>(P54/P51)-1</f>
        <v>2.5000000000000001E-2</v>
      </c>
      <c r="W55" s="130">
        <f>(Q54/Q51)-1</f>
        <v>2.5000000000000001E-2</v>
      </c>
      <c r="X55" s="130">
        <f t="shared" ref="X55:AA55" si="347">(R54/R51)-1</f>
        <v>2.4999E-2</v>
      </c>
      <c r="Y55" s="130">
        <f t="shared" si="347"/>
        <v>2.5000000000000001E-2</v>
      </c>
      <c r="Z55" s="130">
        <f t="shared" si="347"/>
        <v>2.5000000000000001E-2</v>
      </c>
      <c r="AA55" s="130">
        <f t="shared" si="347"/>
        <v>2.5000000000000001E-2</v>
      </c>
    </row>
    <row r="56" spans="1:27" s="4" customFormat="1" ht="13.5" customHeight="1" thickBot="1" x14ac:dyDescent="0.25">
      <c r="A56" s="80"/>
      <c r="B56" s="168"/>
      <c r="C56" s="39"/>
      <c r="D56" s="189"/>
      <c r="E56" s="190"/>
      <c r="F56" s="190"/>
      <c r="G56" s="190"/>
      <c r="H56" s="190"/>
      <c r="I56" s="190"/>
      <c r="J56" s="133"/>
      <c r="K56" s="133"/>
      <c r="L56" s="133"/>
      <c r="M56" s="133"/>
      <c r="N56" s="133"/>
      <c r="O56" s="133"/>
      <c r="P56" s="134"/>
      <c r="Q56" s="135"/>
      <c r="R56" s="135"/>
      <c r="S56" s="135"/>
      <c r="T56" s="135"/>
      <c r="U56" s="135"/>
      <c r="V56" s="133"/>
      <c r="W56" s="133"/>
      <c r="X56" s="133"/>
      <c r="Y56" s="133"/>
      <c r="Z56" s="133"/>
      <c r="AA56" s="133"/>
    </row>
    <row r="57" spans="1:27" s="4" customFormat="1" ht="13.5" customHeight="1" x14ac:dyDescent="0.2">
      <c r="A57" s="79">
        <v>17</v>
      </c>
      <c r="B57" s="166"/>
      <c r="C57" s="45"/>
      <c r="D57" s="187">
        <f t="shared" ref="D57:D58" si="348">P57</f>
        <v>14.59</v>
      </c>
      <c r="E57" s="187">
        <f t="shared" ref="E57:E58" si="349">Q57</f>
        <v>15.18</v>
      </c>
      <c r="F57" s="187">
        <f t="shared" ref="F57:F58" si="350">R57</f>
        <v>15.79</v>
      </c>
      <c r="G57" s="187">
        <f t="shared" ref="G57:G58" si="351">S57</f>
        <v>16.420000000000002</v>
      </c>
      <c r="H57" s="187">
        <f t="shared" ref="H57:H58" si="352">T57</f>
        <v>17.07</v>
      </c>
      <c r="I57" s="187">
        <f>U57</f>
        <v>17.760000000000002</v>
      </c>
      <c r="J57" s="130"/>
      <c r="K57" s="130">
        <f>(E57/D57)-1</f>
        <v>4.0439000000000003E-2</v>
      </c>
      <c r="L57" s="130">
        <f t="shared" ref="L57" si="353">(F57/E57)-1</f>
        <v>4.0183999999999997E-2</v>
      </c>
      <c r="M57" s="130">
        <f t="shared" ref="M57" si="354">(G57/F57)-1</f>
        <v>3.9898999999999997E-2</v>
      </c>
      <c r="N57" s="130">
        <f t="shared" ref="N57" si="355">(H57/G57)-1</f>
        <v>3.9586000000000003E-2</v>
      </c>
      <c r="O57" s="130">
        <f t="shared" ref="O57" si="356">(I57/H57)-1</f>
        <v>4.0422E-2</v>
      </c>
      <c r="P57" s="128">
        <f>ROUND(Q57*0.9615384,5)</f>
        <v>14.594239999999999</v>
      </c>
      <c r="Q57" s="128">
        <f t="shared" ref="Q57:T57" si="357">ROUND(R57*0.9615384,5)</f>
        <v>15.17801</v>
      </c>
      <c r="R57" s="128">
        <f t="shared" si="357"/>
        <v>15.785130000000001</v>
      </c>
      <c r="S57" s="128">
        <f t="shared" si="357"/>
        <v>16.416540000000001</v>
      </c>
      <c r="T57" s="128">
        <f t="shared" si="357"/>
        <v>17.0732</v>
      </c>
      <c r="U57" s="129">
        <f>ROUND(U54*102.5%,5)</f>
        <v>17.756129999999999</v>
      </c>
      <c r="V57" s="130"/>
      <c r="W57" s="130">
        <f>(Q57/P57)-1</f>
        <v>0.04</v>
      </c>
      <c r="X57" s="130">
        <f t="shared" ref="X57:AA57" si="358">(R57/Q57)-1</f>
        <v>0.04</v>
      </c>
      <c r="Y57" s="130">
        <f t="shared" si="358"/>
        <v>0.04</v>
      </c>
      <c r="Z57" s="130">
        <f t="shared" si="358"/>
        <v>0.04</v>
      </c>
      <c r="AA57" s="130">
        <f t="shared" si="358"/>
        <v>0.04</v>
      </c>
    </row>
    <row r="58" spans="1:27" s="4" customFormat="1" ht="13.5" customHeight="1" x14ac:dyDescent="0.2">
      <c r="A58" s="76"/>
      <c r="B58" s="167"/>
      <c r="C58" s="29"/>
      <c r="D58" s="188">
        <f t="shared" si="348"/>
        <v>30356</v>
      </c>
      <c r="E58" s="188">
        <f t="shared" si="349"/>
        <v>31570</v>
      </c>
      <c r="F58" s="188">
        <f t="shared" si="350"/>
        <v>32833</v>
      </c>
      <c r="G58" s="188">
        <f t="shared" si="351"/>
        <v>34146</v>
      </c>
      <c r="H58" s="188">
        <f t="shared" si="352"/>
        <v>35512</v>
      </c>
      <c r="I58" s="188">
        <f>U58</f>
        <v>36933</v>
      </c>
      <c r="J58" s="130">
        <f>(D57/D54)-1</f>
        <v>2.4579E-2</v>
      </c>
      <c r="K58" s="130">
        <f>(E57/E54)-1</f>
        <v>2.4983000000000002E-2</v>
      </c>
      <c r="L58" s="130">
        <f t="shared" ref="L58" si="359">(F57/F54)-1</f>
        <v>2.5325E-2</v>
      </c>
      <c r="M58" s="130">
        <f t="shared" ref="M58" si="360">(G57/G54)-1</f>
        <v>2.4969000000000002E-2</v>
      </c>
      <c r="N58" s="130">
        <f t="shared" ref="N58" si="361">(H57/H54)-1</f>
        <v>2.461E-2</v>
      </c>
      <c r="O58" s="130">
        <f t="shared" ref="O58" si="362">(I57/I54)-1</f>
        <v>2.5403999999999999E-2</v>
      </c>
      <c r="P58" s="131">
        <f t="shared" ref="P58" si="363">ROUND((P57*2080),5)</f>
        <v>30356.019199999999</v>
      </c>
      <c r="Q58" s="132">
        <f t="shared" ref="Q58" si="364">ROUND((Q57*2080),5)</f>
        <v>31570.2608</v>
      </c>
      <c r="R58" s="132">
        <f t="shared" ref="R58" si="365">ROUND((R57*2080),5)</f>
        <v>32833.070399999997</v>
      </c>
      <c r="S58" s="132">
        <f t="shared" ref="S58" si="366">ROUND((S57*2080),5)</f>
        <v>34146.403200000001</v>
      </c>
      <c r="T58" s="132">
        <f t="shared" ref="T58" si="367">ROUND((T57*2080),5)</f>
        <v>35512.256000000001</v>
      </c>
      <c r="U58" s="132">
        <f>ROUND((U57*2080),5)</f>
        <v>36932.750399999997</v>
      </c>
      <c r="V58" s="130">
        <f>(P57/P54)-1</f>
        <v>2.5000000000000001E-2</v>
      </c>
      <c r="W58" s="130">
        <f>(Q57/Q54)-1</f>
        <v>2.5000000000000001E-2</v>
      </c>
      <c r="X58" s="130">
        <f t="shared" ref="X58:AA58" si="368">(R57/R54)-1</f>
        <v>2.5000000000000001E-2</v>
      </c>
      <c r="Y58" s="130">
        <f t="shared" si="368"/>
        <v>2.5000000000000001E-2</v>
      </c>
      <c r="Z58" s="130">
        <f t="shared" si="368"/>
        <v>2.5000000000000001E-2</v>
      </c>
      <c r="AA58" s="130">
        <f t="shared" si="368"/>
        <v>2.5000000000000001E-2</v>
      </c>
    </row>
    <row r="59" spans="1:27" s="4" customFormat="1" ht="13.5" customHeight="1" thickBot="1" x14ac:dyDescent="0.25">
      <c r="A59" s="80"/>
      <c r="B59" s="168"/>
      <c r="C59" s="39"/>
      <c r="D59" s="189"/>
      <c r="E59" s="190"/>
      <c r="F59" s="190"/>
      <c r="G59" s="190"/>
      <c r="H59" s="190"/>
      <c r="I59" s="190"/>
      <c r="J59" s="133"/>
      <c r="K59" s="133"/>
      <c r="L59" s="133"/>
      <c r="M59" s="133"/>
      <c r="N59" s="133"/>
      <c r="O59" s="133"/>
      <c r="P59" s="134"/>
      <c r="Q59" s="135"/>
      <c r="R59" s="135"/>
      <c r="S59" s="135"/>
      <c r="T59" s="135"/>
      <c r="U59" s="135"/>
      <c r="V59" s="133"/>
      <c r="W59" s="133"/>
      <c r="X59" s="133"/>
      <c r="Y59" s="133"/>
      <c r="Z59" s="133"/>
      <c r="AA59" s="133"/>
    </row>
    <row r="60" spans="1:27" s="4" customFormat="1" ht="13.5" customHeight="1" x14ac:dyDescent="0.2">
      <c r="A60" s="79">
        <v>18</v>
      </c>
      <c r="B60" s="166"/>
      <c r="C60" s="45"/>
      <c r="D60" s="187">
        <f t="shared" ref="D60:D61" si="369">P60</f>
        <v>14.96</v>
      </c>
      <c r="E60" s="187">
        <f t="shared" ref="E60:E61" si="370">Q60</f>
        <v>15.56</v>
      </c>
      <c r="F60" s="187">
        <f t="shared" ref="F60:F61" si="371">R60</f>
        <v>16.18</v>
      </c>
      <c r="G60" s="187">
        <f t="shared" ref="G60:G61" si="372">S60</f>
        <v>16.829999999999998</v>
      </c>
      <c r="H60" s="187">
        <f t="shared" ref="H60:H61" si="373">T60</f>
        <v>17.5</v>
      </c>
      <c r="I60" s="187">
        <f>U60</f>
        <v>18.2</v>
      </c>
      <c r="J60" s="130"/>
      <c r="K60" s="130">
        <f>(E60/D60)-1</f>
        <v>4.0106999999999997E-2</v>
      </c>
      <c r="L60" s="130">
        <f t="shared" ref="L60" si="374">(F60/E60)-1</f>
        <v>3.9845999999999999E-2</v>
      </c>
      <c r="M60" s="130">
        <f t="shared" ref="M60" si="375">(G60/F60)-1</f>
        <v>4.0173E-2</v>
      </c>
      <c r="N60" s="130">
        <f t="shared" ref="N60" si="376">(H60/G60)-1</f>
        <v>3.9809999999999998E-2</v>
      </c>
      <c r="O60" s="130">
        <f t="shared" ref="O60" si="377">(I60/H60)-1</f>
        <v>0.04</v>
      </c>
      <c r="P60" s="128">
        <f>ROUND(Q60*0.9615384,5)</f>
        <v>14.959099999999999</v>
      </c>
      <c r="Q60" s="128">
        <f t="shared" ref="Q60:T60" si="378">ROUND(R60*0.9615384,5)</f>
        <v>15.557460000000001</v>
      </c>
      <c r="R60" s="128">
        <f t="shared" si="378"/>
        <v>16.179760000000002</v>
      </c>
      <c r="S60" s="128">
        <f t="shared" si="378"/>
        <v>16.82695</v>
      </c>
      <c r="T60" s="128">
        <f t="shared" si="378"/>
        <v>17.500029999999999</v>
      </c>
      <c r="U60" s="129">
        <f>ROUND(U57*102.5%,5)</f>
        <v>18.200030000000002</v>
      </c>
      <c r="V60" s="130"/>
      <c r="W60" s="130">
        <f>(Q60/P60)-1</f>
        <v>0.04</v>
      </c>
      <c r="X60" s="130">
        <f t="shared" ref="X60:AA60" si="379">(R60/Q60)-1</f>
        <v>0.04</v>
      </c>
      <c r="Y60" s="130">
        <f t="shared" si="379"/>
        <v>0.04</v>
      </c>
      <c r="Z60" s="130">
        <f t="shared" si="379"/>
        <v>0.04</v>
      </c>
      <c r="AA60" s="130">
        <f t="shared" si="379"/>
        <v>0.04</v>
      </c>
    </row>
    <row r="61" spans="1:27" s="4" customFormat="1" ht="13.5" customHeight="1" x14ac:dyDescent="0.2">
      <c r="A61" s="76"/>
      <c r="B61" s="167"/>
      <c r="C61" s="29"/>
      <c r="D61" s="188">
        <f t="shared" si="369"/>
        <v>31115</v>
      </c>
      <c r="E61" s="188">
        <f t="shared" si="370"/>
        <v>32360</v>
      </c>
      <c r="F61" s="188">
        <f t="shared" si="371"/>
        <v>33654</v>
      </c>
      <c r="G61" s="188">
        <f t="shared" si="372"/>
        <v>35000</v>
      </c>
      <c r="H61" s="188">
        <f t="shared" si="373"/>
        <v>36400</v>
      </c>
      <c r="I61" s="188">
        <f>U61</f>
        <v>37856</v>
      </c>
      <c r="J61" s="130">
        <f>(D60/D57)-1</f>
        <v>2.5360000000000001E-2</v>
      </c>
      <c r="K61" s="130">
        <f>(E60/E57)-1</f>
        <v>2.5033E-2</v>
      </c>
      <c r="L61" s="130">
        <f t="shared" ref="L61" si="380">(F60/F57)-1</f>
        <v>2.4698999999999999E-2</v>
      </c>
      <c r="M61" s="130">
        <f t="shared" ref="M61" si="381">(G60/G57)-1</f>
        <v>2.4969999999999999E-2</v>
      </c>
      <c r="N61" s="130">
        <f t="shared" ref="N61" si="382">(H60/H57)-1</f>
        <v>2.5190000000000001E-2</v>
      </c>
      <c r="O61" s="130">
        <f t="shared" ref="O61" si="383">(I60/I57)-1</f>
        <v>2.4774999999999998E-2</v>
      </c>
      <c r="P61" s="131">
        <f t="shared" ref="P61" si="384">ROUND((P60*2080),5)</f>
        <v>31114.928</v>
      </c>
      <c r="Q61" s="132">
        <f t="shared" ref="Q61" si="385">ROUND((Q60*2080),5)</f>
        <v>32359.516800000001</v>
      </c>
      <c r="R61" s="132">
        <f t="shared" ref="R61" si="386">ROUND((R60*2080),5)</f>
        <v>33653.900800000003</v>
      </c>
      <c r="S61" s="132">
        <f t="shared" ref="S61" si="387">ROUND((S60*2080),5)</f>
        <v>35000.055999999997</v>
      </c>
      <c r="T61" s="132">
        <f t="shared" ref="T61" si="388">ROUND((T60*2080),5)</f>
        <v>36400.062400000003</v>
      </c>
      <c r="U61" s="132">
        <f>ROUND((U60*2080),5)</f>
        <v>37856.062400000003</v>
      </c>
      <c r="V61" s="130">
        <f>(P60/P57)-1</f>
        <v>2.5000000000000001E-2</v>
      </c>
      <c r="W61" s="130">
        <f>(Q60/Q57)-1</f>
        <v>2.5000000000000001E-2</v>
      </c>
      <c r="X61" s="130">
        <f t="shared" ref="X61:AA61" si="389">(R60/R57)-1</f>
        <v>2.5000000000000001E-2</v>
      </c>
      <c r="Y61" s="130">
        <f t="shared" si="389"/>
        <v>2.5000000000000001E-2</v>
      </c>
      <c r="Z61" s="130">
        <f t="shared" si="389"/>
        <v>2.5000000000000001E-2</v>
      </c>
      <c r="AA61" s="130">
        <f t="shared" si="389"/>
        <v>2.5000000000000001E-2</v>
      </c>
    </row>
    <row r="62" spans="1:27" s="4" customFormat="1" ht="13.5" customHeight="1" thickBot="1" x14ac:dyDescent="0.25">
      <c r="A62" s="80"/>
      <c r="B62" s="168"/>
      <c r="C62" s="39"/>
      <c r="D62" s="189"/>
      <c r="E62" s="190"/>
      <c r="F62" s="190"/>
      <c r="G62" s="190"/>
      <c r="H62" s="190"/>
      <c r="I62" s="190"/>
      <c r="J62" s="133"/>
      <c r="K62" s="133"/>
      <c r="L62" s="133"/>
      <c r="M62" s="133"/>
      <c r="N62" s="133"/>
      <c r="O62" s="133"/>
      <c r="P62" s="134"/>
      <c r="Q62" s="135"/>
      <c r="R62" s="135"/>
      <c r="S62" s="135"/>
      <c r="T62" s="135"/>
      <c r="U62" s="135"/>
      <c r="V62" s="133"/>
      <c r="W62" s="133"/>
      <c r="X62" s="133"/>
      <c r="Y62" s="133"/>
      <c r="Z62" s="133"/>
      <c r="AA62" s="133"/>
    </row>
    <row r="63" spans="1:27" s="4" customFormat="1" ht="13.5" customHeight="1" x14ac:dyDescent="0.2">
      <c r="A63" s="79">
        <v>19</v>
      </c>
      <c r="B63" s="166"/>
      <c r="C63" s="45"/>
      <c r="D63" s="187">
        <f t="shared" ref="D63:D64" si="390">P63</f>
        <v>15.33</v>
      </c>
      <c r="E63" s="187">
        <f t="shared" ref="E63:E64" si="391">Q63</f>
        <v>15.95</v>
      </c>
      <c r="F63" s="187">
        <f t="shared" ref="F63:F64" si="392">R63</f>
        <v>16.579999999999998</v>
      </c>
      <c r="G63" s="187">
        <f t="shared" ref="G63:G64" si="393">S63</f>
        <v>17.25</v>
      </c>
      <c r="H63" s="187">
        <f t="shared" ref="H63:H64" si="394">T63</f>
        <v>17.940000000000001</v>
      </c>
      <c r="I63" s="187">
        <f>U63</f>
        <v>18.66</v>
      </c>
      <c r="J63" s="130"/>
      <c r="K63" s="130">
        <f>(E63/D63)-1</f>
        <v>4.0444000000000001E-2</v>
      </c>
      <c r="L63" s="130">
        <f t="shared" ref="L63" si="395">(F63/E63)-1</f>
        <v>3.9497999999999998E-2</v>
      </c>
      <c r="M63" s="130">
        <f t="shared" ref="M63" si="396">(G63/F63)-1</f>
        <v>4.0410000000000001E-2</v>
      </c>
      <c r="N63" s="130">
        <f t="shared" ref="N63" si="397">(H63/G63)-1</f>
        <v>0.04</v>
      </c>
      <c r="O63" s="130">
        <f t="shared" ref="O63" si="398">(I63/H63)-1</f>
        <v>4.0134000000000003E-2</v>
      </c>
      <c r="P63" s="128">
        <f>ROUND(Q63*0.9615384,5)</f>
        <v>15.333069999999999</v>
      </c>
      <c r="Q63" s="128">
        <f t="shared" ref="Q63:T63" si="399">ROUND(R63*0.9615384,5)</f>
        <v>15.946389999999999</v>
      </c>
      <c r="R63" s="128">
        <f t="shared" si="399"/>
        <v>16.584250000000001</v>
      </c>
      <c r="S63" s="128">
        <f t="shared" si="399"/>
        <v>17.247620000000001</v>
      </c>
      <c r="T63" s="128">
        <f t="shared" si="399"/>
        <v>17.937529999999999</v>
      </c>
      <c r="U63" s="129">
        <f>ROUND(U60*102.5%,5)</f>
        <v>18.65503</v>
      </c>
      <c r="V63" s="130"/>
      <c r="W63" s="130">
        <f>(Q63/P63)-1</f>
        <v>0.04</v>
      </c>
      <c r="X63" s="130">
        <f t="shared" ref="X63:AA63" si="400">(R63/Q63)-1</f>
        <v>0.04</v>
      </c>
      <c r="Y63" s="130">
        <f t="shared" si="400"/>
        <v>0.04</v>
      </c>
      <c r="Z63" s="130">
        <f t="shared" si="400"/>
        <v>0.04</v>
      </c>
      <c r="AA63" s="130">
        <f t="shared" si="400"/>
        <v>0.04</v>
      </c>
    </row>
    <row r="64" spans="1:27" s="4" customFormat="1" ht="13.5" customHeight="1" x14ac:dyDescent="0.2">
      <c r="A64" s="76"/>
      <c r="B64" s="167"/>
      <c r="C64" s="29"/>
      <c r="D64" s="188">
        <f t="shared" si="390"/>
        <v>31893</v>
      </c>
      <c r="E64" s="188">
        <f t="shared" si="391"/>
        <v>33168</v>
      </c>
      <c r="F64" s="188">
        <f t="shared" si="392"/>
        <v>34495</v>
      </c>
      <c r="G64" s="188">
        <f t="shared" si="393"/>
        <v>35875</v>
      </c>
      <c r="H64" s="188">
        <f t="shared" si="394"/>
        <v>37310</v>
      </c>
      <c r="I64" s="188">
        <f>U64</f>
        <v>38802</v>
      </c>
      <c r="J64" s="130">
        <f>(D63/D60)-1</f>
        <v>2.4733000000000002E-2</v>
      </c>
      <c r="K64" s="130">
        <f>(E63/E60)-1</f>
        <v>2.5063999999999999E-2</v>
      </c>
      <c r="L64" s="130">
        <f t="shared" ref="L64" si="401">(F63/F60)-1</f>
        <v>2.4722000000000001E-2</v>
      </c>
      <c r="M64" s="130">
        <f t="shared" ref="M64" si="402">(G63/G60)-1</f>
        <v>2.4955000000000001E-2</v>
      </c>
      <c r="N64" s="130">
        <f t="shared" ref="N64" si="403">(H63/H60)-1</f>
        <v>2.5142999999999999E-2</v>
      </c>
      <c r="O64" s="130">
        <f t="shared" ref="O64" si="404">(I63/I60)-1</f>
        <v>2.5274999999999999E-2</v>
      </c>
      <c r="P64" s="131">
        <f t="shared" ref="P64" si="405">ROUND((P63*2080),5)</f>
        <v>31892.785599999999</v>
      </c>
      <c r="Q64" s="132">
        <f t="shared" ref="Q64" si="406">ROUND((Q63*2080),5)</f>
        <v>33168.491199999997</v>
      </c>
      <c r="R64" s="132">
        <f t="shared" ref="R64" si="407">ROUND((R63*2080),5)</f>
        <v>34495.24</v>
      </c>
      <c r="S64" s="132">
        <f t="shared" ref="S64" si="408">ROUND((S63*2080),5)</f>
        <v>35875.049599999998</v>
      </c>
      <c r="T64" s="132">
        <f t="shared" ref="T64" si="409">ROUND((T63*2080),5)</f>
        <v>37310.062400000003</v>
      </c>
      <c r="U64" s="132">
        <f>ROUND((U63*2080),5)</f>
        <v>38802.462399999997</v>
      </c>
      <c r="V64" s="130">
        <f>(P63/P60)-1</f>
        <v>2.4999E-2</v>
      </c>
      <c r="W64" s="130">
        <f>(Q63/Q60)-1</f>
        <v>2.5000000000000001E-2</v>
      </c>
      <c r="X64" s="130">
        <f t="shared" ref="X64:AA64" si="410">(R63/R60)-1</f>
        <v>2.5000000000000001E-2</v>
      </c>
      <c r="Y64" s="130">
        <f t="shared" si="410"/>
        <v>2.5000000000000001E-2</v>
      </c>
      <c r="Z64" s="130">
        <f t="shared" si="410"/>
        <v>2.5000000000000001E-2</v>
      </c>
      <c r="AA64" s="130">
        <f t="shared" si="410"/>
        <v>2.5000000000000001E-2</v>
      </c>
    </row>
    <row r="65" spans="1:27" s="4" customFormat="1" ht="13.5" customHeight="1" thickBot="1" x14ac:dyDescent="0.25">
      <c r="A65" s="80"/>
      <c r="B65" s="168"/>
      <c r="C65" s="39"/>
      <c r="D65" s="189"/>
      <c r="E65" s="190"/>
      <c r="F65" s="190"/>
      <c r="G65" s="190"/>
      <c r="H65" s="190"/>
      <c r="I65" s="190"/>
      <c r="J65" s="133"/>
      <c r="K65" s="133"/>
      <c r="L65" s="133"/>
      <c r="M65" s="133"/>
      <c r="N65" s="133"/>
      <c r="O65" s="133"/>
      <c r="P65" s="134"/>
      <c r="Q65" s="135"/>
      <c r="R65" s="135"/>
      <c r="S65" s="135"/>
      <c r="T65" s="135"/>
      <c r="U65" s="135"/>
      <c r="V65" s="133"/>
      <c r="W65" s="133"/>
      <c r="X65" s="133"/>
      <c r="Y65" s="133"/>
      <c r="Z65" s="133"/>
      <c r="AA65" s="133"/>
    </row>
    <row r="66" spans="1:27" s="4" customFormat="1" ht="13.5" customHeight="1" x14ac:dyDescent="0.2">
      <c r="A66" s="79">
        <v>20</v>
      </c>
      <c r="B66" s="166"/>
      <c r="C66" s="45"/>
      <c r="D66" s="187">
        <f t="shared" ref="D66:D67" si="411">P66</f>
        <v>15.72</v>
      </c>
      <c r="E66" s="187">
        <f t="shared" ref="E66:E67" si="412">Q66</f>
        <v>16.350000000000001</v>
      </c>
      <c r="F66" s="187">
        <f t="shared" ref="F66:F67" si="413">R66</f>
        <v>17</v>
      </c>
      <c r="G66" s="187">
        <f t="shared" ref="G66:G67" si="414">S66</f>
        <v>17.68</v>
      </c>
      <c r="H66" s="187">
        <f t="shared" ref="H66:H67" si="415">T66</f>
        <v>18.39</v>
      </c>
      <c r="I66" s="187">
        <f>U66</f>
        <v>19.12</v>
      </c>
      <c r="J66" s="130"/>
      <c r="K66" s="130">
        <f>(E66/D66)-1</f>
        <v>4.0076000000000001E-2</v>
      </c>
      <c r="L66" s="130">
        <f t="shared" ref="L66" si="416">(F66/E66)-1</f>
        <v>3.9754999999999999E-2</v>
      </c>
      <c r="M66" s="130">
        <f t="shared" ref="M66" si="417">(G66/F66)-1</f>
        <v>0.04</v>
      </c>
      <c r="N66" s="130">
        <f t="shared" ref="N66" si="418">(H66/G66)-1</f>
        <v>4.0157999999999999E-2</v>
      </c>
      <c r="O66" s="130">
        <f t="shared" ref="O66" si="419">(I66/H66)-1</f>
        <v>3.9695000000000001E-2</v>
      </c>
      <c r="P66" s="128">
        <f>ROUND(Q66*0.9615384,5)</f>
        <v>15.7164</v>
      </c>
      <c r="Q66" s="128">
        <f t="shared" ref="Q66:T66" si="420">ROUND(R66*0.9615384,5)</f>
        <v>16.34506</v>
      </c>
      <c r="R66" s="128">
        <f t="shared" si="420"/>
        <v>16.998860000000001</v>
      </c>
      <c r="S66" s="128">
        <f t="shared" si="420"/>
        <v>17.678820000000002</v>
      </c>
      <c r="T66" s="128">
        <f t="shared" si="420"/>
        <v>18.38597</v>
      </c>
      <c r="U66" s="129">
        <f>ROUND(U63*102.5%,5)</f>
        <v>19.121410000000001</v>
      </c>
      <c r="V66" s="130"/>
      <c r="W66" s="130">
        <f>(Q66/P66)-1</f>
        <v>0.04</v>
      </c>
      <c r="X66" s="130">
        <f t="shared" ref="X66:AA66" si="421">(R66/Q66)-1</f>
        <v>0.04</v>
      </c>
      <c r="Y66" s="130">
        <f t="shared" si="421"/>
        <v>0.04</v>
      </c>
      <c r="Z66" s="130">
        <f t="shared" si="421"/>
        <v>0.04</v>
      </c>
      <c r="AA66" s="130">
        <f t="shared" si="421"/>
        <v>0.04</v>
      </c>
    </row>
    <row r="67" spans="1:27" s="4" customFormat="1" ht="13.5" customHeight="1" x14ac:dyDescent="0.2">
      <c r="A67" s="76"/>
      <c r="B67" s="167"/>
      <c r="C67" s="29"/>
      <c r="D67" s="188">
        <f t="shared" si="411"/>
        <v>32690</v>
      </c>
      <c r="E67" s="188">
        <f t="shared" si="412"/>
        <v>33998</v>
      </c>
      <c r="F67" s="188">
        <f t="shared" si="413"/>
        <v>35358</v>
      </c>
      <c r="G67" s="188">
        <f t="shared" si="414"/>
        <v>36772</v>
      </c>
      <c r="H67" s="188">
        <f t="shared" si="415"/>
        <v>38243</v>
      </c>
      <c r="I67" s="188">
        <f>U67</f>
        <v>39773</v>
      </c>
      <c r="J67" s="130">
        <f>(D66/D63)-1</f>
        <v>2.5440000000000001E-2</v>
      </c>
      <c r="K67" s="130">
        <f>(E66/E63)-1</f>
        <v>2.5078E-2</v>
      </c>
      <c r="L67" s="130">
        <f t="shared" ref="L67" si="422">(F66/F63)-1</f>
        <v>2.5332E-2</v>
      </c>
      <c r="M67" s="130">
        <f t="shared" ref="M67" si="423">(G66/G63)-1</f>
        <v>2.4927999999999999E-2</v>
      </c>
      <c r="N67" s="130">
        <f t="shared" ref="N67" si="424">(H66/H63)-1</f>
        <v>2.5083999999999999E-2</v>
      </c>
      <c r="O67" s="130">
        <f t="shared" ref="O67" si="425">(I66/I63)-1</f>
        <v>2.4652E-2</v>
      </c>
      <c r="P67" s="131">
        <f t="shared" ref="P67" si="426">ROUND((P66*2080),5)</f>
        <v>32690.112000000001</v>
      </c>
      <c r="Q67" s="132">
        <f t="shared" ref="Q67" si="427">ROUND((Q66*2080),5)</f>
        <v>33997.724800000004</v>
      </c>
      <c r="R67" s="132">
        <f t="shared" ref="R67" si="428">ROUND((R66*2080),5)</f>
        <v>35357.628799999999</v>
      </c>
      <c r="S67" s="132">
        <f t="shared" ref="S67" si="429">ROUND((S66*2080),5)</f>
        <v>36771.945599999999</v>
      </c>
      <c r="T67" s="132">
        <f t="shared" ref="T67" si="430">ROUND((T66*2080),5)</f>
        <v>38242.817600000002</v>
      </c>
      <c r="U67" s="132">
        <f>ROUND((U66*2080),5)</f>
        <v>39772.532800000001</v>
      </c>
      <c r="V67" s="130">
        <f>(P66/P63)-1</f>
        <v>2.5000000000000001E-2</v>
      </c>
      <c r="W67" s="130">
        <f>(Q66/Q63)-1</f>
        <v>2.5000999999999999E-2</v>
      </c>
      <c r="X67" s="130">
        <f t="shared" ref="X67:AA67" si="431">(R66/R63)-1</f>
        <v>2.5000000000000001E-2</v>
      </c>
      <c r="Y67" s="130">
        <f t="shared" si="431"/>
        <v>2.5000999999999999E-2</v>
      </c>
      <c r="Z67" s="130">
        <f t="shared" si="431"/>
        <v>2.5000000000000001E-2</v>
      </c>
      <c r="AA67" s="130">
        <f t="shared" si="431"/>
        <v>2.5000000000000001E-2</v>
      </c>
    </row>
    <row r="68" spans="1:27" s="4" customFormat="1" ht="13.5" customHeight="1" thickBot="1" x14ac:dyDescent="0.25">
      <c r="A68" s="80"/>
      <c r="B68" s="168"/>
      <c r="C68" s="39"/>
      <c r="D68" s="189"/>
      <c r="E68" s="190"/>
      <c r="F68" s="190"/>
      <c r="G68" s="190"/>
      <c r="H68" s="190"/>
      <c r="I68" s="190"/>
      <c r="J68" s="133"/>
      <c r="K68" s="133"/>
      <c r="L68" s="133"/>
      <c r="M68" s="133"/>
      <c r="N68" s="133"/>
      <c r="O68" s="133"/>
      <c r="P68" s="134"/>
      <c r="Q68" s="135"/>
      <c r="R68" s="135"/>
      <c r="S68" s="135"/>
      <c r="T68" s="135"/>
      <c r="U68" s="135"/>
      <c r="V68" s="133"/>
      <c r="W68" s="133"/>
      <c r="X68" s="133"/>
      <c r="Y68" s="133"/>
      <c r="Z68" s="133"/>
      <c r="AA68" s="133"/>
    </row>
    <row r="69" spans="1:27" s="4" customFormat="1" ht="13.5" customHeight="1" x14ac:dyDescent="0.2">
      <c r="A69" s="79">
        <v>21</v>
      </c>
      <c r="B69" s="166"/>
      <c r="C69" s="45"/>
      <c r="D69" s="187">
        <f t="shared" ref="D69:D70" si="432">P69</f>
        <v>16.11</v>
      </c>
      <c r="E69" s="187">
        <f t="shared" ref="E69:E70" si="433">Q69</f>
        <v>16.75</v>
      </c>
      <c r="F69" s="187">
        <f t="shared" ref="F69:F70" si="434">R69</f>
        <v>17.420000000000002</v>
      </c>
      <c r="G69" s="187">
        <f t="shared" ref="G69:G70" si="435">S69</f>
        <v>18.12</v>
      </c>
      <c r="H69" s="187">
        <f t="shared" ref="H69:H70" si="436">T69</f>
        <v>18.850000000000001</v>
      </c>
      <c r="I69" s="187">
        <f>U69</f>
        <v>19.600000000000001</v>
      </c>
      <c r="J69" s="130"/>
      <c r="K69" s="130">
        <f>(E69/D69)-1</f>
        <v>3.9726999999999998E-2</v>
      </c>
      <c r="L69" s="130">
        <f t="shared" ref="L69" si="437">(F69/E69)-1</f>
        <v>0.04</v>
      </c>
      <c r="M69" s="130">
        <f t="shared" ref="M69" si="438">(G69/F69)-1</f>
        <v>4.0183999999999997E-2</v>
      </c>
      <c r="N69" s="130">
        <f t="shared" ref="N69" si="439">(H69/G69)-1</f>
        <v>4.0287000000000003E-2</v>
      </c>
      <c r="O69" s="130">
        <f t="shared" ref="O69" si="440">(I69/H69)-1</f>
        <v>3.9787999999999997E-2</v>
      </c>
      <c r="P69" s="128">
        <f>ROUND(Q69*0.9615384,5)</f>
        <v>16.10932</v>
      </c>
      <c r="Q69" s="128">
        <f t="shared" ref="Q69:T69" si="441">ROUND(R69*0.9615384,5)</f>
        <v>16.753689999999999</v>
      </c>
      <c r="R69" s="128">
        <f t="shared" si="441"/>
        <v>17.423839999999998</v>
      </c>
      <c r="S69" s="128">
        <f t="shared" si="441"/>
        <v>18.12079</v>
      </c>
      <c r="T69" s="128">
        <f t="shared" si="441"/>
        <v>18.84562</v>
      </c>
      <c r="U69" s="129">
        <f>ROUND(U66*102.5%,5)</f>
        <v>19.599450000000001</v>
      </c>
      <c r="V69" s="130"/>
      <c r="W69" s="130">
        <f>(Q69/P69)-1</f>
        <v>0.04</v>
      </c>
      <c r="X69" s="130">
        <f t="shared" ref="X69:AA69" si="442">(R69/Q69)-1</f>
        <v>0.04</v>
      </c>
      <c r="Y69" s="130">
        <f t="shared" si="442"/>
        <v>0.04</v>
      </c>
      <c r="Z69" s="130">
        <f t="shared" si="442"/>
        <v>0.04</v>
      </c>
      <c r="AA69" s="130">
        <f t="shared" si="442"/>
        <v>0.04</v>
      </c>
    </row>
    <row r="70" spans="1:27" s="4" customFormat="1" ht="13.5" customHeight="1" x14ac:dyDescent="0.2">
      <c r="A70" s="76"/>
      <c r="B70" s="167"/>
      <c r="C70" s="29"/>
      <c r="D70" s="188">
        <f t="shared" si="432"/>
        <v>33507</v>
      </c>
      <c r="E70" s="188">
        <f t="shared" si="433"/>
        <v>34848</v>
      </c>
      <c r="F70" s="188">
        <f t="shared" si="434"/>
        <v>36242</v>
      </c>
      <c r="G70" s="188">
        <f t="shared" si="435"/>
        <v>37691</v>
      </c>
      <c r="H70" s="188">
        <f t="shared" si="436"/>
        <v>39199</v>
      </c>
      <c r="I70" s="188">
        <f>U70</f>
        <v>40767</v>
      </c>
      <c r="J70" s="130">
        <f>(D69/D66)-1</f>
        <v>2.4809000000000001E-2</v>
      </c>
      <c r="K70" s="130">
        <f>(E69/E66)-1</f>
        <v>2.4465000000000001E-2</v>
      </c>
      <c r="L70" s="130">
        <f t="shared" ref="L70" si="443">(F69/F66)-1</f>
        <v>2.4705999999999999E-2</v>
      </c>
      <c r="M70" s="130">
        <f t="shared" ref="M70" si="444">(G69/G66)-1</f>
        <v>2.4886999999999999E-2</v>
      </c>
      <c r="N70" s="130">
        <f t="shared" ref="N70" si="445">(H69/H66)-1</f>
        <v>2.5014000000000002E-2</v>
      </c>
      <c r="O70" s="130">
        <f t="shared" ref="O70" si="446">(I69/I66)-1</f>
        <v>2.5104999999999999E-2</v>
      </c>
      <c r="P70" s="131">
        <f t="shared" ref="P70" si="447">ROUND((P69*2080),5)</f>
        <v>33507.385600000001</v>
      </c>
      <c r="Q70" s="132">
        <f t="shared" ref="Q70" si="448">ROUND((Q69*2080),5)</f>
        <v>34847.675199999998</v>
      </c>
      <c r="R70" s="132">
        <f t="shared" ref="R70" si="449">ROUND((R69*2080),5)</f>
        <v>36241.587200000002</v>
      </c>
      <c r="S70" s="132">
        <f t="shared" ref="S70" si="450">ROUND((S69*2080),5)</f>
        <v>37691.243199999997</v>
      </c>
      <c r="T70" s="132">
        <f t="shared" ref="T70" si="451">ROUND((T69*2080),5)</f>
        <v>39198.889600000002</v>
      </c>
      <c r="U70" s="132">
        <f>ROUND((U69*2080),5)</f>
        <v>40766.856</v>
      </c>
      <c r="V70" s="130">
        <f>(P69/P66)-1</f>
        <v>2.5000999999999999E-2</v>
      </c>
      <c r="W70" s="130">
        <f>(Q69/Q66)-1</f>
        <v>2.5000000000000001E-2</v>
      </c>
      <c r="X70" s="130">
        <f t="shared" ref="X70:AA70" si="452">(R69/R66)-1</f>
        <v>2.5000999999999999E-2</v>
      </c>
      <c r="Y70" s="130">
        <f t="shared" si="452"/>
        <v>2.5000000000000001E-2</v>
      </c>
      <c r="Z70" s="130">
        <f t="shared" si="452"/>
        <v>2.5000000000000001E-2</v>
      </c>
      <c r="AA70" s="130">
        <f t="shared" si="452"/>
        <v>2.5000000000000001E-2</v>
      </c>
    </row>
    <row r="71" spans="1:27" s="4" customFormat="1" ht="13.5" customHeight="1" thickBot="1" x14ac:dyDescent="0.25">
      <c r="A71" s="80"/>
      <c r="B71" s="168"/>
      <c r="C71" s="39"/>
      <c r="D71" s="189"/>
      <c r="E71" s="190"/>
      <c r="F71" s="190"/>
      <c r="G71" s="190"/>
      <c r="H71" s="190"/>
      <c r="I71" s="190"/>
      <c r="J71" s="133"/>
      <c r="K71" s="133"/>
      <c r="L71" s="133"/>
      <c r="M71" s="133"/>
      <c r="N71" s="133"/>
      <c r="O71" s="133"/>
      <c r="P71" s="134"/>
      <c r="Q71" s="135"/>
      <c r="R71" s="135"/>
      <c r="S71" s="135"/>
      <c r="T71" s="135"/>
      <c r="U71" s="135"/>
      <c r="V71" s="133"/>
      <c r="W71" s="133"/>
      <c r="X71" s="133"/>
      <c r="Y71" s="133"/>
      <c r="Z71" s="133"/>
      <c r="AA71" s="133"/>
    </row>
    <row r="72" spans="1:27" s="4" customFormat="1" ht="13.5" customHeight="1" x14ac:dyDescent="0.2">
      <c r="A72" s="79">
        <v>22</v>
      </c>
      <c r="B72" s="166"/>
      <c r="C72" s="45"/>
      <c r="D72" s="187">
        <f t="shared" ref="D72:D73" si="453">P72</f>
        <v>16.510000000000002</v>
      </c>
      <c r="E72" s="187">
        <f t="shared" ref="E72:E73" si="454">Q72</f>
        <v>17.170000000000002</v>
      </c>
      <c r="F72" s="187">
        <f t="shared" ref="F72:F73" si="455">R72</f>
        <v>17.86</v>
      </c>
      <c r="G72" s="187">
        <f t="shared" ref="G72:G73" si="456">S72</f>
        <v>18.57</v>
      </c>
      <c r="H72" s="187">
        <f t="shared" ref="H72:H73" si="457">T72</f>
        <v>19.32</v>
      </c>
      <c r="I72" s="187">
        <f>U72</f>
        <v>20.09</v>
      </c>
      <c r="J72" s="130"/>
      <c r="K72" s="130">
        <f>(E72/D72)-1</f>
        <v>3.9975999999999998E-2</v>
      </c>
      <c r="L72" s="130">
        <f t="shared" ref="L72" si="458">(F72/E72)-1</f>
        <v>4.0185999999999999E-2</v>
      </c>
      <c r="M72" s="130">
        <f t="shared" ref="M72" si="459">(G72/F72)-1</f>
        <v>3.9753999999999998E-2</v>
      </c>
      <c r="N72" s="130">
        <f t="shared" ref="N72" si="460">(H72/G72)-1</f>
        <v>4.0388E-2</v>
      </c>
      <c r="O72" s="130">
        <f t="shared" ref="O72" si="461">(I72/H72)-1</f>
        <v>3.9855000000000002E-2</v>
      </c>
      <c r="P72" s="128">
        <f>ROUND(Q72*0.9615384,5)</f>
        <v>16.512060000000002</v>
      </c>
      <c r="Q72" s="128">
        <f t="shared" ref="Q72:T72" si="462">ROUND(R72*0.9615384,5)</f>
        <v>17.172540000000001</v>
      </c>
      <c r="R72" s="128">
        <f t="shared" si="462"/>
        <v>17.859439999999999</v>
      </c>
      <c r="S72" s="128">
        <f t="shared" si="462"/>
        <v>18.573820000000001</v>
      </c>
      <c r="T72" s="128">
        <f t="shared" si="462"/>
        <v>19.316770000000002</v>
      </c>
      <c r="U72" s="129">
        <f>ROUND(U69*102.5%,5)</f>
        <v>20.08944</v>
      </c>
      <c r="V72" s="130"/>
      <c r="W72" s="130">
        <f>(Q72/P72)-1</f>
        <v>0.04</v>
      </c>
      <c r="X72" s="130">
        <f t="shared" ref="X72:AA72" si="463">(R72/Q72)-1</f>
        <v>0.04</v>
      </c>
      <c r="Y72" s="130">
        <f t="shared" si="463"/>
        <v>0.04</v>
      </c>
      <c r="Z72" s="130">
        <f t="shared" si="463"/>
        <v>0.04</v>
      </c>
      <c r="AA72" s="130">
        <f t="shared" si="463"/>
        <v>0.04</v>
      </c>
    </row>
    <row r="73" spans="1:27" s="4" customFormat="1" ht="13.5" customHeight="1" x14ac:dyDescent="0.2">
      <c r="A73" s="76"/>
      <c r="B73" s="167"/>
      <c r="C73" s="29"/>
      <c r="D73" s="188">
        <f t="shared" si="453"/>
        <v>34345</v>
      </c>
      <c r="E73" s="188">
        <f t="shared" si="454"/>
        <v>35719</v>
      </c>
      <c r="F73" s="188">
        <f t="shared" si="455"/>
        <v>37148</v>
      </c>
      <c r="G73" s="188">
        <f t="shared" si="456"/>
        <v>38634</v>
      </c>
      <c r="H73" s="188">
        <f t="shared" si="457"/>
        <v>40179</v>
      </c>
      <c r="I73" s="188">
        <f>U73</f>
        <v>41786</v>
      </c>
      <c r="J73" s="130">
        <f>(D72/D69)-1</f>
        <v>2.4829E-2</v>
      </c>
      <c r="K73" s="130">
        <f>(E72/E69)-1</f>
        <v>2.5075E-2</v>
      </c>
      <c r="L73" s="130">
        <f t="shared" ref="L73" si="464">(F72/F69)-1</f>
        <v>2.5257999999999999E-2</v>
      </c>
      <c r="M73" s="130">
        <f t="shared" ref="M73" si="465">(G72/G69)-1</f>
        <v>2.4833999999999998E-2</v>
      </c>
      <c r="N73" s="130">
        <f t="shared" ref="N73" si="466">(H72/H69)-1</f>
        <v>2.4934000000000001E-2</v>
      </c>
      <c r="O73" s="130">
        <f t="shared" ref="O73" si="467">(I72/I69)-1</f>
        <v>2.5000000000000001E-2</v>
      </c>
      <c r="P73" s="131">
        <f t="shared" ref="P73" si="468">ROUND((P72*2080),5)</f>
        <v>34345.084799999997</v>
      </c>
      <c r="Q73" s="132">
        <f t="shared" ref="Q73" si="469">ROUND((Q72*2080),5)</f>
        <v>35718.883199999997</v>
      </c>
      <c r="R73" s="132">
        <f t="shared" ref="R73" si="470">ROUND((R72*2080),5)</f>
        <v>37147.635199999997</v>
      </c>
      <c r="S73" s="132">
        <f t="shared" ref="S73" si="471">ROUND((S72*2080),5)</f>
        <v>38633.545599999998</v>
      </c>
      <c r="T73" s="132">
        <f t="shared" ref="T73" si="472">ROUND((T72*2080),5)</f>
        <v>40178.881600000001</v>
      </c>
      <c r="U73" s="132">
        <f>ROUND((U72*2080),5)</f>
        <v>41786.035199999998</v>
      </c>
      <c r="V73" s="130">
        <f>(P72/P69)-1</f>
        <v>2.5000000000000001E-2</v>
      </c>
      <c r="W73" s="130">
        <f>(Q72/Q69)-1</f>
        <v>2.5000000000000001E-2</v>
      </c>
      <c r="X73" s="130">
        <f t="shared" ref="X73:AA73" si="473">(R72/R69)-1</f>
        <v>2.5000000000000001E-2</v>
      </c>
      <c r="Y73" s="130">
        <f t="shared" si="473"/>
        <v>2.5000999999999999E-2</v>
      </c>
      <c r="Z73" s="130">
        <f t="shared" si="473"/>
        <v>2.5000999999999999E-2</v>
      </c>
      <c r="AA73" s="130">
        <f t="shared" si="473"/>
        <v>2.5000000000000001E-2</v>
      </c>
    </row>
    <row r="74" spans="1:27" s="4" customFormat="1" ht="13.5" customHeight="1" thickBot="1" x14ac:dyDescent="0.25">
      <c r="A74" s="80"/>
      <c r="B74" s="168"/>
      <c r="C74" s="39"/>
      <c r="D74" s="189"/>
      <c r="E74" s="190"/>
      <c r="F74" s="190"/>
      <c r="G74" s="190"/>
      <c r="H74" s="190"/>
      <c r="I74" s="190"/>
      <c r="J74" s="133"/>
      <c r="K74" s="133"/>
      <c r="L74" s="133"/>
      <c r="M74" s="133"/>
      <c r="N74" s="133"/>
      <c r="O74" s="133"/>
      <c r="P74" s="134"/>
      <c r="Q74" s="135"/>
      <c r="R74" s="135"/>
      <c r="S74" s="135"/>
      <c r="T74" s="135"/>
      <c r="U74" s="135"/>
      <c r="V74" s="133"/>
      <c r="W74" s="133"/>
      <c r="X74" s="133"/>
      <c r="Y74" s="133"/>
      <c r="Z74" s="133"/>
      <c r="AA74" s="133"/>
    </row>
    <row r="75" spans="1:27" s="4" customFormat="1" ht="13.5" customHeight="1" x14ac:dyDescent="0.2">
      <c r="A75" s="79">
        <v>23</v>
      </c>
      <c r="B75" s="166"/>
      <c r="C75" s="45"/>
      <c r="D75" s="187">
        <f t="shared" ref="D75:D76" si="474">P75</f>
        <v>16.920000000000002</v>
      </c>
      <c r="E75" s="187">
        <f t="shared" ref="E75:E76" si="475">Q75</f>
        <v>17.600000000000001</v>
      </c>
      <c r="F75" s="187">
        <f t="shared" ref="F75:F76" si="476">R75</f>
        <v>18.309999999999999</v>
      </c>
      <c r="G75" s="187">
        <f t="shared" ref="G75:G76" si="477">S75</f>
        <v>19.04</v>
      </c>
      <c r="H75" s="187">
        <f t="shared" ref="H75:H76" si="478">T75</f>
        <v>19.8</v>
      </c>
      <c r="I75" s="187">
        <f>U75</f>
        <v>20.59</v>
      </c>
      <c r="J75" s="130"/>
      <c r="K75" s="130">
        <f>(E75/D75)-1</f>
        <v>4.0189000000000002E-2</v>
      </c>
      <c r="L75" s="130">
        <f t="shared" ref="L75" si="479">(F75/E75)-1</f>
        <v>4.0341000000000002E-2</v>
      </c>
      <c r="M75" s="130">
        <f t="shared" ref="M75" si="480">(G75/F75)-1</f>
        <v>3.9869000000000002E-2</v>
      </c>
      <c r="N75" s="130">
        <f t="shared" ref="N75" si="481">(H75/G75)-1</f>
        <v>3.9916E-2</v>
      </c>
      <c r="O75" s="130">
        <f t="shared" ref="O75" si="482">(I75/H75)-1</f>
        <v>3.9898999999999997E-2</v>
      </c>
      <c r="P75" s="128">
        <f>ROUND(Q75*0.9615384,5)</f>
        <v>16.924849999999999</v>
      </c>
      <c r="Q75" s="128">
        <f t="shared" ref="Q75:T75" si="483">ROUND(R75*0.9615384,5)</f>
        <v>17.601849999999999</v>
      </c>
      <c r="R75" s="128">
        <f t="shared" si="483"/>
        <v>18.30592</v>
      </c>
      <c r="S75" s="128">
        <f t="shared" si="483"/>
        <v>19.038160000000001</v>
      </c>
      <c r="T75" s="128">
        <f t="shared" si="483"/>
        <v>19.799689999999998</v>
      </c>
      <c r="U75" s="129">
        <f>ROUND(U72*102.5%,5)</f>
        <v>20.59168</v>
      </c>
      <c r="V75" s="130"/>
      <c r="W75" s="130">
        <f>(Q75/P75)-1</f>
        <v>0.04</v>
      </c>
      <c r="X75" s="130">
        <f t="shared" ref="X75:AA75" si="484">(R75/Q75)-1</f>
        <v>0.04</v>
      </c>
      <c r="Y75" s="130">
        <f t="shared" si="484"/>
        <v>0.04</v>
      </c>
      <c r="Z75" s="130">
        <f t="shared" si="484"/>
        <v>0.04</v>
      </c>
      <c r="AA75" s="130">
        <f t="shared" si="484"/>
        <v>0.04</v>
      </c>
    </row>
    <row r="76" spans="1:27" s="4" customFormat="1" ht="13.5" customHeight="1" x14ac:dyDescent="0.2">
      <c r="A76" s="76"/>
      <c r="B76" s="167"/>
      <c r="C76" s="29"/>
      <c r="D76" s="188">
        <f t="shared" si="474"/>
        <v>35204</v>
      </c>
      <c r="E76" s="188">
        <f t="shared" si="475"/>
        <v>36612</v>
      </c>
      <c r="F76" s="188">
        <f t="shared" si="476"/>
        <v>38076</v>
      </c>
      <c r="G76" s="188">
        <f t="shared" si="477"/>
        <v>39599</v>
      </c>
      <c r="H76" s="188">
        <f t="shared" si="478"/>
        <v>41183</v>
      </c>
      <c r="I76" s="188">
        <f>U76</f>
        <v>42831</v>
      </c>
      <c r="J76" s="130">
        <f>(D75/D72)-1</f>
        <v>2.4833000000000001E-2</v>
      </c>
      <c r="K76" s="130">
        <f>(E75/E72)-1</f>
        <v>2.5044E-2</v>
      </c>
      <c r="L76" s="130">
        <f t="shared" ref="L76" si="485">(F75/F72)-1</f>
        <v>2.5196E-2</v>
      </c>
      <c r="M76" s="130">
        <f t="shared" ref="M76" si="486">(G75/G72)-1</f>
        <v>2.5309999999999999E-2</v>
      </c>
      <c r="N76" s="130">
        <f t="shared" ref="N76" si="487">(H75/H72)-1</f>
        <v>2.4844999999999999E-2</v>
      </c>
      <c r="O76" s="130">
        <f t="shared" ref="O76" si="488">(I75/I72)-1</f>
        <v>2.4888E-2</v>
      </c>
      <c r="P76" s="131">
        <f t="shared" ref="P76" si="489">ROUND((P75*2080),5)</f>
        <v>35203.688000000002</v>
      </c>
      <c r="Q76" s="132">
        <f t="shared" ref="Q76" si="490">ROUND((Q75*2080),5)</f>
        <v>36611.847999999998</v>
      </c>
      <c r="R76" s="132">
        <f t="shared" ref="R76" si="491">ROUND((R75*2080),5)</f>
        <v>38076.313600000001</v>
      </c>
      <c r="S76" s="132">
        <f t="shared" ref="S76" si="492">ROUND((S75*2080),5)</f>
        <v>39599.372799999997</v>
      </c>
      <c r="T76" s="132">
        <f t="shared" ref="T76" si="493">ROUND((T75*2080),5)</f>
        <v>41183.355199999998</v>
      </c>
      <c r="U76" s="132">
        <f>ROUND((U75*2080),5)</f>
        <v>42830.6944</v>
      </c>
      <c r="V76" s="130">
        <f>(P75/P72)-1</f>
        <v>2.4999E-2</v>
      </c>
      <c r="W76" s="130">
        <f>(Q75/Q72)-1</f>
        <v>2.5000000000000001E-2</v>
      </c>
      <c r="X76" s="130">
        <f t="shared" ref="X76:AA76" si="494">(R75/R72)-1</f>
        <v>2.5000000000000001E-2</v>
      </c>
      <c r="Y76" s="130">
        <f t="shared" si="494"/>
        <v>2.5000000000000001E-2</v>
      </c>
      <c r="Z76" s="130">
        <f t="shared" si="494"/>
        <v>2.5000000000000001E-2</v>
      </c>
      <c r="AA76" s="130">
        <f t="shared" si="494"/>
        <v>2.5000000000000001E-2</v>
      </c>
    </row>
    <row r="77" spans="1:27" s="4" customFormat="1" ht="13.5" customHeight="1" thickBot="1" x14ac:dyDescent="0.25">
      <c r="A77" s="80"/>
      <c r="B77" s="168"/>
      <c r="C77" s="39"/>
      <c r="D77" s="189"/>
      <c r="E77" s="190"/>
      <c r="F77" s="190"/>
      <c r="G77" s="190"/>
      <c r="H77" s="190"/>
      <c r="I77" s="190"/>
      <c r="J77" s="133"/>
      <c r="K77" s="133"/>
      <c r="L77" s="133"/>
      <c r="M77" s="133"/>
      <c r="N77" s="133"/>
      <c r="O77" s="133"/>
      <c r="P77" s="134"/>
      <c r="Q77" s="135"/>
      <c r="R77" s="135"/>
      <c r="S77" s="135"/>
      <c r="T77" s="135"/>
      <c r="U77" s="135"/>
      <c r="V77" s="133"/>
      <c r="W77" s="133"/>
      <c r="X77" s="133"/>
      <c r="Y77" s="133"/>
      <c r="Z77" s="133"/>
      <c r="AA77" s="133"/>
    </row>
    <row r="78" spans="1:27" s="4" customFormat="1" ht="13.5" customHeight="1" x14ac:dyDescent="0.2">
      <c r="A78" s="79">
        <v>24</v>
      </c>
      <c r="B78" s="166"/>
      <c r="C78" s="45"/>
      <c r="D78" s="187">
        <f t="shared" ref="D78:D79" si="495">P78</f>
        <v>17.350000000000001</v>
      </c>
      <c r="E78" s="187">
        <f t="shared" ref="E78:E79" si="496">Q78</f>
        <v>18.04</v>
      </c>
      <c r="F78" s="187">
        <f t="shared" ref="F78:F79" si="497">R78</f>
        <v>18.760000000000002</v>
      </c>
      <c r="G78" s="187">
        <f t="shared" ref="G78:G79" si="498">S78</f>
        <v>19.510000000000002</v>
      </c>
      <c r="H78" s="187">
        <f t="shared" ref="H78:H79" si="499">T78</f>
        <v>20.29</v>
      </c>
      <c r="I78" s="187">
        <f>U78</f>
        <v>21.11</v>
      </c>
      <c r="J78" s="130"/>
      <c r="K78" s="130">
        <f>(E78/D78)-1</f>
        <v>3.9768999999999999E-2</v>
      </c>
      <c r="L78" s="130">
        <f t="shared" ref="L78" si="500">(F78/E78)-1</f>
        <v>3.9911000000000002E-2</v>
      </c>
      <c r="M78" s="130">
        <f t="shared" ref="M78" si="501">(G78/F78)-1</f>
        <v>3.9979000000000001E-2</v>
      </c>
      <c r="N78" s="130">
        <f t="shared" ref="N78" si="502">(H78/G78)-1</f>
        <v>3.9979000000000001E-2</v>
      </c>
      <c r="O78" s="130">
        <f t="shared" ref="O78" si="503">(I78/H78)-1</f>
        <v>4.0413999999999999E-2</v>
      </c>
      <c r="P78" s="128">
        <f>ROUND(Q78*0.9615384,5)</f>
        <v>17.34797</v>
      </c>
      <c r="Q78" s="128">
        <f t="shared" ref="Q78:T78" si="504">ROUND(R78*0.9615384,5)</f>
        <v>18.041889999999999</v>
      </c>
      <c r="R78" s="128">
        <f t="shared" si="504"/>
        <v>18.763570000000001</v>
      </c>
      <c r="S78" s="128">
        <f t="shared" si="504"/>
        <v>19.514109999999999</v>
      </c>
      <c r="T78" s="128">
        <f t="shared" si="504"/>
        <v>20.29468</v>
      </c>
      <c r="U78" s="129">
        <f>ROUND(U75*102.5%,5)</f>
        <v>21.106470000000002</v>
      </c>
      <c r="V78" s="130"/>
      <c r="W78" s="130">
        <f>(Q78/P78)-1</f>
        <v>0.04</v>
      </c>
      <c r="X78" s="130">
        <f t="shared" ref="X78:AA78" si="505">(R78/Q78)-1</f>
        <v>0.04</v>
      </c>
      <c r="Y78" s="130">
        <f t="shared" si="505"/>
        <v>0.04</v>
      </c>
      <c r="Z78" s="130">
        <f t="shared" si="505"/>
        <v>0.04</v>
      </c>
      <c r="AA78" s="130">
        <f t="shared" si="505"/>
        <v>0.04</v>
      </c>
    </row>
    <row r="79" spans="1:27" s="4" customFormat="1" ht="13.5" customHeight="1" x14ac:dyDescent="0.2">
      <c r="A79" s="76"/>
      <c r="B79" s="167"/>
      <c r="C79" s="29"/>
      <c r="D79" s="188">
        <f t="shared" si="495"/>
        <v>36084</v>
      </c>
      <c r="E79" s="188">
        <f t="shared" si="496"/>
        <v>37527</v>
      </c>
      <c r="F79" s="188">
        <f t="shared" si="497"/>
        <v>39028</v>
      </c>
      <c r="G79" s="188">
        <f t="shared" si="498"/>
        <v>40589</v>
      </c>
      <c r="H79" s="188">
        <f t="shared" si="499"/>
        <v>42213</v>
      </c>
      <c r="I79" s="188">
        <f>U79</f>
        <v>43901</v>
      </c>
      <c r="J79" s="130">
        <f>(D78/D75)-1</f>
        <v>2.5413999999999999E-2</v>
      </c>
      <c r="K79" s="130">
        <f>(E78/E75)-1</f>
        <v>2.5000000000000001E-2</v>
      </c>
      <c r="L79" s="130">
        <f t="shared" ref="L79" si="506">(F78/F75)-1</f>
        <v>2.4577000000000002E-2</v>
      </c>
      <c r="M79" s="130">
        <f t="shared" ref="M79" si="507">(G78/G75)-1</f>
        <v>2.4684999999999999E-2</v>
      </c>
      <c r="N79" s="130">
        <f t="shared" ref="N79" si="508">(H78/H75)-1</f>
        <v>2.4747000000000002E-2</v>
      </c>
      <c r="O79" s="130">
        <f t="shared" ref="O79" si="509">(I78/I75)-1</f>
        <v>2.5255E-2</v>
      </c>
      <c r="P79" s="131">
        <f t="shared" ref="P79" si="510">ROUND((P78*2080),5)</f>
        <v>36083.777600000001</v>
      </c>
      <c r="Q79" s="132">
        <f t="shared" ref="Q79" si="511">ROUND((Q78*2080),5)</f>
        <v>37527.131200000003</v>
      </c>
      <c r="R79" s="132">
        <f t="shared" ref="R79" si="512">ROUND((R78*2080),5)</f>
        <v>39028.225599999998</v>
      </c>
      <c r="S79" s="132">
        <f t="shared" ref="S79" si="513">ROUND((S78*2080),5)</f>
        <v>40589.3488</v>
      </c>
      <c r="T79" s="132">
        <f t="shared" ref="T79" si="514">ROUND((T78*2080),5)</f>
        <v>42212.934399999998</v>
      </c>
      <c r="U79" s="132">
        <f>ROUND((U78*2080),5)</f>
        <v>43901.457600000002</v>
      </c>
      <c r="V79" s="130">
        <f>(P78/P75)-1</f>
        <v>2.5000000000000001E-2</v>
      </c>
      <c r="W79" s="130">
        <f>(Q78/Q75)-1</f>
        <v>2.5000000000000001E-2</v>
      </c>
      <c r="X79" s="130">
        <f t="shared" ref="X79:AA79" si="515">(R78/R75)-1</f>
        <v>2.5000000000000001E-2</v>
      </c>
      <c r="Y79" s="130">
        <f t="shared" si="515"/>
        <v>2.5000000000000001E-2</v>
      </c>
      <c r="Z79" s="130">
        <f t="shared" si="515"/>
        <v>2.5000000000000001E-2</v>
      </c>
      <c r="AA79" s="130">
        <f t="shared" si="515"/>
        <v>2.5000000000000001E-2</v>
      </c>
    </row>
    <row r="80" spans="1:27" s="4" customFormat="1" ht="13.5" customHeight="1" thickBot="1" x14ac:dyDescent="0.25">
      <c r="A80" s="80"/>
      <c r="B80" s="168"/>
      <c r="C80" s="39"/>
      <c r="D80" s="189"/>
      <c r="E80" s="190"/>
      <c r="F80" s="190"/>
      <c r="G80" s="190"/>
      <c r="H80" s="190"/>
      <c r="I80" s="190"/>
      <c r="J80" s="133"/>
      <c r="K80" s="133"/>
      <c r="L80" s="133"/>
      <c r="M80" s="133"/>
      <c r="N80" s="133"/>
      <c r="O80" s="133"/>
      <c r="P80" s="134"/>
      <c r="Q80" s="135"/>
      <c r="R80" s="135"/>
      <c r="S80" s="135"/>
      <c r="T80" s="135"/>
      <c r="U80" s="135"/>
      <c r="V80" s="133"/>
      <c r="W80" s="133"/>
      <c r="X80" s="133"/>
      <c r="Y80" s="133"/>
      <c r="Z80" s="133"/>
      <c r="AA80" s="133"/>
    </row>
    <row r="81" spans="1:27" s="4" customFormat="1" ht="13.5" customHeight="1" x14ac:dyDescent="0.2">
      <c r="A81" s="79">
        <v>25</v>
      </c>
      <c r="B81" s="166"/>
      <c r="C81" s="45"/>
      <c r="D81" s="187">
        <f t="shared" ref="D81:D82" si="516">P81</f>
        <v>17.78</v>
      </c>
      <c r="E81" s="187">
        <f t="shared" ref="E81:E82" si="517">Q81</f>
        <v>18.489999999999998</v>
      </c>
      <c r="F81" s="187">
        <f t="shared" ref="F81:F82" si="518">R81</f>
        <v>19.23</v>
      </c>
      <c r="G81" s="187">
        <f t="shared" ref="G81:G82" si="519">S81</f>
        <v>20</v>
      </c>
      <c r="H81" s="187">
        <f t="shared" ref="H81:H82" si="520">T81</f>
        <v>20.8</v>
      </c>
      <c r="I81" s="187">
        <f>U81</f>
        <v>21.63</v>
      </c>
      <c r="J81" s="130"/>
      <c r="K81" s="130">
        <f>(E81/D81)-1</f>
        <v>3.9933000000000003E-2</v>
      </c>
      <c r="L81" s="130">
        <f t="shared" ref="L81" si="521">(F81/E81)-1</f>
        <v>4.0022000000000002E-2</v>
      </c>
      <c r="M81" s="130">
        <f t="shared" ref="M81" si="522">(G81/F81)-1</f>
        <v>4.0042000000000001E-2</v>
      </c>
      <c r="N81" s="130">
        <f t="shared" ref="N81" si="523">(H81/G81)-1</f>
        <v>0.04</v>
      </c>
      <c r="O81" s="130">
        <f t="shared" ref="O81" si="524">(I81/H81)-1</f>
        <v>3.9904000000000002E-2</v>
      </c>
      <c r="P81" s="128">
        <f>ROUND(Q81*0.9615384,5)</f>
        <v>17.781669999999998</v>
      </c>
      <c r="Q81" s="128">
        <f t="shared" ref="Q81:T81" si="525">ROUND(R81*0.9615384,5)</f>
        <v>18.492940000000001</v>
      </c>
      <c r="R81" s="128">
        <f t="shared" si="525"/>
        <v>19.232659999999999</v>
      </c>
      <c r="S81" s="128">
        <f t="shared" si="525"/>
        <v>20.00197</v>
      </c>
      <c r="T81" s="128">
        <f t="shared" si="525"/>
        <v>20.802050000000001</v>
      </c>
      <c r="U81" s="129">
        <f>ROUND(U78*102.5%,5)</f>
        <v>21.634129999999999</v>
      </c>
      <c r="V81" s="130"/>
      <c r="W81" s="130">
        <f>(Q81/P81)-1</f>
        <v>0.04</v>
      </c>
      <c r="X81" s="130">
        <f t="shared" ref="X81:AA81" si="526">(R81/Q81)-1</f>
        <v>0.04</v>
      </c>
      <c r="Y81" s="130">
        <f t="shared" si="526"/>
        <v>0.04</v>
      </c>
      <c r="Z81" s="130">
        <f t="shared" si="526"/>
        <v>0.04</v>
      </c>
      <c r="AA81" s="130">
        <f t="shared" si="526"/>
        <v>0.04</v>
      </c>
    </row>
    <row r="82" spans="1:27" s="4" customFormat="1" ht="13.5" customHeight="1" x14ac:dyDescent="0.2">
      <c r="A82" s="76"/>
      <c r="B82" s="167"/>
      <c r="C82" s="29"/>
      <c r="D82" s="188">
        <f t="shared" si="516"/>
        <v>36986</v>
      </c>
      <c r="E82" s="188">
        <f t="shared" si="517"/>
        <v>38465</v>
      </c>
      <c r="F82" s="188">
        <f t="shared" si="518"/>
        <v>40004</v>
      </c>
      <c r="G82" s="188">
        <f t="shared" si="519"/>
        <v>41604</v>
      </c>
      <c r="H82" s="188">
        <f t="shared" si="520"/>
        <v>43268</v>
      </c>
      <c r="I82" s="188">
        <f>U82</f>
        <v>44999</v>
      </c>
      <c r="J82" s="130">
        <f>(D81/D78)-1</f>
        <v>2.4784E-2</v>
      </c>
      <c r="K82" s="130">
        <f>(E81/E78)-1</f>
        <v>2.4944999999999998E-2</v>
      </c>
      <c r="L82" s="130">
        <f t="shared" ref="L82" si="527">(F81/F78)-1</f>
        <v>2.5052999999999999E-2</v>
      </c>
      <c r="M82" s="130">
        <f t="shared" ref="M82" si="528">(G81/G78)-1</f>
        <v>2.5114999999999998E-2</v>
      </c>
      <c r="N82" s="130">
        <f t="shared" ref="N82" si="529">(H81/H78)-1</f>
        <v>2.5135999999999999E-2</v>
      </c>
      <c r="O82" s="130">
        <f t="shared" ref="O82" si="530">(I81/I78)-1</f>
        <v>2.4632999999999999E-2</v>
      </c>
      <c r="P82" s="131">
        <f t="shared" ref="P82" si="531">ROUND((P81*2080),5)</f>
        <v>36985.873599999999</v>
      </c>
      <c r="Q82" s="132">
        <f t="shared" ref="Q82" si="532">ROUND((Q81*2080),5)</f>
        <v>38465.315199999997</v>
      </c>
      <c r="R82" s="132">
        <f t="shared" ref="R82" si="533">ROUND((R81*2080),5)</f>
        <v>40003.932800000002</v>
      </c>
      <c r="S82" s="132">
        <f t="shared" ref="S82" si="534">ROUND((S81*2080),5)</f>
        <v>41604.097600000001</v>
      </c>
      <c r="T82" s="132">
        <f t="shared" ref="T82" si="535">ROUND((T81*2080),5)</f>
        <v>43268.264000000003</v>
      </c>
      <c r="U82" s="132">
        <f>ROUND((U81*2080),5)</f>
        <v>44998.990400000002</v>
      </c>
      <c r="V82" s="130">
        <f>(P81/P78)-1</f>
        <v>2.5000000000000001E-2</v>
      </c>
      <c r="W82" s="130">
        <f>(Q81/Q78)-1</f>
        <v>2.5000000000000001E-2</v>
      </c>
      <c r="X82" s="130">
        <f t="shared" ref="X82:AA82" si="536">(R81/R78)-1</f>
        <v>2.5000000000000001E-2</v>
      </c>
      <c r="Y82" s="130">
        <f t="shared" si="536"/>
        <v>2.5000000000000001E-2</v>
      </c>
      <c r="Z82" s="130">
        <f t="shared" si="536"/>
        <v>2.5000000000000001E-2</v>
      </c>
      <c r="AA82" s="130">
        <f t="shared" si="536"/>
        <v>2.5000000000000001E-2</v>
      </c>
    </row>
    <row r="83" spans="1:27" s="4" customFormat="1" ht="13.5" customHeight="1" thickBot="1" x14ac:dyDescent="0.25">
      <c r="A83" s="80"/>
      <c r="B83" s="168"/>
      <c r="C83" s="39"/>
      <c r="D83" s="189"/>
      <c r="E83" s="190"/>
      <c r="F83" s="190"/>
      <c r="G83" s="190"/>
      <c r="H83" s="190"/>
      <c r="I83" s="190"/>
      <c r="J83" s="133"/>
      <c r="K83" s="133"/>
      <c r="L83" s="133"/>
      <c r="M83" s="133"/>
      <c r="N83" s="133"/>
      <c r="O83" s="133"/>
      <c r="P83" s="134"/>
      <c r="Q83" s="135"/>
      <c r="R83" s="135"/>
      <c r="S83" s="135"/>
      <c r="T83" s="135"/>
      <c r="U83" s="135"/>
      <c r="V83" s="133"/>
      <c r="W83" s="133"/>
      <c r="X83" s="133"/>
      <c r="Y83" s="133"/>
      <c r="Z83" s="133"/>
      <c r="AA83" s="133"/>
    </row>
    <row r="84" spans="1:27" s="4" customFormat="1" ht="13.5" customHeight="1" x14ac:dyDescent="0.2">
      <c r="A84" s="79">
        <v>26</v>
      </c>
      <c r="B84" s="166"/>
      <c r="C84" s="45"/>
      <c r="D84" s="187">
        <f t="shared" ref="D84:D85" si="537">P84</f>
        <v>18.23</v>
      </c>
      <c r="E84" s="187">
        <f t="shared" ref="E84:E85" si="538">Q84</f>
        <v>18.96</v>
      </c>
      <c r="F84" s="187">
        <f t="shared" ref="F84:F85" si="539">R84</f>
        <v>19.71</v>
      </c>
      <c r="G84" s="187">
        <f t="shared" ref="G84:G85" si="540">S84</f>
        <v>20.5</v>
      </c>
      <c r="H84" s="187">
        <f t="shared" ref="H84:H85" si="541">T84</f>
        <v>21.32</v>
      </c>
      <c r="I84" s="187">
        <f>U84</f>
        <v>22.17</v>
      </c>
      <c r="J84" s="130"/>
      <c r="K84" s="130">
        <f>(E84/D84)-1</f>
        <v>4.0044000000000003E-2</v>
      </c>
      <c r="L84" s="130">
        <f t="shared" ref="L84" si="542">(F84/E84)-1</f>
        <v>3.9557000000000002E-2</v>
      </c>
      <c r="M84" s="130">
        <f t="shared" ref="M84" si="543">(G84/F84)-1</f>
        <v>4.0080999999999999E-2</v>
      </c>
      <c r="N84" s="130">
        <f t="shared" ref="N84" si="544">(H84/G84)-1</f>
        <v>0.04</v>
      </c>
      <c r="O84" s="130">
        <f t="shared" ref="O84" si="545">(I84/H84)-1</f>
        <v>3.9869000000000002E-2</v>
      </c>
      <c r="P84" s="128">
        <f>ROUND(Q84*0.9615384,5)</f>
        <v>18.226209999999998</v>
      </c>
      <c r="Q84" s="128">
        <f t="shared" ref="Q84:T84" si="546">ROUND(R84*0.9615384,5)</f>
        <v>18.955259999999999</v>
      </c>
      <c r="R84" s="128">
        <f t="shared" si="546"/>
        <v>19.713470000000001</v>
      </c>
      <c r="S84" s="128">
        <f t="shared" si="546"/>
        <v>20.502009999999999</v>
      </c>
      <c r="T84" s="128">
        <f t="shared" si="546"/>
        <v>21.322089999999999</v>
      </c>
      <c r="U84" s="129">
        <f>ROUND(U81*102.5%,5)</f>
        <v>22.174980000000001</v>
      </c>
      <c r="V84" s="130"/>
      <c r="W84" s="130">
        <f>(Q84/P84)-1</f>
        <v>0.04</v>
      </c>
      <c r="X84" s="130">
        <f t="shared" ref="X84:AA84" si="547">(R84/Q84)-1</f>
        <v>0.04</v>
      </c>
      <c r="Y84" s="130">
        <f t="shared" si="547"/>
        <v>0.04</v>
      </c>
      <c r="Z84" s="130">
        <f t="shared" si="547"/>
        <v>0.04</v>
      </c>
      <c r="AA84" s="130">
        <f t="shared" si="547"/>
        <v>0.04</v>
      </c>
    </row>
    <row r="85" spans="1:27" s="4" customFormat="1" ht="13.5" customHeight="1" x14ac:dyDescent="0.2">
      <c r="A85" s="76"/>
      <c r="B85" s="167"/>
      <c r="C85" s="29"/>
      <c r="D85" s="188">
        <f t="shared" si="537"/>
        <v>37911</v>
      </c>
      <c r="E85" s="188">
        <f t="shared" si="538"/>
        <v>39427</v>
      </c>
      <c r="F85" s="188">
        <f t="shared" si="539"/>
        <v>41004</v>
      </c>
      <c r="G85" s="188">
        <f t="shared" si="540"/>
        <v>42644</v>
      </c>
      <c r="H85" s="188">
        <f t="shared" si="541"/>
        <v>44350</v>
      </c>
      <c r="I85" s="188">
        <f>U85</f>
        <v>46124</v>
      </c>
      <c r="J85" s="130">
        <f>(D84/D81)-1</f>
        <v>2.5309000000000002E-2</v>
      </c>
      <c r="K85" s="130">
        <f>(E84/E81)-1</f>
        <v>2.5419000000000001E-2</v>
      </c>
      <c r="L85" s="130">
        <f t="shared" ref="L85" si="548">(F84/F81)-1</f>
        <v>2.4961000000000001E-2</v>
      </c>
      <c r="M85" s="130">
        <f t="shared" ref="M85" si="549">(G84/G81)-1</f>
        <v>2.5000000000000001E-2</v>
      </c>
      <c r="N85" s="130">
        <f t="shared" ref="N85" si="550">(H84/H81)-1</f>
        <v>2.5000000000000001E-2</v>
      </c>
      <c r="O85" s="130">
        <f t="shared" ref="O85" si="551">(I84/I81)-1</f>
        <v>2.4965000000000001E-2</v>
      </c>
      <c r="P85" s="131">
        <f t="shared" ref="P85" si="552">ROUND((P84*2080),5)</f>
        <v>37910.516799999998</v>
      </c>
      <c r="Q85" s="132">
        <f t="shared" ref="Q85" si="553">ROUND((Q84*2080),5)</f>
        <v>39426.940799999997</v>
      </c>
      <c r="R85" s="132">
        <f t="shared" ref="R85" si="554">ROUND((R84*2080),5)</f>
        <v>41004.017599999999</v>
      </c>
      <c r="S85" s="132">
        <f t="shared" ref="S85" si="555">ROUND((S84*2080),5)</f>
        <v>42644.180800000002</v>
      </c>
      <c r="T85" s="132">
        <f t="shared" ref="T85" si="556">ROUND((T84*2080),5)</f>
        <v>44349.947200000002</v>
      </c>
      <c r="U85" s="132">
        <f>ROUND((U84*2080),5)</f>
        <v>46123.958400000003</v>
      </c>
      <c r="V85" s="130">
        <f>(P84/P81)-1</f>
        <v>2.5000000000000001E-2</v>
      </c>
      <c r="W85" s="130">
        <f>(Q84/Q81)-1</f>
        <v>2.5000000000000001E-2</v>
      </c>
      <c r="X85" s="130">
        <f t="shared" ref="X85:AA85" si="557">(R84/R81)-1</f>
        <v>2.5000000000000001E-2</v>
      </c>
      <c r="Y85" s="130">
        <f t="shared" si="557"/>
        <v>2.5000000000000001E-2</v>
      </c>
      <c r="Z85" s="130">
        <f t="shared" si="557"/>
        <v>2.4999E-2</v>
      </c>
      <c r="AA85" s="130">
        <f t="shared" si="557"/>
        <v>2.5000000000000001E-2</v>
      </c>
    </row>
    <row r="86" spans="1:27" s="4" customFormat="1" ht="13.5" customHeight="1" thickBot="1" x14ac:dyDescent="0.25">
      <c r="A86" s="80"/>
      <c r="B86" s="168"/>
      <c r="C86" s="39"/>
      <c r="D86" s="189"/>
      <c r="E86" s="190"/>
      <c r="F86" s="190"/>
      <c r="G86" s="190"/>
      <c r="H86" s="190"/>
      <c r="I86" s="190"/>
      <c r="J86" s="133"/>
      <c r="K86" s="133"/>
      <c r="L86" s="133"/>
      <c r="M86" s="133"/>
      <c r="N86" s="133"/>
      <c r="O86" s="133"/>
      <c r="P86" s="134"/>
      <c r="Q86" s="135"/>
      <c r="R86" s="135"/>
      <c r="S86" s="135"/>
      <c r="T86" s="135"/>
      <c r="U86" s="135"/>
      <c r="V86" s="133"/>
      <c r="W86" s="133"/>
      <c r="X86" s="133"/>
      <c r="Y86" s="133"/>
      <c r="Z86" s="133"/>
      <c r="AA86" s="133"/>
    </row>
    <row r="87" spans="1:27" s="4" customFormat="1" ht="13.5" customHeight="1" x14ac:dyDescent="0.2">
      <c r="A87" s="79">
        <v>27</v>
      </c>
      <c r="B87" s="166"/>
      <c r="C87" s="45"/>
      <c r="D87" s="187">
        <f t="shared" ref="D87:D88" si="558">P87</f>
        <v>18.68</v>
      </c>
      <c r="E87" s="187">
        <f t="shared" ref="E87:E88" si="559">Q87</f>
        <v>19.43</v>
      </c>
      <c r="F87" s="187">
        <f t="shared" ref="F87:F88" si="560">R87</f>
        <v>20.21</v>
      </c>
      <c r="G87" s="187">
        <f t="shared" ref="G87:G88" si="561">S87</f>
        <v>21.01</v>
      </c>
      <c r="H87" s="187">
        <f t="shared" ref="H87:H88" si="562">T87</f>
        <v>21.86</v>
      </c>
      <c r="I87" s="187">
        <f>U87</f>
        <v>22.73</v>
      </c>
      <c r="J87" s="130"/>
      <c r="K87" s="130">
        <f>(E87/D87)-1</f>
        <v>4.0149999999999998E-2</v>
      </c>
      <c r="L87" s="130">
        <f t="shared" ref="L87" si="563">(F87/E87)-1</f>
        <v>4.0143999999999999E-2</v>
      </c>
      <c r="M87" s="130">
        <f t="shared" ref="M87" si="564">(G87/F87)-1</f>
        <v>3.9584000000000001E-2</v>
      </c>
      <c r="N87" s="130">
        <f t="shared" ref="N87" si="565">(H87/G87)-1</f>
        <v>4.0457E-2</v>
      </c>
      <c r="O87" s="130">
        <f t="shared" ref="O87" si="566">(I87/H87)-1</f>
        <v>3.9799000000000001E-2</v>
      </c>
      <c r="P87" s="128">
        <f>ROUND(Q87*0.9615384,5)</f>
        <v>18.68186</v>
      </c>
      <c r="Q87" s="128">
        <f t="shared" ref="Q87:T87" si="567">ROUND(R87*0.9615384,5)</f>
        <v>19.42914</v>
      </c>
      <c r="R87" s="128">
        <f t="shared" si="567"/>
        <v>20.206309999999998</v>
      </c>
      <c r="S87" s="128">
        <f t="shared" si="567"/>
        <v>21.014559999999999</v>
      </c>
      <c r="T87" s="128">
        <f t="shared" si="567"/>
        <v>21.855139999999999</v>
      </c>
      <c r="U87" s="129">
        <f>ROUND(U84*102.5%,5)</f>
        <v>22.72935</v>
      </c>
      <c r="V87" s="130"/>
      <c r="W87" s="130">
        <f>(Q87/P87)-1</f>
        <v>0.04</v>
      </c>
      <c r="X87" s="130">
        <f t="shared" ref="X87:AA87" si="568">(R87/Q87)-1</f>
        <v>0.04</v>
      </c>
      <c r="Y87" s="130">
        <f t="shared" si="568"/>
        <v>0.04</v>
      </c>
      <c r="Z87" s="130">
        <f t="shared" si="568"/>
        <v>0.04</v>
      </c>
      <c r="AA87" s="130">
        <f t="shared" si="568"/>
        <v>0.04</v>
      </c>
    </row>
    <row r="88" spans="1:27" s="4" customFormat="1" ht="13.5" customHeight="1" x14ac:dyDescent="0.2">
      <c r="A88" s="76"/>
      <c r="B88" s="167"/>
      <c r="C88" s="29"/>
      <c r="D88" s="188">
        <f t="shared" si="558"/>
        <v>38858</v>
      </c>
      <c r="E88" s="188">
        <f t="shared" si="559"/>
        <v>40413</v>
      </c>
      <c r="F88" s="188">
        <f t="shared" si="560"/>
        <v>42029</v>
      </c>
      <c r="G88" s="188">
        <f t="shared" si="561"/>
        <v>43710</v>
      </c>
      <c r="H88" s="188">
        <f t="shared" si="562"/>
        <v>45459</v>
      </c>
      <c r="I88" s="188">
        <f>U88</f>
        <v>47277</v>
      </c>
      <c r="J88" s="130">
        <f>(D87/D84)-1</f>
        <v>2.4684999999999999E-2</v>
      </c>
      <c r="K88" s="130">
        <f>(E87/E84)-1</f>
        <v>2.4788999999999999E-2</v>
      </c>
      <c r="L88" s="130">
        <f t="shared" ref="L88" si="569">(F87/F84)-1</f>
        <v>2.5368000000000002E-2</v>
      </c>
      <c r="M88" s="130">
        <f t="shared" ref="M88" si="570">(G87/G84)-1</f>
        <v>2.4878000000000001E-2</v>
      </c>
      <c r="N88" s="130">
        <f t="shared" ref="N88" si="571">(H87/H84)-1</f>
        <v>2.5328E-2</v>
      </c>
      <c r="O88" s="130">
        <f t="shared" ref="O88" si="572">(I87/I84)-1</f>
        <v>2.5259E-2</v>
      </c>
      <c r="P88" s="131">
        <f t="shared" ref="P88" si="573">ROUND((P87*2080),5)</f>
        <v>38858.268799999998</v>
      </c>
      <c r="Q88" s="132">
        <f t="shared" ref="Q88" si="574">ROUND((Q87*2080),5)</f>
        <v>40412.611199999999</v>
      </c>
      <c r="R88" s="132">
        <f t="shared" ref="R88" si="575">ROUND((R87*2080),5)</f>
        <v>42029.124799999998</v>
      </c>
      <c r="S88" s="132">
        <f t="shared" ref="S88" si="576">ROUND((S87*2080),5)</f>
        <v>43710.284800000001</v>
      </c>
      <c r="T88" s="132">
        <f t="shared" ref="T88" si="577">ROUND((T87*2080),5)</f>
        <v>45458.691200000001</v>
      </c>
      <c r="U88" s="132">
        <f>ROUND((U87*2080),5)</f>
        <v>47277.048000000003</v>
      </c>
      <c r="V88" s="130">
        <f>(P87/P84)-1</f>
        <v>2.5000000000000001E-2</v>
      </c>
      <c r="W88" s="130">
        <f>(Q87/Q84)-1</f>
        <v>2.5000000000000001E-2</v>
      </c>
      <c r="X88" s="130">
        <f t="shared" ref="X88:AA88" si="578">(R87/R84)-1</f>
        <v>2.5000000000000001E-2</v>
      </c>
      <c r="Y88" s="130">
        <f t="shared" si="578"/>
        <v>2.5000000000000001E-2</v>
      </c>
      <c r="Z88" s="130">
        <f t="shared" si="578"/>
        <v>2.5000000000000001E-2</v>
      </c>
      <c r="AA88" s="130">
        <f t="shared" si="578"/>
        <v>2.5000000000000001E-2</v>
      </c>
    </row>
    <row r="89" spans="1:27" s="4" customFormat="1" ht="13.5" customHeight="1" thickBot="1" x14ac:dyDescent="0.25">
      <c r="A89" s="80"/>
      <c r="B89" s="168"/>
      <c r="C89" s="39"/>
      <c r="D89" s="189"/>
      <c r="E89" s="190"/>
      <c r="F89" s="190"/>
      <c r="G89" s="190"/>
      <c r="H89" s="190"/>
      <c r="I89" s="190"/>
      <c r="J89" s="133"/>
      <c r="K89" s="133"/>
      <c r="L89" s="133"/>
      <c r="M89" s="133"/>
      <c r="N89" s="133"/>
      <c r="O89" s="133"/>
      <c r="P89" s="134"/>
      <c r="Q89" s="135"/>
      <c r="R89" s="135"/>
      <c r="S89" s="135"/>
      <c r="T89" s="135"/>
      <c r="U89" s="135"/>
      <c r="V89" s="133"/>
      <c r="W89" s="133"/>
      <c r="X89" s="133"/>
      <c r="Y89" s="133"/>
      <c r="Z89" s="133"/>
      <c r="AA89" s="133"/>
    </row>
    <row r="90" spans="1:27" s="4" customFormat="1" ht="13.5" customHeight="1" x14ac:dyDescent="0.2">
      <c r="A90" s="79">
        <v>28</v>
      </c>
      <c r="B90" s="166"/>
      <c r="C90" s="45"/>
      <c r="D90" s="187">
        <f t="shared" ref="D90:D91" si="579">P90</f>
        <v>19.149999999999999</v>
      </c>
      <c r="E90" s="187">
        <f t="shared" ref="E90:E91" si="580">Q90</f>
        <v>19.91</v>
      </c>
      <c r="F90" s="187">
        <f t="shared" ref="F90:F91" si="581">R90</f>
        <v>20.71</v>
      </c>
      <c r="G90" s="187">
        <f t="shared" ref="G90:G91" si="582">S90</f>
        <v>21.54</v>
      </c>
      <c r="H90" s="187">
        <f t="shared" ref="H90:H91" si="583">T90</f>
        <v>22.4</v>
      </c>
      <c r="I90" s="187">
        <f>U90</f>
        <v>23.3</v>
      </c>
      <c r="J90" s="130"/>
      <c r="K90" s="130">
        <f>(E90/D90)-1</f>
        <v>3.9687E-2</v>
      </c>
      <c r="L90" s="130">
        <f t="shared" ref="L90" si="584">(F90/E90)-1</f>
        <v>4.0181000000000001E-2</v>
      </c>
      <c r="M90" s="130">
        <f t="shared" ref="M90" si="585">(G90/F90)-1</f>
        <v>4.0077000000000002E-2</v>
      </c>
      <c r="N90" s="130">
        <f t="shared" ref="N90" si="586">(H90/G90)-1</f>
        <v>3.9926000000000003E-2</v>
      </c>
      <c r="O90" s="130">
        <f t="shared" ref="O90" si="587">(I90/H90)-1</f>
        <v>4.0178999999999999E-2</v>
      </c>
      <c r="P90" s="128">
        <f>ROUND(Q90*0.9615384,5)</f>
        <v>19.148900000000001</v>
      </c>
      <c r="Q90" s="128">
        <f t="shared" ref="Q90:T90" si="588">ROUND(R90*0.9615384,5)</f>
        <v>19.914860000000001</v>
      </c>
      <c r="R90" s="128">
        <f t="shared" si="588"/>
        <v>20.711459999999999</v>
      </c>
      <c r="S90" s="128">
        <f t="shared" si="588"/>
        <v>21.539919999999999</v>
      </c>
      <c r="T90" s="128">
        <f t="shared" si="588"/>
        <v>22.401520000000001</v>
      </c>
      <c r="U90" s="129">
        <f>ROUND(U87*102.5%,5)</f>
        <v>23.29758</v>
      </c>
      <c r="V90" s="130"/>
      <c r="W90" s="130">
        <f>(Q90/P90)-1</f>
        <v>0.04</v>
      </c>
      <c r="X90" s="130">
        <f t="shared" ref="X90:AA90" si="589">(R90/Q90)-1</f>
        <v>0.04</v>
      </c>
      <c r="Y90" s="130">
        <f t="shared" si="589"/>
        <v>0.04</v>
      </c>
      <c r="Z90" s="130">
        <f t="shared" si="589"/>
        <v>0.04</v>
      </c>
      <c r="AA90" s="130">
        <f t="shared" si="589"/>
        <v>0.04</v>
      </c>
    </row>
    <row r="91" spans="1:27" s="4" customFormat="1" ht="13.5" customHeight="1" x14ac:dyDescent="0.2">
      <c r="A91" s="76"/>
      <c r="B91" s="167"/>
      <c r="C91" s="29"/>
      <c r="D91" s="188">
        <f t="shared" si="579"/>
        <v>39830</v>
      </c>
      <c r="E91" s="188">
        <f t="shared" si="580"/>
        <v>41423</v>
      </c>
      <c r="F91" s="188">
        <f t="shared" si="581"/>
        <v>43080</v>
      </c>
      <c r="G91" s="188">
        <f t="shared" si="582"/>
        <v>44803</v>
      </c>
      <c r="H91" s="188">
        <f t="shared" si="583"/>
        <v>46595</v>
      </c>
      <c r="I91" s="188">
        <f>U91</f>
        <v>48459</v>
      </c>
      <c r="J91" s="130">
        <f>(D90/D87)-1</f>
        <v>2.5160999999999999E-2</v>
      </c>
      <c r="K91" s="130">
        <f>(E90/E87)-1</f>
        <v>2.4704E-2</v>
      </c>
      <c r="L91" s="130">
        <f t="shared" ref="L91" si="590">(F90/F87)-1</f>
        <v>2.4740000000000002E-2</v>
      </c>
      <c r="M91" s="130">
        <f t="shared" ref="M91" si="591">(G90/G87)-1</f>
        <v>2.5225999999999998E-2</v>
      </c>
      <c r="N91" s="130">
        <f t="shared" ref="N91" si="592">(H90/H87)-1</f>
        <v>2.4702999999999999E-2</v>
      </c>
      <c r="O91" s="130">
        <f t="shared" ref="O91" si="593">(I90/I87)-1</f>
        <v>2.5076999999999999E-2</v>
      </c>
      <c r="P91" s="131">
        <f t="shared" ref="P91" si="594">ROUND((P90*2080),5)</f>
        <v>39829.712</v>
      </c>
      <c r="Q91" s="132">
        <f t="shared" ref="Q91" si="595">ROUND((Q90*2080),5)</f>
        <v>41422.908799999997</v>
      </c>
      <c r="R91" s="132">
        <f t="shared" ref="R91" si="596">ROUND((R90*2080),5)</f>
        <v>43079.836799999997</v>
      </c>
      <c r="S91" s="132">
        <f t="shared" ref="S91" si="597">ROUND((S90*2080),5)</f>
        <v>44803.033600000002</v>
      </c>
      <c r="T91" s="132">
        <f t="shared" ref="T91" si="598">ROUND((T90*2080),5)</f>
        <v>46595.161599999999</v>
      </c>
      <c r="U91" s="132">
        <f>ROUND((U90*2080),5)</f>
        <v>48458.966399999998</v>
      </c>
      <c r="V91" s="130">
        <f>(P90/P87)-1</f>
        <v>2.5000000000000001E-2</v>
      </c>
      <c r="W91" s="130">
        <f>(Q90/Q87)-1</f>
        <v>2.5000000000000001E-2</v>
      </c>
      <c r="X91" s="130">
        <f t="shared" ref="X91:AA91" si="599">(R90/R87)-1</f>
        <v>2.5000000000000001E-2</v>
      </c>
      <c r="Y91" s="130">
        <f t="shared" si="599"/>
        <v>2.5000000000000001E-2</v>
      </c>
      <c r="Z91" s="130">
        <f t="shared" si="599"/>
        <v>2.5000000000000001E-2</v>
      </c>
      <c r="AA91" s="130">
        <f t="shared" si="599"/>
        <v>2.5000000000000001E-2</v>
      </c>
    </row>
    <row r="92" spans="1:27" s="4" customFormat="1" ht="13.5" customHeight="1" thickBot="1" x14ac:dyDescent="0.25">
      <c r="A92" s="80"/>
      <c r="B92" s="168"/>
      <c r="C92" s="39"/>
      <c r="D92" s="189"/>
      <c r="E92" s="190"/>
      <c r="F92" s="190"/>
      <c r="G92" s="190"/>
      <c r="H92" s="190"/>
      <c r="I92" s="190"/>
      <c r="J92" s="133"/>
      <c r="K92" s="133"/>
      <c r="L92" s="133"/>
      <c r="M92" s="133"/>
      <c r="N92" s="133"/>
      <c r="O92" s="133"/>
      <c r="P92" s="134"/>
      <c r="Q92" s="135"/>
      <c r="R92" s="135"/>
      <c r="S92" s="135"/>
      <c r="T92" s="135"/>
      <c r="U92" s="135"/>
      <c r="V92" s="133"/>
      <c r="W92" s="133"/>
      <c r="X92" s="133"/>
      <c r="Y92" s="133"/>
      <c r="Z92" s="133"/>
      <c r="AA92" s="133"/>
    </row>
    <row r="93" spans="1:27" s="4" customFormat="1" ht="13.5" customHeight="1" x14ac:dyDescent="0.2">
      <c r="A93" s="79">
        <v>29</v>
      </c>
      <c r="B93" s="166"/>
      <c r="C93" s="45"/>
      <c r="D93" s="187">
        <f t="shared" ref="D93:D94" si="600">P93</f>
        <v>19.63</v>
      </c>
      <c r="E93" s="187">
        <f t="shared" ref="E93:E94" si="601">Q93</f>
        <v>20.41</v>
      </c>
      <c r="F93" s="187">
        <f t="shared" ref="F93:F94" si="602">R93</f>
        <v>21.23</v>
      </c>
      <c r="G93" s="187">
        <f t="shared" ref="G93:G94" si="603">S93</f>
        <v>22.08</v>
      </c>
      <c r="H93" s="187">
        <f t="shared" ref="H93:H94" si="604">T93</f>
        <v>22.96</v>
      </c>
      <c r="I93" s="187">
        <f>U93</f>
        <v>23.88</v>
      </c>
      <c r="J93" s="130"/>
      <c r="K93" s="130">
        <f>(E93/D93)-1</f>
        <v>3.9734999999999999E-2</v>
      </c>
      <c r="L93" s="130">
        <f t="shared" ref="L93" si="605">(F93/E93)-1</f>
        <v>4.0176000000000003E-2</v>
      </c>
      <c r="M93" s="130">
        <f t="shared" ref="M93" si="606">(G93/F93)-1</f>
        <v>4.0037999999999997E-2</v>
      </c>
      <c r="N93" s="130">
        <f t="shared" ref="N93" si="607">(H93/G93)-1</f>
        <v>3.9855000000000002E-2</v>
      </c>
      <c r="O93" s="130">
        <f t="shared" ref="O93" si="608">(I93/H93)-1</f>
        <v>4.0070000000000001E-2</v>
      </c>
      <c r="P93" s="128">
        <f>ROUND(Q93*0.9615384,5)</f>
        <v>19.62763</v>
      </c>
      <c r="Q93" s="128">
        <f t="shared" ref="Q93:T93" si="609">ROUND(R93*0.9615384,5)</f>
        <v>20.412739999999999</v>
      </c>
      <c r="R93" s="128">
        <f t="shared" si="609"/>
        <v>21.22925</v>
      </c>
      <c r="S93" s="128">
        <f t="shared" si="609"/>
        <v>22.078420000000001</v>
      </c>
      <c r="T93" s="128">
        <f t="shared" si="609"/>
        <v>22.961559999999999</v>
      </c>
      <c r="U93" s="129">
        <f>ROUND(U90*102.5%,5)</f>
        <v>23.880019999999998</v>
      </c>
      <c r="V93" s="130"/>
      <c r="W93" s="130">
        <f>(Q93/P93)-1</f>
        <v>0.04</v>
      </c>
      <c r="X93" s="130">
        <f t="shared" ref="X93:AA93" si="610">(R93/Q93)-1</f>
        <v>0.04</v>
      </c>
      <c r="Y93" s="130">
        <f t="shared" si="610"/>
        <v>0.04</v>
      </c>
      <c r="Z93" s="130">
        <f t="shared" si="610"/>
        <v>0.04</v>
      </c>
      <c r="AA93" s="130">
        <f t="shared" si="610"/>
        <v>0.04</v>
      </c>
    </row>
    <row r="94" spans="1:27" s="4" customFormat="1" ht="13.5" customHeight="1" x14ac:dyDescent="0.2">
      <c r="A94" s="76"/>
      <c r="B94" s="167"/>
      <c r="C94" s="29"/>
      <c r="D94" s="188">
        <f t="shared" si="600"/>
        <v>40825</v>
      </c>
      <c r="E94" s="188">
        <f t="shared" si="601"/>
        <v>42458</v>
      </c>
      <c r="F94" s="188">
        <f t="shared" si="602"/>
        <v>44157</v>
      </c>
      <c r="G94" s="188">
        <f t="shared" si="603"/>
        <v>45923</v>
      </c>
      <c r="H94" s="188">
        <f t="shared" si="604"/>
        <v>47760</v>
      </c>
      <c r="I94" s="188">
        <f>U94</f>
        <v>49670</v>
      </c>
      <c r="J94" s="130">
        <f>(D93/D90)-1</f>
        <v>2.5065E-2</v>
      </c>
      <c r="K94" s="130">
        <f>(E93/E90)-1</f>
        <v>2.5113E-2</v>
      </c>
      <c r="L94" s="130">
        <f t="shared" ref="L94" si="611">(F93/F90)-1</f>
        <v>2.5108999999999999E-2</v>
      </c>
      <c r="M94" s="130">
        <f t="shared" ref="M94" si="612">(G93/G90)-1</f>
        <v>2.5069999999999999E-2</v>
      </c>
      <c r="N94" s="130">
        <f t="shared" ref="N94" si="613">(H93/H90)-1</f>
        <v>2.5000000000000001E-2</v>
      </c>
      <c r="O94" s="130">
        <f t="shared" ref="O94" si="614">(I93/I90)-1</f>
        <v>2.4892999999999998E-2</v>
      </c>
      <c r="P94" s="131">
        <f t="shared" ref="P94" si="615">ROUND((P93*2080),5)</f>
        <v>40825.470399999998</v>
      </c>
      <c r="Q94" s="132">
        <f t="shared" ref="Q94" si="616">ROUND((Q93*2080),5)</f>
        <v>42458.499199999998</v>
      </c>
      <c r="R94" s="132">
        <f t="shared" ref="R94" si="617">ROUND((R93*2080),5)</f>
        <v>44156.84</v>
      </c>
      <c r="S94" s="132">
        <f t="shared" ref="S94" si="618">ROUND((S93*2080),5)</f>
        <v>45923.113599999997</v>
      </c>
      <c r="T94" s="132">
        <f t="shared" ref="T94" si="619">ROUND((T93*2080),5)</f>
        <v>47760.044800000003</v>
      </c>
      <c r="U94" s="132">
        <f>ROUND((U93*2080),5)</f>
        <v>49670.441599999998</v>
      </c>
      <c r="V94" s="130">
        <f>(P93/P90)-1</f>
        <v>2.5000000000000001E-2</v>
      </c>
      <c r="W94" s="130">
        <f>(Q93/Q90)-1</f>
        <v>2.5000000000000001E-2</v>
      </c>
      <c r="X94" s="130">
        <f t="shared" ref="X94:AA94" si="620">(R93/R90)-1</f>
        <v>2.5000000000000001E-2</v>
      </c>
      <c r="Y94" s="130">
        <f t="shared" si="620"/>
        <v>2.5000000000000001E-2</v>
      </c>
      <c r="Z94" s="130">
        <f t="shared" si="620"/>
        <v>2.5000000000000001E-2</v>
      </c>
      <c r="AA94" s="130">
        <f t="shared" si="620"/>
        <v>2.5000000000000001E-2</v>
      </c>
    </row>
    <row r="95" spans="1:27" s="4" customFormat="1" ht="13.5" customHeight="1" thickBot="1" x14ac:dyDescent="0.25">
      <c r="A95" s="80"/>
      <c r="B95" s="168"/>
      <c r="C95" s="39"/>
      <c r="D95" s="189"/>
      <c r="E95" s="190"/>
      <c r="F95" s="190"/>
      <c r="G95" s="190"/>
      <c r="H95" s="190"/>
      <c r="I95" s="190"/>
      <c r="J95" s="133"/>
      <c r="K95" s="133"/>
      <c r="L95" s="133"/>
      <c r="M95" s="133"/>
      <c r="N95" s="133"/>
      <c r="O95" s="133"/>
      <c r="P95" s="134"/>
      <c r="Q95" s="135"/>
      <c r="R95" s="135"/>
      <c r="S95" s="135"/>
      <c r="T95" s="135"/>
      <c r="U95" s="135"/>
      <c r="V95" s="133"/>
      <c r="W95" s="133"/>
      <c r="X95" s="133"/>
      <c r="Y95" s="133"/>
      <c r="Z95" s="133"/>
      <c r="AA95" s="133"/>
    </row>
    <row r="96" spans="1:27" s="4" customFormat="1" ht="13.5" customHeight="1" x14ac:dyDescent="0.2">
      <c r="A96" s="79">
        <v>30</v>
      </c>
      <c r="B96" s="166"/>
      <c r="C96" s="45"/>
      <c r="D96" s="187">
        <f t="shared" ref="D96:D97" si="621">P96</f>
        <v>20.12</v>
      </c>
      <c r="E96" s="187">
        <f t="shared" ref="E96:E97" si="622">Q96</f>
        <v>20.92</v>
      </c>
      <c r="F96" s="187">
        <f t="shared" ref="F96:F97" si="623">R96</f>
        <v>21.76</v>
      </c>
      <c r="G96" s="187">
        <f t="shared" ref="G96:G97" si="624">S96</f>
        <v>22.63</v>
      </c>
      <c r="H96" s="187">
        <f t="shared" ref="H96:H97" si="625">T96</f>
        <v>23.54</v>
      </c>
      <c r="I96" s="187">
        <f>U96</f>
        <v>24.48</v>
      </c>
      <c r="J96" s="130"/>
      <c r="K96" s="130">
        <f>(E96/D96)-1</f>
        <v>3.9760999999999998E-2</v>
      </c>
      <c r="L96" s="130">
        <f t="shared" ref="L96" si="626">(F96/E96)-1</f>
        <v>4.0153000000000001E-2</v>
      </c>
      <c r="M96" s="130">
        <f t="shared" ref="M96" si="627">(G96/F96)-1</f>
        <v>3.9981999999999997E-2</v>
      </c>
      <c r="N96" s="130">
        <f t="shared" ref="N96" si="628">(H96/G96)-1</f>
        <v>4.0211999999999998E-2</v>
      </c>
      <c r="O96" s="130">
        <f t="shared" ref="O96" si="629">(I96/H96)-1</f>
        <v>3.9932000000000002E-2</v>
      </c>
      <c r="P96" s="128">
        <f>ROUND(Q96*0.9615384,5)</f>
        <v>20.118320000000001</v>
      </c>
      <c r="Q96" s="128">
        <f t="shared" ref="Q96:T96" si="630">ROUND(R96*0.9615384,5)</f>
        <v>20.92305</v>
      </c>
      <c r="R96" s="128">
        <f t="shared" si="630"/>
        <v>21.759969999999999</v>
      </c>
      <c r="S96" s="128">
        <f t="shared" si="630"/>
        <v>22.630369999999999</v>
      </c>
      <c r="T96" s="128">
        <f t="shared" si="630"/>
        <v>23.535589999999999</v>
      </c>
      <c r="U96" s="129">
        <f>ROUND(U93*102.5%,5)</f>
        <v>24.47702</v>
      </c>
      <c r="V96" s="130"/>
      <c r="W96" s="130">
        <f>(Q96/P96)-1</f>
        <v>0.04</v>
      </c>
      <c r="X96" s="130">
        <f t="shared" ref="X96:AA96" si="631">(R96/Q96)-1</f>
        <v>0.04</v>
      </c>
      <c r="Y96" s="130">
        <f t="shared" si="631"/>
        <v>0.04</v>
      </c>
      <c r="Z96" s="130">
        <f t="shared" si="631"/>
        <v>0.04</v>
      </c>
      <c r="AA96" s="130">
        <f t="shared" si="631"/>
        <v>0.04</v>
      </c>
    </row>
    <row r="97" spans="1:27" s="4" customFormat="1" ht="13.5" customHeight="1" x14ac:dyDescent="0.2">
      <c r="A97" s="76"/>
      <c r="B97" s="167"/>
      <c r="C97" s="29"/>
      <c r="D97" s="188">
        <f t="shared" si="621"/>
        <v>41846</v>
      </c>
      <c r="E97" s="188">
        <f t="shared" si="622"/>
        <v>43520</v>
      </c>
      <c r="F97" s="188">
        <f t="shared" si="623"/>
        <v>45261</v>
      </c>
      <c r="G97" s="188">
        <f t="shared" si="624"/>
        <v>47071</v>
      </c>
      <c r="H97" s="188">
        <f t="shared" si="625"/>
        <v>48954</v>
      </c>
      <c r="I97" s="188">
        <f>U97</f>
        <v>50912</v>
      </c>
      <c r="J97" s="130">
        <f>(D96/D93)-1</f>
        <v>2.4962000000000002E-2</v>
      </c>
      <c r="K97" s="130">
        <f>(E96/E93)-1</f>
        <v>2.4988E-2</v>
      </c>
      <c r="L97" s="130">
        <f t="shared" ref="L97" si="632">(F96/F93)-1</f>
        <v>2.4965000000000001E-2</v>
      </c>
      <c r="M97" s="130">
        <f t="shared" ref="M97" si="633">(G96/G93)-1</f>
        <v>2.4909000000000001E-2</v>
      </c>
      <c r="N97" s="130">
        <f t="shared" ref="N97" si="634">(H96/H93)-1</f>
        <v>2.5260999999999999E-2</v>
      </c>
      <c r="O97" s="130">
        <f t="shared" ref="O97" si="635">(I96/I93)-1</f>
        <v>2.5125999999999999E-2</v>
      </c>
      <c r="P97" s="131">
        <f t="shared" ref="P97" si="636">ROUND((P96*2080),5)</f>
        <v>41846.105600000003</v>
      </c>
      <c r="Q97" s="132">
        <f t="shared" ref="Q97" si="637">ROUND((Q96*2080),5)</f>
        <v>43519.944000000003</v>
      </c>
      <c r="R97" s="132">
        <f t="shared" ref="R97" si="638">ROUND((R96*2080),5)</f>
        <v>45260.7376</v>
      </c>
      <c r="S97" s="132">
        <f t="shared" ref="S97" si="639">ROUND((S96*2080),5)</f>
        <v>47071.169600000001</v>
      </c>
      <c r="T97" s="132">
        <f t="shared" ref="T97" si="640">ROUND((T96*2080),5)</f>
        <v>48954.027199999997</v>
      </c>
      <c r="U97" s="132">
        <f>ROUND((U96*2080),5)</f>
        <v>50912.2016</v>
      </c>
      <c r="V97" s="130">
        <f>(P96/P93)-1</f>
        <v>2.5000000000000001E-2</v>
      </c>
      <c r="W97" s="130">
        <f>(Q96/Q93)-1</f>
        <v>2.5000000000000001E-2</v>
      </c>
      <c r="X97" s="130">
        <f t="shared" ref="X97:AA97" si="641">(R96/R93)-1</f>
        <v>2.4999E-2</v>
      </c>
      <c r="Y97" s="130">
        <f t="shared" si="641"/>
        <v>2.5000000000000001E-2</v>
      </c>
      <c r="Z97" s="130">
        <f t="shared" si="641"/>
        <v>2.5000000000000001E-2</v>
      </c>
      <c r="AA97" s="130">
        <f t="shared" si="641"/>
        <v>2.5000000000000001E-2</v>
      </c>
    </row>
    <row r="98" spans="1:27" s="4" customFormat="1" ht="13.5" customHeight="1" thickBot="1" x14ac:dyDescent="0.25">
      <c r="A98" s="80"/>
      <c r="B98" s="168"/>
      <c r="C98" s="39"/>
      <c r="D98" s="189"/>
      <c r="E98" s="190"/>
      <c r="F98" s="190"/>
      <c r="G98" s="190"/>
      <c r="H98" s="190"/>
      <c r="I98" s="190"/>
      <c r="J98" s="133"/>
      <c r="K98" s="133"/>
      <c r="L98" s="133"/>
      <c r="M98" s="133"/>
      <c r="N98" s="133"/>
      <c r="O98" s="133"/>
      <c r="P98" s="134"/>
      <c r="Q98" s="135"/>
      <c r="R98" s="135"/>
      <c r="S98" s="135"/>
      <c r="T98" s="135"/>
      <c r="U98" s="135"/>
      <c r="V98" s="133"/>
      <c r="W98" s="133"/>
      <c r="X98" s="133"/>
      <c r="Y98" s="133"/>
      <c r="Z98" s="133"/>
      <c r="AA98" s="133"/>
    </row>
    <row r="99" spans="1:27" s="4" customFormat="1" ht="13.5" customHeight="1" x14ac:dyDescent="0.2">
      <c r="A99" s="79">
        <v>31</v>
      </c>
      <c r="B99" s="169" t="s">
        <v>19</v>
      </c>
      <c r="C99" s="45" t="s">
        <v>105</v>
      </c>
      <c r="D99" s="187">
        <f t="shared" ref="D99:D100" si="642">P99</f>
        <v>20.62</v>
      </c>
      <c r="E99" s="187">
        <f t="shared" ref="E99:E100" si="643">Q99</f>
        <v>21.45</v>
      </c>
      <c r="F99" s="187">
        <f t="shared" ref="F99:F100" si="644">R99</f>
        <v>22.3</v>
      </c>
      <c r="G99" s="187">
        <f t="shared" ref="G99:G100" si="645">S99</f>
        <v>23.2</v>
      </c>
      <c r="H99" s="187">
        <f t="shared" ref="H99:H100" si="646">T99</f>
        <v>24.12</v>
      </c>
      <c r="I99" s="187">
        <f>U99</f>
        <v>25.09</v>
      </c>
      <c r="J99" s="130"/>
      <c r="K99" s="130">
        <f>(E99/D99)-1</f>
        <v>4.0252000000000003E-2</v>
      </c>
      <c r="L99" s="130">
        <f t="shared" ref="L99" si="647">(F99/E99)-1</f>
        <v>3.9627000000000002E-2</v>
      </c>
      <c r="M99" s="130">
        <f t="shared" ref="M99" si="648">(G99/F99)-1</f>
        <v>4.0358999999999999E-2</v>
      </c>
      <c r="N99" s="130">
        <f t="shared" ref="N99" si="649">(H99/G99)-1</f>
        <v>3.9655000000000003E-2</v>
      </c>
      <c r="O99" s="130">
        <f t="shared" ref="O99" si="650">(I99/H99)-1</f>
        <v>4.0216000000000002E-2</v>
      </c>
      <c r="P99" s="128">
        <f>ROUND(Q99*0.9615384,5)</f>
        <v>20.621279999999999</v>
      </c>
      <c r="Q99" s="128">
        <f t="shared" ref="Q99:T99" si="651">ROUND(R99*0.9615384,5)</f>
        <v>21.44613</v>
      </c>
      <c r="R99" s="128">
        <f t="shared" si="651"/>
        <v>22.303979999999999</v>
      </c>
      <c r="S99" s="128">
        <f t="shared" si="651"/>
        <v>23.19614</v>
      </c>
      <c r="T99" s="128">
        <f t="shared" si="651"/>
        <v>24.123989999999999</v>
      </c>
      <c r="U99" s="129">
        <f>ROUND(U96*102.5%,5)</f>
        <v>25.088950000000001</v>
      </c>
      <c r="V99" s="130"/>
      <c r="W99" s="130">
        <f>(Q99/P99)-1</f>
        <v>0.04</v>
      </c>
      <c r="X99" s="130">
        <f t="shared" ref="X99:AA99" si="652">(R99/Q99)-1</f>
        <v>0.04</v>
      </c>
      <c r="Y99" s="130">
        <f t="shared" si="652"/>
        <v>0.04</v>
      </c>
      <c r="Z99" s="130">
        <f t="shared" si="652"/>
        <v>0.04</v>
      </c>
      <c r="AA99" s="130">
        <f t="shared" si="652"/>
        <v>0.04</v>
      </c>
    </row>
    <row r="100" spans="1:27" s="4" customFormat="1" ht="13.5" customHeight="1" x14ac:dyDescent="0.2">
      <c r="A100" s="76"/>
      <c r="B100" s="167"/>
      <c r="C100" s="24"/>
      <c r="D100" s="188">
        <f t="shared" si="642"/>
        <v>42892</v>
      </c>
      <c r="E100" s="188">
        <f t="shared" si="643"/>
        <v>44608</v>
      </c>
      <c r="F100" s="188">
        <f t="shared" si="644"/>
        <v>46392</v>
      </c>
      <c r="G100" s="188">
        <f t="shared" si="645"/>
        <v>48248</v>
      </c>
      <c r="H100" s="188">
        <f t="shared" si="646"/>
        <v>50178</v>
      </c>
      <c r="I100" s="188">
        <f>U100</f>
        <v>52185</v>
      </c>
      <c r="J100" s="130">
        <f>(D99/D96)-1</f>
        <v>2.4851000000000002E-2</v>
      </c>
      <c r="K100" s="130">
        <f>(E99/E96)-1</f>
        <v>2.5335E-2</v>
      </c>
      <c r="L100" s="130">
        <f t="shared" ref="L100" si="653">(F99/F96)-1</f>
        <v>2.4816000000000001E-2</v>
      </c>
      <c r="M100" s="130">
        <f t="shared" ref="M100" si="654">(G99/G96)-1</f>
        <v>2.5187999999999999E-2</v>
      </c>
      <c r="N100" s="130">
        <f t="shared" ref="N100" si="655">(H99/H96)-1</f>
        <v>2.4639000000000001E-2</v>
      </c>
      <c r="O100" s="130">
        <f t="shared" ref="O100" si="656">(I99/I96)-1</f>
        <v>2.4917999999999999E-2</v>
      </c>
      <c r="P100" s="131">
        <f t="shared" ref="P100" si="657">ROUND((P99*2080),5)</f>
        <v>42892.2624</v>
      </c>
      <c r="Q100" s="132">
        <f t="shared" ref="Q100" si="658">ROUND((Q99*2080),5)</f>
        <v>44607.950400000002</v>
      </c>
      <c r="R100" s="132">
        <f t="shared" ref="R100" si="659">ROUND((R99*2080),5)</f>
        <v>46392.278400000003</v>
      </c>
      <c r="S100" s="132">
        <f t="shared" ref="S100" si="660">ROUND((S99*2080),5)</f>
        <v>48247.9712</v>
      </c>
      <c r="T100" s="132">
        <f t="shared" ref="T100" si="661">ROUND((T99*2080),5)</f>
        <v>50177.8992</v>
      </c>
      <c r="U100" s="132">
        <f>ROUND((U99*2080),5)</f>
        <v>52185.016000000003</v>
      </c>
      <c r="V100" s="130">
        <f>(P99/P96)-1</f>
        <v>2.5000000000000001E-2</v>
      </c>
      <c r="W100" s="130">
        <f>(Q99/Q96)-1</f>
        <v>2.5000000000000001E-2</v>
      </c>
      <c r="X100" s="130">
        <f t="shared" ref="X100:AA100" si="662">(R99/R96)-1</f>
        <v>2.5000000000000001E-2</v>
      </c>
      <c r="Y100" s="130">
        <f t="shared" si="662"/>
        <v>2.5000000000000001E-2</v>
      </c>
      <c r="Z100" s="130">
        <f t="shared" si="662"/>
        <v>2.5000000000000001E-2</v>
      </c>
      <c r="AA100" s="130">
        <f t="shared" si="662"/>
        <v>2.5000000000000001E-2</v>
      </c>
    </row>
    <row r="101" spans="1:27" s="4" customFormat="1" ht="13.5" customHeight="1" x14ac:dyDescent="0.2">
      <c r="A101" s="76"/>
      <c r="B101" s="167"/>
      <c r="C101" s="24"/>
      <c r="D101" s="192"/>
      <c r="E101" s="193"/>
      <c r="F101" s="193"/>
      <c r="G101" s="193"/>
      <c r="H101" s="193"/>
      <c r="I101" s="193"/>
      <c r="J101" s="137"/>
      <c r="K101" s="137"/>
      <c r="L101" s="137"/>
      <c r="M101" s="137"/>
      <c r="N101" s="137"/>
      <c r="O101" s="137"/>
      <c r="P101" s="138"/>
      <c r="Q101" s="139"/>
      <c r="R101" s="139"/>
      <c r="S101" s="139"/>
      <c r="T101" s="139"/>
      <c r="U101" s="139"/>
      <c r="V101" s="137"/>
      <c r="W101" s="137"/>
      <c r="X101" s="137"/>
      <c r="Y101" s="137"/>
      <c r="Z101" s="137"/>
      <c r="AA101" s="137"/>
    </row>
    <row r="102" spans="1:27" s="4" customFormat="1" ht="13.5" customHeight="1" thickBot="1" x14ac:dyDescent="0.25">
      <c r="A102" s="80"/>
      <c r="B102" s="168"/>
      <c r="C102" s="39"/>
      <c r="D102" s="189"/>
      <c r="E102" s="190"/>
      <c r="F102" s="190"/>
      <c r="G102" s="190"/>
      <c r="H102" s="190"/>
      <c r="I102" s="190"/>
      <c r="J102" s="133"/>
      <c r="K102" s="133"/>
      <c r="L102" s="133"/>
      <c r="M102" s="133"/>
      <c r="N102" s="133"/>
      <c r="O102" s="133"/>
      <c r="P102" s="134"/>
      <c r="Q102" s="135"/>
      <c r="R102" s="135"/>
      <c r="S102" s="135"/>
      <c r="T102" s="135"/>
      <c r="U102" s="135"/>
      <c r="V102" s="133"/>
      <c r="W102" s="133"/>
      <c r="X102" s="133"/>
      <c r="Y102" s="133"/>
      <c r="Z102" s="133"/>
      <c r="AA102" s="133"/>
    </row>
    <row r="103" spans="1:27" s="4" customFormat="1" ht="13.5" customHeight="1" x14ac:dyDescent="0.2">
      <c r="A103" s="79">
        <v>32</v>
      </c>
      <c r="B103" s="166"/>
      <c r="C103" s="45"/>
      <c r="D103" s="187">
        <f t="shared" ref="D103:D104" si="663">P103</f>
        <v>21.14</v>
      </c>
      <c r="E103" s="187">
        <f t="shared" ref="E103:E104" si="664">Q103</f>
        <v>21.98</v>
      </c>
      <c r="F103" s="187">
        <f t="shared" ref="F103:F104" si="665">R103</f>
        <v>22.86</v>
      </c>
      <c r="G103" s="187">
        <f t="shared" ref="G103:G104" si="666">S103</f>
        <v>23.78</v>
      </c>
      <c r="H103" s="187">
        <f t="shared" ref="H103:H104" si="667">T103</f>
        <v>24.73</v>
      </c>
      <c r="I103" s="187">
        <f>U103</f>
        <v>25.72</v>
      </c>
      <c r="J103" s="130"/>
      <c r="K103" s="130">
        <f>(E103/D103)-1</f>
        <v>3.9734999999999999E-2</v>
      </c>
      <c r="L103" s="130">
        <f t="shared" ref="L103" si="668">(F103/E103)-1</f>
        <v>4.0036000000000002E-2</v>
      </c>
      <c r="M103" s="130">
        <f t="shared" ref="M103" si="669">(G103/F103)-1</f>
        <v>4.0245000000000003E-2</v>
      </c>
      <c r="N103" s="130">
        <f t="shared" ref="N103" si="670">(H103/G103)-1</f>
        <v>3.9949999999999999E-2</v>
      </c>
      <c r="O103" s="130">
        <f t="shared" ref="O103" si="671">(I103/H103)-1</f>
        <v>4.0031999999999998E-2</v>
      </c>
      <c r="P103" s="128">
        <f>ROUND(Q103*0.9615384,5)</f>
        <v>21.13682</v>
      </c>
      <c r="Q103" s="128">
        <f t="shared" ref="Q103:T103" si="672">ROUND(R103*0.9615384,5)</f>
        <v>21.982289999999999</v>
      </c>
      <c r="R103" s="128">
        <f t="shared" si="672"/>
        <v>22.86158</v>
      </c>
      <c r="S103" s="128">
        <f t="shared" si="672"/>
        <v>23.776039999999998</v>
      </c>
      <c r="T103" s="128">
        <f t="shared" si="672"/>
        <v>24.727080000000001</v>
      </c>
      <c r="U103" s="129">
        <f>ROUND(U99*102.5%,5)</f>
        <v>25.716170000000002</v>
      </c>
      <c r="V103" s="130"/>
      <c r="W103" s="130">
        <f>(Q103/P103)-1</f>
        <v>0.04</v>
      </c>
      <c r="X103" s="130">
        <f t="shared" ref="X103:AA103" si="673">(R103/Q103)-1</f>
        <v>0.04</v>
      </c>
      <c r="Y103" s="130">
        <f t="shared" si="673"/>
        <v>0.04</v>
      </c>
      <c r="Z103" s="130">
        <f t="shared" si="673"/>
        <v>0.04</v>
      </c>
      <c r="AA103" s="130">
        <f t="shared" si="673"/>
        <v>0.04</v>
      </c>
    </row>
    <row r="104" spans="1:27" s="4" customFormat="1" ht="13.5" customHeight="1" x14ac:dyDescent="0.2">
      <c r="A104" s="76"/>
      <c r="B104" s="167"/>
      <c r="C104" s="29"/>
      <c r="D104" s="188">
        <f t="shared" si="663"/>
        <v>43965</v>
      </c>
      <c r="E104" s="188">
        <f t="shared" si="664"/>
        <v>45723</v>
      </c>
      <c r="F104" s="188">
        <f t="shared" si="665"/>
        <v>47552</v>
      </c>
      <c r="G104" s="188">
        <f t="shared" si="666"/>
        <v>49454</v>
      </c>
      <c r="H104" s="188">
        <f t="shared" si="667"/>
        <v>51432</v>
      </c>
      <c r="I104" s="188">
        <f>U104</f>
        <v>53490</v>
      </c>
      <c r="J104" s="130">
        <f>(D103/D99)-1</f>
        <v>2.5218000000000001E-2</v>
      </c>
      <c r="K104" s="130">
        <f>(E103/E99)-1</f>
        <v>2.4708999999999998E-2</v>
      </c>
      <c r="L104" s="130">
        <f t="shared" ref="L104" si="674">(F103/F99)-1</f>
        <v>2.5111999999999999E-2</v>
      </c>
      <c r="M104" s="130">
        <f t="shared" ref="M104" si="675">(G103/G99)-1</f>
        <v>2.5000000000000001E-2</v>
      </c>
      <c r="N104" s="130">
        <f t="shared" ref="N104" si="676">(H103/H99)-1</f>
        <v>2.529E-2</v>
      </c>
      <c r="O104" s="130">
        <f t="shared" ref="O104" si="677">(I103/I99)-1</f>
        <v>2.511E-2</v>
      </c>
      <c r="P104" s="131">
        <f t="shared" ref="P104" si="678">ROUND((P103*2080),5)</f>
        <v>43964.585599999999</v>
      </c>
      <c r="Q104" s="132">
        <f t="shared" ref="Q104" si="679">ROUND((Q103*2080),5)</f>
        <v>45723.163200000003</v>
      </c>
      <c r="R104" s="132">
        <f t="shared" ref="R104" si="680">ROUND((R103*2080),5)</f>
        <v>47552.0864</v>
      </c>
      <c r="S104" s="132">
        <f t="shared" ref="S104" si="681">ROUND((S103*2080),5)</f>
        <v>49454.163200000003</v>
      </c>
      <c r="T104" s="132">
        <f t="shared" ref="T104" si="682">ROUND((T103*2080),5)</f>
        <v>51432.326399999998</v>
      </c>
      <c r="U104" s="132">
        <f>ROUND((U103*2080),5)</f>
        <v>53489.633600000001</v>
      </c>
      <c r="V104" s="130">
        <f>(P103/P99)-1</f>
        <v>2.5000000000000001E-2</v>
      </c>
      <c r="W104" s="130">
        <f>(Q103/Q99)-1</f>
        <v>2.5000000000000001E-2</v>
      </c>
      <c r="X104" s="130">
        <f t="shared" ref="X104:AA104" si="683">(R103/R99)-1</f>
        <v>2.5000000000000001E-2</v>
      </c>
      <c r="Y104" s="130">
        <f t="shared" si="683"/>
        <v>2.5000000000000001E-2</v>
      </c>
      <c r="Z104" s="130">
        <f t="shared" si="683"/>
        <v>2.5000000000000001E-2</v>
      </c>
      <c r="AA104" s="130">
        <f t="shared" si="683"/>
        <v>2.5000000000000001E-2</v>
      </c>
    </row>
    <row r="105" spans="1:27" s="4" customFormat="1" ht="13.5" customHeight="1" thickBot="1" x14ac:dyDescent="0.25">
      <c r="A105" s="80"/>
      <c r="B105" s="168"/>
      <c r="C105" s="39"/>
      <c r="D105" s="189"/>
      <c r="E105" s="190"/>
      <c r="F105" s="190"/>
      <c r="G105" s="190"/>
      <c r="H105" s="190"/>
      <c r="I105" s="190"/>
      <c r="J105" s="133"/>
      <c r="K105" s="133"/>
      <c r="L105" s="133"/>
      <c r="M105" s="133"/>
      <c r="N105" s="133"/>
      <c r="O105" s="133"/>
      <c r="P105" s="134"/>
      <c r="Q105" s="135"/>
      <c r="R105" s="135"/>
      <c r="S105" s="135"/>
      <c r="T105" s="135"/>
      <c r="U105" s="135"/>
      <c r="V105" s="133"/>
      <c r="W105" s="133"/>
      <c r="X105" s="133"/>
      <c r="Y105" s="133"/>
      <c r="Z105" s="133"/>
      <c r="AA105" s="133"/>
    </row>
    <row r="106" spans="1:27" s="4" customFormat="1" ht="13.5" customHeight="1" x14ac:dyDescent="0.2">
      <c r="A106" s="79">
        <v>33</v>
      </c>
      <c r="B106" s="166"/>
      <c r="D106" s="187">
        <f t="shared" ref="D106:D107" si="684">P106</f>
        <v>21.67</v>
      </c>
      <c r="E106" s="187">
        <f t="shared" ref="E106:E107" si="685">Q106</f>
        <v>22.53</v>
      </c>
      <c r="F106" s="187">
        <f t="shared" ref="F106:F107" si="686">R106</f>
        <v>23.43</v>
      </c>
      <c r="G106" s="187">
        <f t="shared" ref="G106:G107" si="687">S106</f>
        <v>24.37</v>
      </c>
      <c r="H106" s="187">
        <f t="shared" ref="H106:H107" si="688">T106</f>
        <v>25.35</v>
      </c>
      <c r="I106" s="187">
        <f>U106</f>
        <v>26.36</v>
      </c>
      <c r="J106" s="130"/>
      <c r="K106" s="130">
        <f>(E106/D106)-1</f>
        <v>3.9685999999999999E-2</v>
      </c>
      <c r="L106" s="130">
        <f t="shared" ref="L106" si="689">(F106/E106)-1</f>
        <v>3.9947000000000003E-2</v>
      </c>
      <c r="M106" s="130">
        <f t="shared" ref="M106" si="690">(G106/F106)-1</f>
        <v>4.0120000000000003E-2</v>
      </c>
      <c r="N106" s="130">
        <f t="shared" ref="N106" si="691">(H106/G106)-1</f>
        <v>4.0212999999999999E-2</v>
      </c>
      <c r="O106" s="130">
        <f t="shared" ref="O106" si="692">(I106/H106)-1</f>
        <v>3.9842000000000002E-2</v>
      </c>
      <c r="P106" s="128">
        <f>ROUND(Q106*0.9615384,5)</f>
        <v>21.665230000000001</v>
      </c>
      <c r="Q106" s="128">
        <f t="shared" ref="Q106:T106" si="693">ROUND(R106*0.9615384,5)</f>
        <v>22.531839999999999</v>
      </c>
      <c r="R106" s="128">
        <f t="shared" si="693"/>
        <v>23.433109999999999</v>
      </c>
      <c r="S106" s="128">
        <f t="shared" si="693"/>
        <v>24.370439999999999</v>
      </c>
      <c r="T106" s="128">
        <f t="shared" si="693"/>
        <v>25.34526</v>
      </c>
      <c r="U106" s="129">
        <f>ROUND(U103*102.5%,5)</f>
        <v>26.359069999999999</v>
      </c>
      <c r="V106" s="130"/>
      <c r="W106" s="130">
        <f>(Q106/P106)-1</f>
        <v>0.04</v>
      </c>
      <c r="X106" s="130">
        <f t="shared" ref="X106:AA106" si="694">(R106/Q106)-1</f>
        <v>0.04</v>
      </c>
      <c r="Y106" s="130">
        <f t="shared" si="694"/>
        <v>0.04</v>
      </c>
      <c r="Z106" s="130">
        <f t="shared" si="694"/>
        <v>0.04</v>
      </c>
      <c r="AA106" s="130">
        <f t="shared" si="694"/>
        <v>0.04</v>
      </c>
    </row>
    <row r="107" spans="1:27" s="4" customFormat="1" ht="13.5" customHeight="1" x14ac:dyDescent="0.2">
      <c r="A107" s="76"/>
      <c r="B107" s="167"/>
      <c r="C107" s="29"/>
      <c r="D107" s="188">
        <f t="shared" si="684"/>
        <v>45064</v>
      </c>
      <c r="E107" s="188">
        <f t="shared" si="685"/>
        <v>46866</v>
      </c>
      <c r="F107" s="188">
        <f t="shared" si="686"/>
        <v>48741</v>
      </c>
      <c r="G107" s="188">
        <f t="shared" si="687"/>
        <v>50691</v>
      </c>
      <c r="H107" s="188">
        <f t="shared" si="688"/>
        <v>52718</v>
      </c>
      <c r="I107" s="188">
        <f>U107</f>
        <v>54827</v>
      </c>
      <c r="J107" s="130">
        <f>(D106/D103)-1</f>
        <v>2.5071E-2</v>
      </c>
      <c r="K107" s="130">
        <f>(E106/E103)-1</f>
        <v>2.5023E-2</v>
      </c>
      <c r="L107" s="130">
        <f t="shared" ref="L107" si="695">(F106/F103)-1</f>
        <v>2.4934000000000001E-2</v>
      </c>
      <c r="M107" s="130">
        <f t="shared" ref="M107" si="696">(G106/G103)-1</f>
        <v>2.4811E-2</v>
      </c>
      <c r="N107" s="130">
        <f t="shared" ref="N107" si="697">(H106/H103)-1</f>
        <v>2.5071E-2</v>
      </c>
      <c r="O107" s="130">
        <f t="shared" ref="O107" si="698">(I106/I103)-1</f>
        <v>2.4882999999999999E-2</v>
      </c>
      <c r="P107" s="131">
        <f t="shared" ref="P107" si="699">ROUND((P106*2080),5)</f>
        <v>45063.678399999997</v>
      </c>
      <c r="Q107" s="132">
        <f t="shared" ref="Q107" si="700">ROUND((Q106*2080),5)</f>
        <v>46866.227200000001</v>
      </c>
      <c r="R107" s="132">
        <f t="shared" ref="R107" si="701">ROUND((R106*2080),5)</f>
        <v>48740.868799999997</v>
      </c>
      <c r="S107" s="132">
        <f t="shared" ref="S107" si="702">ROUND((S106*2080),5)</f>
        <v>50690.515200000002</v>
      </c>
      <c r="T107" s="132">
        <f t="shared" ref="T107" si="703">ROUND((T106*2080),5)</f>
        <v>52718.140800000001</v>
      </c>
      <c r="U107" s="132">
        <f>ROUND((U106*2080),5)</f>
        <v>54826.865599999997</v>
      </c>
      <c r="V107" s="130">
        <f>(P106/P103)-1</f>
        <v>2.5000000000000001E-2</v>
      </c>
      <c r="W107" s="130">
        <f>(Q106/Q103)-1</f>
        <v>2.5000000000000001E-2</v>
      </c>
      <c r="X107" s="130">
        <f t="shared" ref="X107:AA107" si="704">(R106/R103)-1</f>
        <v>2.5000000000000001E-2</v>
      </c>
      <c r="Y107" s="130">
        <f t="shared" si="704"/>
        <v>2.5000000000000001E-2</v>
      </c>
      <c r="Z107" s="130">
        <f t="shared" si="704"/>
        <v>2.5000000000000001E-2</v>
      </c>
      <c r="AA107" s="130">
        <f t="shared" si="704"/>
        <v>2.5000000000000001E-2</v>
      </c>
    </row>
    <row r="108" spans="1:27" s="4" customFormat="1" ht="13.5" customHeight="1" thickBot="1" x14ac:dyDescent="0.25">
      <c r="A108" s="80"/>
      <c r="B108" s="168"/>
      <c r="C108" s="39"/>
      <c r="D108" s="189"/>
      <c r="E108" s="190"/>
      <c r="F108" s="190"/>
      <c r="G108" s="190"/>
      <c r="H108" s="190"/>
      <c r="I108" s="190"/>
      <c r="J108" s="133"/>
      <c r="K108" s="133"/>
      <c r="L108" s="133"/>
      <c r="M108" s="133"/>
      <c r="N108" s="133"/>
      <c r="O108" s="133"/>
      <c r="P108" s="134"/>
      <c r="Q108" s="135"/>
      <c r="R108" s="135"/>
      <c r="S108" s="135"/>
      <c r="T108" s="135"/>
      <c r="U108" s="135"/>
      <c r="V108" s="133"/>
      <c r="W108" s="133"/>
      <c r="X108" s="133"/>
      <c r="Y108" s="133"/>
      <c r="Z108" s="133"/>
      <c r="AA108" s="133"/>
    </row>
    <row r="109" spans="1:27" s="4" customFormat="1" ht="13.5" customHeight="1" x14ac:dyDescent="0.2">
      <c r="A109" s="79">
        <v>34</v>
      </c>
      <c r="B109" s="169" t="s">
        <v>21</v>
      </c>
      <c r="C109" s="45" t="s">
        <v>105</v>
      </c>
      <c r="D109" s="187">
        <f t="shared" ref="D109:D110" si="705">P109</f>
        <v>22.21</v>
      </c>
      <c r="E109" s="187">
        <f t="shared" ref="E109:E110" si="706">Q109</f>
        <v>23.1</v>
      </c>
      <c r="F109" s="187">
        <f t="shared" ref="F109:F110" si="707">R109</f>
        <v>24.02</v>
      </c>
      <c r="G109" s="187">
        <f t="shared" ref="G109:G110" si="708">S109</f>
        <v>24.98</v>
      </c>
      <c r="H109" s="187">
        <f t="shared" ref="H109:H110" si="709">T109</f>
        <v>25.98</v>
      </c>
      <c r="I109" s="187">
        <f>U109</f>
        <v>27.02</v>
      </c>
      <c r="J109" s="130"/>
      <c r="K109" s="130">
        <f>(E109/D109)-1</f>
        <v>4.0072000000000003E-2</v>
      </c>
      <c r="L109" s="130">
        <f t="shared" ref="L109" si="710">(F109/E109)-1</f>
        <v>3.9827000000000001E-2</v>
      </c>
      <c r="M109" s="130">
        <f t="shared" ref="M109" si="711">(G109/F109)-1</f>
        <v>3.9967000000000003E-2</v>
      </c>
      <c r="N109" s="130">
        <f t="shared" ref="N109" si="712">(H109/G109)-1</f>
        <v>4.0031999999999998E-2</v>
      </c>
      <c r="O109" s="130">
        <f t="shared" ref="O109" si="713">(I109/H109)-1</f>
        <v>4.0030999999999997E-2</v>
      </c>
      <c r="P109" s="128">
        <f>ROUND(Q109*0.9615384,5)</f>
        <v>22.206849999999999</v>
      </c>
      <c r="Q109" s="128">
        <f t="shared" ref="Q109:T109" si="714">ROUND(R109*0.9615384,5)</f>
        <v>23.095130000000001</v>
      </c>
      <c r="R109" s="128">
        <f t="shared" si="714"/>
        <v>24.018940000000001</v>
      </c>
      <c r="S109" s="128">
        <f t="shared" si="714"/>
        <v>24.979700000000001</v>
      </c>
      <c r="T109" s="128">
        <f t="shared" si="714"/>
        <v>25.97889</v>
      </c>
      <c r="U109" s="129">
        <f>ROUND(U106*102.5%,5)</f>
        <v>27.018049999999999</v>
      </c>
      <c r="V109" s="130"/>
      <c r="W109" s="130">
        <f>(Q109/P109)-1</f>
        <v>0.04</v>
      </c>
      <c r="X109" s="130">
        <f t="shared" ref="X109:AA109" si="715">(R109/Q109)-1</f>
        <v>0.04</v>
      </c>
      <c r="Y109" s="130">
        <f t="shared" si="715"/>
        <v>0.04</v>
      </c>
      <c r="Z109" s="130">
        <f t="shared" si="715"/>
        <v>0.04</v>
      </c>
      <c r="AA109" s="130">
        <f t="shared" si="715"/>
        <v>0.04</v>
      </c>
    </row>
    <row r="110" spans="1:27" s="4" customFormat="1" ht="13.5" customHeight="1" x14ac:dyDescent="0.2">
      <c r="A110" s="76"/>
      <c r="B110" s="167"/>
      <c r="C110" s="24"/>
      <c r="D110" s="188">
        <f t="shared" si="705"/>
        <v>46190</v>
      </c>
      <c r="E110" s="188">
        <f t="shared" si="706"/>
        <v>48038</v>
      </c>
      <c r="F110" s="188">
        <f t="shared" si="707"/>
        <v>49959</v>
      </c>
      <c r="G110" s="188">
        <f t="shared" si="708"/>
        <v>51958</v>
      </c>
      <c r="H110" s="188">
        <f t="shared" si="709"/>
        <v>54036</v>
      </c>
      <c r="I110" s="188">
        <f>U110</f>
        <v>56198</v>
      </c>
      <c r="J110" s="130">
        <f>(D109/D106)-1</f>
        <v>2.4919E-2</v>
      </c>
      <c r="K110" s="130">
        <f>(E109/E106)-1</f>
        <v>2.53E-2</v>
      </c>
      <c r="L110" s="130">
        <f t="shared" ref="L110" si="716">(F109/F106)-1</f>
        <v>2.5180999999999999E-2</v>
      </c>
      <c r="M110" s="130">
        <f t="shared" ref="M110" si="717">(G109/G106)-1</f>
        <v>2.5031000000000001E-2</v>
      </c>
      <c r="N110" s="130">
        <f t="shared" ref="N110" si="718">(H109/H106)-1</f>
        <v>2.4851999999999999E-2</v>
      </c>
      <c r="O110" s="130">
        <f t="shared" ref="O110" si="719">(I109/I106)-1</f>
        <v>2.5038000000000001E-2</v>
      </c>
      <c r="P110" s="131">
        <f t="shared" ref="P110" si="720">ROUND((P109*2080),5)</f>
        <v>46190.248</v>
      </c>
      <c r="Q110" s="132">
        <f t="shared" ref="Q110" si="721">ROUND((Q109*2080),5)</f>
        <v>48037.8704</v>
      </c>
      <c r="R110" s="132">
        <f t="shared" ref="R110" si="722">ROUND((R109*2080),5)</f>
        <v>49959.395199999999</v>
      </c>
      <c r="S110" s="132">
        <f t="shared" ref="S110" si="723">ROUND((S109*2080),5)</f>
        <v>51957.775999999998</v>
      </c>
      <c r="T110" s="132">
        <f t="shared" ref="T110" si="724">ROUND((T109*2080),5)</f>
        <v>54036.091200000003</v>
      </c>
      <c r="U110" s="132">
        <f>ROUND((U109*2080),5)</f>
        <v>56197.544000000002</v>
      </c>
      <c r="V110" s="130">
        <f>(P109/P106)-1</f>
        <v>2.5000000000000001E-2</v>
      </c>
      <c r="W110" s="130">
        <f>(Q109/Q106)-1</f>
        <v>2.5000000000000001E-2</v>
      </c>
      <c r="X110" s="130">
        <f t="shared" ref="X110:AA110" si="725">(R109/R106)-1</f>
        <v>2.5000000000000001E-2</v>
      </c>
      <c r="Y110" s="130">
        <f t="shared" si="725"/>
        <v>2.5000000000000001E-2</v>
      </c>
      <c r="Z110" s="130">
        <f t="shared" si="725"/>
        <v>2.5000000000000001E-2</v>
      </c>
      <c r="AA110" s="130">
        <f t="shared" si="725"/>
        <v>2.5000000000000001E-2</v>
      </c>
    </row>
    <row r="111" spans="1:27" s="4" customFormat="1" ht="13.5" customHeight="1" thickBot="1" x14ac:dyDescent="0.25">
      <c r="A111" s="80"/>
      <c r="B111" s="170"/>
      <c r="C111" s="49"/>
      <c r="D111" s="189"/>
      <c r="E111" s="190"/>
      <c r="F111" s="190"/>
      <c r="G111" s="190"/>
      <c r="H111" s="190"/>
      <c r="I111" s="190"/>
      <c r="J111" s="133"/>
      <c r="K111" s="133"/>
      <c r="L111" s="133"/>
      <c r="M111" s="133"/>
      <c r="N111" s="133"/>
      <c r="O111" s="133"/>
      <c r="P111" s="134"/>
      <c r="Q111" s="135"/>
      <c r="R111" s="135"/>
      <c r="S111" s="135"/>
      <c r="T111" s="135"/>
      <c r="U111" s="135"/>
      <c r="V111" s="133"/>
      <c r="W111" s="133"/>
      <c r="X111" s="133"/>
      <c r="Y111" s="133"/>
      <c r="Z111" s="133"/>
      <c r="AA111" s="133"/>
    </row>
    <row r="112" spans="1:27" s="4" customFormat="1" ht="13.5" customHeight="1" x14ac:dyDescent="0.2">
      <c r="A112" s="79">
        <v>35</v>
      </c>
      <c r="B112" s="169"/>
      <c r="C112" s="45" t="s">
        <v>105</v>
      </c>
      <c r="D112" s="187">
        <f t="shared" ref="D112:D113" si="726">P112</f>
        <v>22.76</v>
      </c>
      <c r="E112" s="187">
        <f t="shared" ref="E112:E113" si="727">Q112</f>
        <v>23.67</v>
      </c>
      <c r="F112" s="187">
        <f t="shared" ref="F112:F113" si="728">R112</f>
        <v>24.62</v>
      </c>
      <c r="G112" s="187">
        <f t="shared" ref="G112:G113" si="729">S112</f>
        <v>25.6</v>
      </c>
      <c r="H112" s="187">
        <f t="shared" ref="H112:H113" si="730">T112</f>
        <v>26.63</v>
      </c>
      <c r="I112" s="187">
        <f>U112</f>
        <v>27.69</v>
      </c>
      <c r="J112" s="130"/>
      <c r="K112" s="130">
        <f>(E112/D112)-1</f>
        <v>3.9981999999999997E-2</v>
      </c>
      <c r="L112" s="130">
        <f t="shared" ref="L112" si="731">(F112/E112)-1</f>
        <v>4.0134999999999997E-2</v>
      </c>
      <c r="M112" s="130">
        <f t="shared" ref="M112" si="732">(G112/F112)-1</f>
        <v>3.9805E-2</v>
      </c>
      <c r="N112" s="130">
        <f t="shared" ref="N112" si="733">(H112/G112)-1</f>
        <v>4.0233999999999999E-2</v>
      </c>
      <c r="O112" s="130">
        <f t="shared" ref="O112" si="734">(I112/H112)-1</f>
        <v>3.9805E-2</v>
      </c>
      <c r="P112" s="128">
        <f>ROUND(Q112*0.9615384,5)</f>
        <v>22.762029999999999</v>
      </c>
      <c r="Q112" s="128">
        <f t="shared" ref="Q112:T112" si="735">ROUND(R112*0.9615384,5)</f>
        <v>23.672509999999999</v>
      </c>
      <c r="R112" s="128">
        <f t="shared" si="735"/>
        <v>24.619409999999998</v>
      </c>
      <c r="S112" s="128">
        <f t="shared" si="735"/>
        <v>25.604189999999999</v>
      </c>
      <c r="T112" s="128">
        <f t="shared" si="735"/>
        <v>26.628360000000001</v>
      </c>
      <c r="U112" s="129">
        <f>ROUND(U109*102.5%,5)</f>
        <v>27.6935</v>
      </c>
      <c r="V112" s="130"/>
      <c r="W112" s="130">
        <f>(Q112/P112)-1</f>
        <v>0.04</v>
      </c>
      <c r="X112" s="130">
        <f t="shared" ref="X112:AA112" si="736">(R112/Q112)-1</f>
        <v>0.04</v>
      </c>
      <c r="Y112" s="130">
        <f t="shared" si="736"/>
        <v>0.04</v>
      </c>
      <c r="Z112" s="130">
        <f t="shared" si="736"/>
        <v>0.04</v>
      </c>
      <c r="AA112" s="130">
        <f t="shared" si="736"/>
        <v>0.04</v>
      </c>
    </row>
    <row r="113" spans="1:27" s="4" customFormat="1" ht="13.5" customHeight="1" x14ac:dyDescent="0.2">
      <c r="A113" s="76" t="s">
        <v>141</v>
      </c>
      <c r="B113" s="167"/>
      <c r="C113" s="24" t="s">
        <v>105</v>
      </c>
      <c r="D113" s="188">
        <f t="shared" si="726"/>
        <v>47345</v>
      </c>
      <c r="E113" s="188">
        <f t="shared" si="727"/>
        <v>49239</v>
      </c>
      <c r="F113" s="188">
        <f t="shared" si="728"/>
        <v>51208</v>
      </c>
      <c r="G113" s="188">
        <f t="shared" si="729"/>
        <v>53257</v>
      </c>
      <c r="H113" s="188">
        <f t="shared" si="730"/>
        <v>55387</v>
      </c>
      <c r="I113" s="188">
        <f>U113</f>
        <v>57602</v>
      </c>
      <c r="J113" s="130">
        <f>(D112/D109)-1</f>
        <v>2.4764000000000001E-2</v>
      </c>
      <c r="K113" s="130">
        <f>(E112/E109)-1</f>
        <v>2.4674999999999999E-2</v>
      </c>
      <c r="L113" s="130">
        <f t="shared" ref="L113" si="737">(F112/F109)-1</f>
        <v>2.4979000000000001E-2</v>
      </c>
      <c r="M113" s="130">
        <f t="shared" ref="M113" si="738">(G112/G109)-1</f>
        <v>2.4819999999999998E-2</v>
      </c>
      <c r="N113" s="130">
        <f t="shared" ref="N113" si="739">(H112/H109)-1</f>
        <v>2.5019E-2</v>
      </c>
      <c r="O113" s="130">
        <f t="shared" ref="O113" si="740">(I112/I109)-1</f>
        <v>2.4795999999999999E-2</v>
      </c>
      <c r="P113" s="131">
        <f t="shared" ref="P113" si="741">ROUND((P112*2080),5)</f>
        <v>47345.022400000002</v>
      </c>
      <c r="Q113" s="132">
        <f t="shared" ref="Q113" si="742">ROUND((Q112*2080),5)</f>
        <v>49238.820800000001</v>
      </c>
      <c r="R113" s="132">
        <f t="shared" ref="R113" si="743">ROUND((R112*2080),5)</f>
        <v>51208.372799999997</v>
      </c>
      <c r="S113" s="132">
        <f t="shared" ref="S113" si="744">ROUND((S112*2080),5)</f>
        <v>53256.715199999999</v>
      </c>
      <c r="T113" s="132">
        <f t="shared" ref="T113" si="745">ROUND((T112*2080),5)</f>
        <v>55386.988799999999</v>
      </c>
      <c r="U113" s="132">
        <f>ROUND((U112*2080),5)</f>
        <v>57602.48</v>
      </c>
      <c r="V113" s="130">
        <f>(P112/P109)-1</f>
        <v>2.5000000000000001E-2</v>
      </c>
      <c r="W113" s="130">
        <f>(Q112/Q109)-1</f>
        <v>2.5000000000000001E-2</v>
      </c>
      <c r="X113" s="130">
        <f t="shared" ref="X113:AA113" si="746">(R112/R109)-1</f>
        <v>2.5000000000000001E-2</v>
      </c>
      <c r="Y113" s="130">
        <f t="shared" si="746"/>
        <v>2.5000000000000001E-2</v>
      </c>
      <c r="Z113" s="130">
        <f t="shared" si="746"/>
        <v>2.5000000000000001E-2</v>
      </c>
      <c r="AA113" s="130">
        <f t="shared" si="746"/>
        <v>2.5000000000000001E-2</v>
      </c>
    </row>
    <row r="114" spans="1:27" s="4" customFormat="1" ht="13.5" customHeight="1" thickBot="1" x14ac:dyDescent="0.25">
      <c r="A114" s="80"/>
      <c r="B114" s="168"/>
      <c r="C114" s="39"/>
      <c r="D114" s="189"/>
      <c r="E114" s="190"/>
      <c r="F114" s="190"/>
      <c r="G114" s="190"/>
      <c r="H114" s="190"/>
      <c r="I114" s="190"/>
      <c r="J114" s="133"/>
      <c r="K114" s="133"/>
      <c r="L114" s="133"/>
      <c r="M114" s="133"/>
      <c r="N114" s="133"/>
      <c r="O114" s="133"/>
      <c r="P114" s="134"/>
      <c r="Q114" s="135"/>
      <c r="R114" s="135"/>
      <c r="S114" s="135"/>
      <c r="T114" s="135"/>
      <c r="U114" s="135"/>
      <c r="V114" s="133"/>
      <c r="W114" s="133"/>
      <c r="X114" s="133"/>
      <c r="Y114" s="133"/>
      <c r="Z114" s="133"/>
      <c r="AA114" s="133"/>
    </row>
    <row r="115" spans="1:27" s="4" customFormat="1" ht="13.5" customHeight="1" x14ac:dyDescent="0.2">
      <c r="A115" s="79">
        <v>36</v>
      </c>
      <c r="B115" s="169" t="s">
        <v>24</v>
      </c>
      <c r="C115" s="45"/>
      <c r="D115" s="187">
        <f t="shared" ref="D115:D116" si="747">P115</f>
        <v>23.33</v>
      </c>
      <c r="E115" s="187">
        <f t="shared" ref="E115:E116" si="748">Q115</f>
        <v>24.26</v>
      </c>
      <c r="F115" s="187">
        <f t="shared" ref="F115:F116" si="749">R115</f>
        <v>25.23</v>
      </c>
      <c r="G115" s="187">
        <f t="shared" ref="G115:G116" si="750">S115</f>
        <v>26.24</v>
      </c>
      <c r="H115" s="187">
        <f t="shared" ref="H115:H116" si="751">T115</f>
        <v>27.29</v>
      </c>
      <c r="I115" s="187">
        <f>U115</f>
        <v>28.39</v>
      </c>
      <c r="J115" s="130"/>
      <c r="K115" s="130">
        <f>(E115/D115)-1</f>
        <v>3.9863000000000003E-2</v>
      </c>
      <c r="L115" s="130">
        <f t="shared" ref="L115" si="752">(F115/E115)-1</f>
        <v>3.9983999999999999E-2</v>
      </c>
      <c r="M115" s="130">
        <f t="shared" ref="M115" si="753">(G115/F115)-1</f>
        <v>4.0031999999999998E-2</v>
      </c>
      <c r="N115" s="130">
        <f t="shared" ref="N115" si="754">(H115/G115)-1</f>
        <v>4.0015000000000002E-2</v>
      </c>
      <c r="O115" s="130">
        <f t="shared" ref="O115" si="755">(I115/H115)-1</f>
        <v>4.0307999999999997E-2</v>
      </c>
      <c r="P115" s="128">
        <f>ROUND(Q115*0.9615384,5)</f>
        <v>23.33109</v>
      </c>
      <c r="Q115" s="128">
        <f t="shared" ref="Q115:T115" si="756">ROUND(R115*0.9615384,5)</f>
        <v>24.264330000000001</v>
      </c>
      <c r="R115" s="128">
        <f t="shared" si="756"/>
        <v>25.234909999999999</v>
      </c>
      <c r="S115" s="128">
        <f t="shared" si="756"/>
        <v>26.244309999999999</v>
      </c>
      <c r="T115" s="128">
        <f t="shared" si="756"/>
        <v>27.294080000000001</v>
      </c>
      <c r="U115" s="129">
        <f>ROUND(U112*102.5%,5)</f>
        <v>28.385840000000002</v>
      </c>
      <c r="V115" s="130"/>
      <c r="W115" s="130">
        <f>(Q115/P115)-1</f>
        <v>0.04</v>
      </c>
      <c r="X115" s="130">
        <f t="shared" ref="X115:AA115" si="757">(R115/Q115)-1</f>
        <v>0.04</v>
      </c>
      <c r="Y115" s="130">
        <f t="shared" si="757"/>
        <v>0.04</v>
      </c>
      <c r="Z115" s="130">
        <f t="shared" si="757"/>
        <v>0.04</v>
      </c>
      <c r="AA115" s="130">
        <f t="shared" si="757"/>
        <v>0.04</v>
      </c>
    </row>
    <row r="116" spans="1:27" s="4" customFormat="1" ht="13.5" customHeight="1" x14ac:dyDescent="0.2">
      <c r="A116" s="76"/>
      <c r="B116" s="167" t="s">
        <v>158</v>
      </c>
      <c r="C116" s="29"/>
      <c r="D116" s="188">
        <f t="shared" si="747"/>
        <v>48529</v>
      </c>
      <c r="E116" s="188">
        <f t="shared" si="748"/>
        <v>50470</v>
      </c>
      <c r="F116" s="188">
        <f t="shared" si="749"/>
        <v>52489</v>
      </c>
      <c r="G116" s="188">
        <f t="shared" si="750"/>
        <v>54588</v>
      </c>
      <c r="H116" s="188">
        <f t="shared" si="751"/>
        <v>56772</v>
      </c>
      <c r="I116" s="188">
        <f>U116</f>
        <v>59043</v>
      </c>
      <c r="J116" s="130">
        <f>(D115/D112)-1</f>
        <v>2.5044E-2</v>
      </c>
      <c r="K116" s="130">
        <f>(E115/E112)-1</f>
        <v>2.4926E-2</v>
      </c>
      <c r="L116" s="130">
        <f t="shared" ref="L116" si="758">(F115/F112)-1</f>
        <v>2.4777E-2</v>
      </c>
      <c r="M116" s="130">
        <f t="shared" ref="M116" si="759">(G115/G112)-1</f>
        <v>2.5000000000000001E-2</v>
      </c>
      <c r="N116" s="130">
        <f t="shared" ref="N116" si="760">(H115/H112)-1</f>
        <v>2.4784E-2</v>
      </c>
      <c r="O116" s="130">
        <f t="shared" ref="O116" si="761">(I115/I112)-1</f>
        <v>2.528E-2</v>
      </c>
      <c r="P116" s="131">
        <f t="shared" ref="P116" si="762">ROUND((P115*2080),5)</f>
        <v>48528.667200000004</v>
      </c>
      <c r="Q116" s="132">
        <f t="shared" ref="Q116" si="763">ROUND((Q115*2080),5)</f>
        <v>50469.806400000001</v>
      </c>
      <c r="R116" s="132">
        <f t="shared" ref="R116" si="764">ROUND((R115*2080),5)</f>
        <v>52488.612800000003</v>
      </c>
      <c r="S116" s="132">
        <f t="shared" ref="S116" si="765">ROUND((S115*2080),5)</f>
        <v>54588.164799999999</v>
      </c>
      <c r="T116" s="132">
        <f t="shared" ref="T116" si="766">ROUND((T115*2080),5)</f>
        <v>56771.686399999999</v>
      </c>
      <c r="U116" s="132">
        <f>ROUND((U115*2080),5)</f>
        <v>59042.547200000001</v>
      </c>
      <c r="V116" s="130">
        <f>(P115/P112)-1</f>
        <v>2.5000000000000001E-2</v>
      </c>
      <c r="W116" s="130">
        <f>(Q115/Q112)-1</f>
        <v>2.5000000000000001E-2</v>
      </c>
      <c r="X116" s="130">
        <f t="shared" ref="X116:AA116" si="767">(R115/R112)-1</f>
        <v>2.5000999999999999E-2</v>
      </c>
      <c r="Y116" s="130">
        <f t="shared" si="767"/>
        <v>2.5000999999999999E-2</v>
      </c>
      <c r="Z116" s="130">
        <f t="shared" si="767"/>
        <v>2.5000000000000001E-2</v>
      </c>
      <c r="AA116" s="130">
        <f t="shared" si="767"/>
        <v>2.5000000000000001E-2</v>
      </c>
    </row>
    <row r="117" spans="1:27" s="4" customFormat="1" ht="13.5" customHeight="1" thickBot="1" x14ac:dyDescent="0.25">
      <c r="A117" s="80"/>
      <c r="B117" s="168"/>
      <c r="C117" s="39"/>
      <c r="D117" s="189"/>
      <c r="E117" s="190"/>
      <c r="F117" s="190"/>
      <c r="G117" s="190"/>
      <c r="H117" s="190"/>
      <c r="I117" s="190"/>
      <c r="J117" s="133"/>
      <c r="K117" s="133"/>
      <c r="L117" s="133"/>
      <c r="M117" s="133"/>
      <c r="N117" s="133"/>
      <c r="O117" s="133"/>
      <c r="P117" s="134"/>
      <c r="Q117" s="135"/>
      <c r="R117" s="135"/>
      <c r="S117" s="135"/>
      <c r="T117" s="135"/>
      <c r="U117" s="135"/>
      <c r="V117" s="133"/>
      <c r="W117" s="133"/>
      <c r="X117" s="133"/>
      <c r="Y117" s="133"/>
      <c r="Z117" s="133"/>
      <c r="AA117" s="133"/>
    </row>
    <row r="118" spans="1:27" s="4" customFormat="1" ht="13.5" customHeight="1" x14ac:dyDescent="0.2">
      <c r="A118" s="79">
        <v>37</v>
      </c>
      <c r="B118" s="166" t="s">
        <v>25</v>
      </c>
      <c r="C118" s="45" t="s">
        <v>105</v>
      </c>
      <c r="D118" s="187">
        <f t="shared" ref="D118:D119" si="768">P118</f>
        <v>23.91</v>
      </c>
      <c r="E118" s="187">
        <f t="shared" ref="E118:E119" si="769">Q118</f>
        <v>24.87</v>
      </c>
      <c r="F118" s="187">
        <f t="shared" ref="F118:F119" si="770">R118</f>
        <v>25.87</v>
      </c>
      <c r="G118" s="187">
        <f t="shared" ref="G118:G119" si="771">S118</f>
        <v>26.9</v>
      </c>
      <c r="H118" s="187">
        <f t="shared" ref="H118:H119" si="772">T118</f>
        <v>27.98</v>
      </c>
      <c r="I118" s="187">
        <f>U118</f>
        <v>29.1</v>
      </c>
      <c r="J118" s="130"/>
      <c r="K118" s="130">
        <f>(E118/D118)-1</f>
        <v>4.0150999999999999E-2</v>
      </c>
      <c r="L118" s="130">
        <f t="shared" ref="L118" si="773">(F118/E118)-1</f>
        <v>4.0209000000000002E-2</v>
      </c>
      <c r="M118" s="130">
        <f t="shared" ref="M118" si="774">(G118/F118)-1</f>
        <v>3.9814000000000002E-2</v>
      </c>
      <c r="N118" s="130">
        <f t="shared" ref="N118" si="775">(H118/G118)-1</f>
        <v>4.0148999999999997E-2</v>
      </c>
      <c r="O118" s="130">
        <f t="shared" ref="O118" si="776">(I118/H118)-1</f>
        <v>4.0029000000000002E-2</v>
      </c>
      <c r="P118" s="128">
        <f>ROUND(Q118*0.9615384,5)</f>
        <v>23.914359999999999</v>
      </c>
      <c r="Q118" s="128">
        <f t="shared" ref="Q118:T118" si="777">ROUND(R118*0.9615384,5)</f>
        <v>24.870940000000001</v>
      </c>
      <c r="R118" s="128">
        <f t="shared" si="777"/>
        <v>25.865780000000001</v>
      </c>
      <c r="S118" s="128">
        <f t="shared" si="777"/>
        <v>26.900410000000001</v>
      </c>
      <c r="T118" s="128">
        <f t="shared" si="777"/>
        <v>27.976430000000001</v>
      </c>
      <c r="U118" s="129">
        <f>ROUND(U115*102.5%,5)</f>
        <v>29.095490000000002</v>
      </c>
      <c r="V118" s="130"/>
      <c r="W118" s="130">
        <f>(Q118/P118)-1</f>
        <v>0.04</v>
      </c>
      <c r="X118" s="130">
        <f t="shared" ref="X118:AA118" si="778">(R118/Q118)-1</f>
        <v>0.04</v>
      </c>
      <c r="Y118" s="130">
        <f t="shared" si="778"/>
        <v>0.04</v>
      </c>
      <c r="Z118" s="130">
        <f t="shared" si="778"/>
        <v>0.04</v>
      </c>
      <c r="AA118" s="130">
        <f t="shared" si="778"/>
        <v>0.04</v>
      </c>
    </row>
    <row r="119" spans="1:27" s="4" customFormat="1" ht="13.5" customHeight="1" x14ac:dyDescent="0.2">
      <c r="A119" s="76" t="s">
        <v>141</v>
      </c>
      <c r="B119" s="167" t="s">
        <v>157</v>
      </c>
      <c r="C119" s="29" t="s">
        <v>105</v>
      </c>
      <c r="D119" s="188">
        <f t="shared" si="768"/>
        <v>49742</v>
      </c>
      <c r="E119" s="188">
        <f t="shared" si="769"/>
        <v>51732</v>
      </c>
      <c r="F119" s="188">
        <f t="shared" si="770"/>
        <v>53801</v>
      </c>
      <c r="G119" s="188">
        <f t="shared" si="771"/>
        <v>55953</v>
      </c>
      <c r="H119" s="188">
        <f t="shared" si="772"/>
        <v>58191</v>
      </c>
      <c r="I119" s="188">
        <f>U119</f>
        <v>60519</v>
      </c>
      <c r="J119" s="130">
        <f>(D118/D115)-1</f>
        <v>2.4861000000000001E-2</v>
      </c>
      <c r="K119" s="130">
        <f>(E118/E115)-1</f>
        <v>2.5144E-2</v>
      </c>
      <c r="L119" s="130">
        <f t="shared" ref="L119" si="779">(F118/F115)-1</f>
        <v>2.5367000000000001E-2</v>
      </c>
      <c r="M119" s="130">
        <f t="shared" ref="M119" si="780">(G118/G115)-1</f>
        <v>2.5152000000000001E-2</v>
      </c>
      <c r="N119" s="130">
        <f t="shared" ref="N119" si="781">(H118/H115)-1</f>
        <v>2.5284000000000001E-2</v>
      </c>
      <c r="O119" s="130">
        <f t="shared" ref="O119" si="782">(I118/I115)-1</f>
        <v>2.5009E-2</v>
      </c>
      <c r="P119" s="131">
        <f t="shared" ref="P119" si="783">ROUND((P118*2080),5)</f>
        <v>49741.868799999997</v>
      </c>
      <c r="Q119" s="132">
        <f t="shared" ref="Q119" si="784">ROUND((Q118*2080),5)</f>
        <v>51731.555200000003</v>
      </c>
      <c r="R119" s="132">
        <f t="shared" ref="R119" si="785">ROUND((R118*2080),5)</f>
        <v>53800.822399999997</v>
      </c>
      <c r="S119" s="132">
        <f t="shared" ref="S119" si="786">ROUND((S118*2080),5)</f>
        <v>55952.852800000001</v>
      </c>
      <c r="T119" s="132">
        <f t="shared" ref="T119" si="787">ROUND((T118*2080),5)</f>
        <v>58190.974399999999</v>
      </c>
      <c r="U119" s="132">
        <f>ROUND((U118*2080),5)</f>
        <v>60518.619200000001</v>
      </c>
      <c r="V119" s="130">
        <f>(P118/P115)-1</f>
        <v>2.5000000000000001E-2</v>
      </c>
      <c r="W119" s="130">
        <f>(Q118/Q115)-1</f>
        <v>2.5000000000000001E-2</v>
      </c>
      <c r="X119" s="130">
        <f t="shared" ref="X119:AA119" si="788">(R118/R115)-1</f>
        <v>2.5000000000000001E-2</v>
      </c>
      <c r="Y119" s="130">
        <f t="shared" si="788"/>
        <v>2.5000000000000001E-2</v>
      </c>
      <c r="Z119" s="130">
        <f t="shared" si="788"/>
        <v>2.5000000000000001E-2</v>
      </c>
      <c r="AA119" s="130">
        <f t="shared" si="788"/>
        <v>2.5000000000000001E-2</v>
      </c>
    </row>
    <row r="120" spans="1:27" s="4" customFormat="1" ht="13.5" customHeight="1" x14ac:dyDescent="0.2">
      <c r="A120" s="76"/>
      <c r="B120" s="167"/>
      <c r="C120" s="29"/>
      <c r="D120" s="194"/>
      <c r="E120" s="195"/>
      <c r="F120" s="195"/>
      <c r="G120" s="195"/>
      <c r="H120" s="195"/>
      <c r="I120" s="195"/>
      <c r="J120" s="136"/>
      <c r="K120" s="136"/>
      <c r="L120" s="136"/>
      <c r="M120" s="136"/>
      <c r="N120" s="136"/>
      <c r="O120" s="136"/>
      <c r="P120" s="131"/>
      <c r="Q120" s="132"/>
      <c r="R120" s="132"/>
      <c r="S120" s="132"/>
      <c r="T120" s="132"/>
      <c r="U120" s="132"/>
      <c r="V120" s="136"/>
      <c r="W120" s="136"/>
      <c r="X120" s="136"/>
      <c r="Y120" s="136"/>
      <c r="Z120" s="136"/>
      <c r="AA120" s="136"/>
    </row>
    <row r="121" spans="1:27" s="4" customFormat="1" ht="13.5" customHeight="1" thickBot="1" x14ac:dyDescent="0.25">
      <c r="A121" s="80"/>
      <c r="B121" s="168"/>
      <c r="C121" s="39"/>
      <c r="D121" s="189"/>
      <c r="E121" s="190"/>
      <c r="F121" s="190"/>
      <c r="G121" s="190"/>
      <c r="H121" s="190"/>
      <c r="I121" s="190"/>
      <c r="J121" s="133"/>
      <c r="K121" s="133"/>
      <c r="L121" s="133"/>
      <c r="M121" s="133"/>
      <c r="N121" s="133"/>
      <c r="O121" s="133"/>
      <c r="P121" s="134"/>
      <c r="Q121" s="135"/>
      <c r="R121" s="135"/>
      <c r="S121" s="135"/>
      <c r="T121" s="135"/>
      <c r="U121" s="135"/>
      <c r="V121" s="133"/>
      <c r="W121" s="133"/>
      <c r="X121" s="133"/>
      <c r="Y121" s="133"/>
      <c r="Z121" s="133"/>
      <c r="AA121" s="133"/>
    </row>
    <row r="122" spans="1:27" s="4" customFormat="1" ht="13.5" customHeight="1" x14ac:dyDescent="0.2">
      <c r="A122" s="79">
        <v>38</v>
      </c>
      <c r="B122" s="166" t="s">
        <v>26</v>
      </c>
      <c r="C122" s="45" t="s">
        <v>105</v>
      </c>
      <c r="D122" s="187">
        <f t="shared" ref="D122:D123" si="789">P122</f>
        <v>24.51</v>
      </c>
      <c r="E122" s="187">
        <f t="shared" ref="E122:E123" si="790">Q122</f>
        <v>25.49</v>
      </c>
      <c r="F122" s="187">
        <f t="shared" ref="F122:F123" si="791">R122</f>
        <v>26.51</v>
      </c>
      <c r="G122" s="187">
        <f t="shared" ref="G122:G123" si="792">S122</f>
        <v>27.57</v>
      </c>
      <c r="H122" s="187">
        <f t="shared" ref="H122:H123" si="793">T122</f>
        <v>28.68</v>
      </c>
      <c r="I122" s="187">
        <f>U122</f>
        <v>29.82</v>
      </c>
      <c r="J122" s="130"/>
      <c r="K122" s="130">
        <f>(E122/D122)-1</f>
        <v>3.9983999999999999E-2</v>
      </c>
      <c r="L122" s="130">
        <f t="shared" ref="L122" si="794">(F122/E122)-1</f>
        <v>4.0016000000000003E-2</v>
      </c>
      <c r="M122" s="130">
        <f t="shared" ref="M122" si="795">(G122/F122)-1</f>
        <v>3.9985E-2</v>
      </c>
      <c r="N122" s="130">
        <f t="shared" ref="N122" si="796">(H122/G122)-1</f>
        <v>4.0260999999999998E-2</v>
      </c>
      <c r="O122" s="130">
        <f t="shared" ref="O122" si="797">(I122/H122)-1</f>
        <v>3.9749E-2</v>
      </c>
      <c r="P122" s="128">
        <f>ROUND(Q122*0.9615384,5)</f>
        <v>24.512219999999999</v>
      </c>
      <c r="Q122" s="128">
        <f t="shared" ref="Q122:T122" si="798">ROUND(R122*0.9615384,5)</f>
        <v>25.492709999999999</v>
      </c>
      <c r="R122" s="128">
        <f t="shared" si="798"/>
        <v>26.512419999999999</v>
      </c>
      <c r="S122" s="128">
        <f t="shared" si="798"/>
        <v>27.57292</v>
      </c>
      <c r="T122" s="128">
        <f t="shared" si="798"/>
        <v>28.675840000000001</v>
      </c>
      <c r="U122" s="129">
        <f>ROUND(U118*102.5%,5)</f>
        <v>29.822880000000001</v>
      </c>
      <c r="V122" s="130"/>
      <c r="W122" s="130">
        <f>(Q122/P122)-1</f>
        <v>0.04</v>
      </c>
      <c r="X122" s="130">
        <f t="shared" ref="X122:AA122" si="799">(R122/Q122)-1</f>
        <v>0.04</v>
      </c>
      <c r="Y122" s="130">
        <f t="shared" si="799"/>
        <v>0.04</v>
      </c>
      <c r="Z122" s="130">
        <f t="shared" si="799"/>
        <v>0.04</v>
      </c>
      <c r="AA122" s="130">
        <f t="shared" si="799"/>
        <v>0.04</v>
      </c>
    </row>
    <row r="123" spans="1:27" s="4" customFormat="1" ht="13.5" customHeight="1" x14ac:dyDescent="0.2">
      <c r="A123" s="76" t="s">
        <v>141</v>
      </c>
      <c r="B123" s="171" t="s">
        <v>58</v>
      </c>
      <c r="C123" s="24" t="s">
        <v>105</v>
      </c>
      <c r="D123" s="188">
        <f t="shared" si="789"/>
        <v>50985</v>
      </c>
      <c r="E123" s="188">
        <f t="shared" si="790"/>
        <v>53025</v>
      </c>
      <c r="F123" s="188">
        <f t="shared" si="791"/>
        <v>55146</v>
      </c>
      <c r="G123" s="188">
        <f t="shared" si="792"/>
        <v>57352</v>
      </c>
      <c r="H123" s="188">
        <f t="shared" si="793"/>
        <v>59646</v>
      </c>
      <c r="I123" s="188">
        <f>U123</f>
        <v>62032</v>
      </c>
      <c r="J123" s="130">
        <f>(D122/D118)-1</f>
        <v>2.5094000000000002E-2</v>
      </c>
      <c r="K123" s="130">
        <f>(E122/E118)-1</f>
        <v>2.4930000000000001E-2</v>
      </c>
      <c r="L123" s="130">
        <f t="shared" ref="L123" si="800">(F122/F118)-1</f>
        <v>2.4739000000000001E-2</v>
      </c>
      <c r="M123" s="130">
        <f t="shared" ref="M123" si="801">(G122/G118)-1</f>
        <v>2.4906999999999999E-2</v>
      </c>
      <c r="N123" s="130">
        <f t="shared" ref="N123" si="802">(H122/H118)-1</f>
        <v>2.5017999999999999E-2</v>
      </c>
      <c r="O123" s="130">
        <f t="shared" ref="O123" si="803">(I122/I118)-1</f>
        <v>2.4742E-2</v>
      </c>
      <c r="P123" s="131">
        <f t="shared" ref="P123" si="804">ROUND((P122*2080),5)</f>
        <v>50985.417600000001</v>
      </c>
      <c r="Q123" s="132">
        <f t="shared" ref="Q123" si="805">ROUND((Q122*2080),5)</f>
        <v>53024.836799999997</v>
      </c>
      <c r="R123" s="132">
        <f t="shared" ref="R123" si="806">ROUND((R122*2080),5)</f>
        <v>55145.833599999998</v>
      </c>
      <c r="S123" s="132">
        <f t="shared" ref="S123" si="807">ROUND((S122*2080),5)</f>
        <v>57351.673600000002</v>
      </c>
      <c r="T123" s="132">
        <f t="shared" ref="T123" si="808">ROUND((T122*2080),5)</f>
        <v>59645.747199999998</v>
      </c>
      <c r="U123" s="132">
        <f>ROUND((U122*2080),5)</f>
        <v>62031.590400000001</v>
      </c>
      <c r="V123" s="130">
        <f>(P122/P118)-1</f>
        <v>2.5000000000000001E-2</v>
      </c>
      <c r="W123" s="130">
        <f>(Q122/Q118)-1</f>
        <v>2.5000000000000001E-2</v>
      </c>
      <c r="X123" s="130">
        <f t="shared" ref="X123:AA123" si="809">(R122/R118)-1</f>
        <v>2.5000000000000001E-2</v>
      </c>
      <c r="Y123" s="130">
        <f t="shared" si="809"/>
        <v>2.5000000000000001E-2</v>
      </c>
      <c r="Z123" s="130">
        <f t="shared" si="809"/>
        <v>2.5000000000000001E-2</v>
      </c>
      <c r="AA123" s="130">
        <f t="shared" si="809"/>
        <v>2.5000000000000001E-2</v>
      </c>
    </row>
    <row r="124" spans="1:27" s="4" customFormat="1" ht="13.5" customHeight="1" x14ac:dyDescent="0.2">
      <c r="A124" s="76"/>
      <c r="B124" s="171"/>
      <c r="C124" s="24"/>
      <c r="D124" s="194"/>
      <c r="E124" s="195"/>
      <c r="F124" s="195"/>
      <c r="G124" s="195"/>
      <c r="H124" s="195"/>
      <c r="I124" s="195"/>
      <c r="J124" s="136"/>
      <c r="K124" s="136"/>
      <c r="L124" s="136"/>
      <c r="M124" s="136"/>
      <c r="N124" s="136"/>
      <c r="O124" s="136"/>
      <c r="P124" s="131"/>
      <c r="Q124" s="132"/>
      <c r="R124" s="132"/>
      <c r="S124" s="132"/>
      <c r="T124" s="132"/>
      <c r="U124" s="132"/>
      <c r="V124" s="136"/>
      <c r="W124" s="136"/>
      <c r="X124" s="136"/>
      <c r="Y124" s="136"/>
      <c r="Z124" s="136"/>
      <c r="AA124" s="136"/>
    </row>
    <row r="125" spans="1:27" s="4" customFormat="1" ht="13.5" customHeight="1" thickBot="1" x14ac:dyDescent="0.25">
      <c r="A125" s="80"/>
      <c r="B125" s="168"/>
      <c r="C125" s="39"/>
      <c r="D125" s="189"/>
      <c r="E125" s="190"/>
      <c r="F125" s="190"/>
      <c r="G125" s="190"/>
      <c r="H125" s="190"/>
      <c r="I125" s="190"/>
      <c r="J125" s="133"/>
      <c r="K125" s="133"/>
      <c r="L125" s="133"/>
      <c r="M125" s="133"/>
      <c r="N125" s="133"/>
      <c r="O125" s="133"/>
      <c r="P125" s="134"/>
      <c r="Q125" s="135"/>
      <c r="R125" s="135"/>
      <c r="S125" s="135"/>
      <c r="T125" s="135"/>
      <c r="U125" s="135"/>
      <c r="V125" s="133"/>
      <c r="W125" s="133"/>
      <c r="X125" s="133"/>
      <c r="Y125" s="133"/>
      <c r="Z125" s="133"/>
      <c r="AA125" s="133"/>
    </row>
    <row r="126" spans="1:27" s="4" customFormat="1" ht="13.5" customHeight="1" x14ac:dyDescent="0.2">
      <c r="A126" s="79">
        <v>39</v>
      </c>
      <c r="B126" s="166"/>
      <c r="C126" s="45" t="s">
        <v>105</v>
      </c>
      <c r="D126" s="187">
        <f t="shared" ref="D126:D127" si="810">P126</f>
        <v>25.13</v>
      </c>
      <c r="E126" s="187">
        <f t="shared" ref="E126:E127" si="811">Q126</f>
        <v>26.13</v>
      </c>
      <c r="F126" s="187">
        <f t="shared" ref="F126:F127" si="812">R126</f>
        <v>27.18</v>
      </c>
      <c r="G126" s="187">
        <f t="shared" ref="G126:G127" si="813">S126</f>
        <v>28.26</v>
      </c>
      <c r="H126" s="187">
        <f t="shared" ref="H126:H127" si="814">T126</f>
        <v>29.39</v>
      </c>
      <c r="I126" s="187">
        <f>U126</f>
        <v>30.57</v>
      </c>
      <c r="J126" s="130"/>
      <c r="K126" s="130">
        <f>(E126/D126)-1</f>
        <v>3.9793000000000002E-2</v>
      </c>
      <c r="L126" s="130">
        <f t="shared" ref="L126" si="815">(F126/E126)-1</f>
        <v>4.0183999999999997E-2</v>
      </c>
      <c r="M126" s="130">
        <f t="shared" ref="M126" si="816">(G126/F126)-1</f>
        <v>3.9734999999999999E-2</v>
      </c>
      <c r="N126" s="130">
        <f t="shared" ref="N126" si="817">(H126/G126)-1</f>
        <v>3.9986000000000001E-2</v>
      </c>
      <c r="O126" s="130">
        <f t="shared" ref="O126" si="818">(I126/H126)-1</f>
        <v>4.0149999999999998E-2</v>
      </c>
      <c r="P126" s="128">
        <f>ROUND(Q126*0.9615384,5)</f>
        <v>25.125039999999998</v>
      </c>
      <c r="Q126" s="128">
        <f t="shared" ref="Q126:T126" si="819">ROUND(R126*0.9615384,5)</f>
        <v>26.130040000000001</v>
      </c>
      <c r="R126" s="128">
        <f t="shared" si="819"/>
        <v>27.175239999999999</v>
      </c>
      <c r="S126" s="128">
        <f t="shared" si="819"/>
        <v>28.262250000000002</v>
      </c>
      <c r="T126" s="128">
        <f t="shared" si="819"/>
        <v>29.39274</v>
      </c>
      <c r="U126" s="129">
        <f>ROUND(U122*102.5%,5)</f>
        <v>30.568449999999999</v>
      </c>
      <c r="V126" s="130"/>
      <c r="W126" s="130">
        <f>(Q126/P126)-1</f>
        <v>0.04</v>
      </c>
      <c r="X126" s="130">
        <f t="shared" ref="X126:AA126" si="820">(R126/Q126)-1</f>
        <v>0.04</v>
      </c>
      <c r="Y126" s="130">
        <f t="shared" si="820"/>
        <v>0.04</v>
      </c>
      <c r="Z126" s="130">
        <f t="shared" si="820"/>
        <v>0.04</v>
      </c>
      <c r="AA126" s="130">
        <f t="shared" si="820"/>
        <v>0.04</v>
      </c>
    </row>
    <row r="127" spans="1:27" s="4" customFormat="1" ht="13.5" customHeight="1" x14ac:dyDescent="0.2">
      <c r="A127" s="33" t="s">
        <v>141</v>
      </c>
      <c r="B127" s="171"/>
      <c r="C127" s="24" t="s">
        <v>105</v>
      </c>
      <c r="D127" s="188">
        <f t="shared" si="810"/>
        <v>52260</v>
      </c>
      <c r="E127" s="188">
        <f t="shared" si="811"/>
        <v>54350</v>
      </c>
      <c r="F127" s="188">
        <f t="shared" si="812"/>
        <v>56524</v>
      </c>
      <c r="G127" s="188">
        <f t="shared" si="813"/>
        <v>58785</v>
      </c>
      <c r="H127" s="188">
        <f t="shared" si="814"/>
        <v>61137</v>
      </c>
      <c r="I127" s="188">
        <f>U127</f>
        <v>63582</v>
      </c>
      <c r="J127" s="130">
        <f>(D126/D122)-1</f>
        <v>2.5295999999999999E-2</v>
      </c>
      <c r="K127" s="130">
        <f>(E126/E122)-1</f>
        <v>2.5107999999999998E-2</v>
      </c>
      <c r="L127" s="130">
        <f t="shared" ref="L127" si="821">(F126/F122)-1</f>
        <v>2.5273E-2</v>
      </c>
      <c r="M127" s="130">
        <f t="shared" ref="M127" si="822">(G126/G122)-1</f>
        <v>2.5027000000000001E-2</v>
      </c>
      <c r="N127" s="130">
        <f t="shared" ref="N127" si="823">(H126/H122)-1</f>
        <v>2.4756E-2</v>
      </c>
      <c r="O127" s="130">
        <f t="shared" ref="O127" si="824">(I126/I122)-1</f>
        <v>2.5151E-2</v>
      </c>
      <c r="P127" s="131">
        <f t="shared" ref="P127" si="825">ROUND((P126*2080),5)</f>
        <v>52260.083200000001</v>
      </c>
      <c r="Q127" s="132">
        <f t="shared" ref="Q127" si="826">ROUND((Q126*2080),5)</f>
        <v>54350.483200000002</v>
      </c>
      <c r="R127" s="132">
        <f t="shared" ref="R127" si="827">ROUND((R126*2080),5)</f>
        <v>56524.499199999998</v>
      </c>
      <c r="S127" s="132">
        <f t="shared" ref="S127" si="828">ROUND((S126*2080),5)</f>
        <v>58785.48</v>
      </c>
      <c r="T127" s="132">
        <f t="shared" ref="T127" si="829">ROUND((T126*2080),5)</f>
        <v>61136.8992</v>
      </c>
      <c r="U127" s="132">
        <f>ROUND((U126*2080),5)</f>
        <v>63582.375999999997</v>
      </c>
      <c r="V127" s="130">
        <f>(P126/P122)-1</f>
        <v>2.5000999999999999E-2</v>
      </c>
      <c r="W127" s="130">
        <f>(Q126/Q122)-1</f>
        <v>2.5000000000000001E-2</v>
      </c>
      <c r="X127" s="130">
        <f t="shared" ref="X127:AA127" si="830">(R126/R122)-1</f>
        <v>2.5000000000000001E-2</v>
      </c>
      <c r="Y127" s="130">
        <f t="shared" si="830"/>
        <v>2.5000000000000001E-2</v>
      </c>
      <c r="Z127" s="130">
        <f t="shared" si="830"/>
        <v>2.5000000000000001E-2</v>
      </c>
      <c r="AA127" s="130">
        <f t="shared" si="830"/>
        <v>2.5000000000000001E-2</v>
      </c>
    </row>
    <row r="128" spans="1:27" s="4" customFormat="1" ht="13.5" customHeight="1" x14ac:dyDescent="0.2">
      <c r="A128" s="33"/>
      <c r="B128" s="171"/>
      <c r="C128" s="24"/>
      <c r="D128" s="194"/>
      <c r="E128" s="195"/>
      <c r="F128" s="195"/>
      <c r="G128" s="195"/>
      <c r="H128" s="195"/>
      <c r="I128" s="195"/>
      <c r="J128" s="136"/>
      <c r="K128" s="136"/>
      <c r="L128" s="136"/>
      <c r="M128" s="136"/>
      <c r="N128" s="136"/>
      <c r="O128" s="136"/>
      <c r="P128" s="131"/>
      <c r="Q128" s="132"/>
      <c r="R128" s="132"/>
      <c r="S128" s="132"/>
      <c r="T128" s="132"/>
      <c r="U128" s="132"/>
      <c r="V128" s="136"/>
      <c r="W128" s="136"/>
      <c r="X128" s="136"/>
      <c r="Y128" s="136"/>
      <c r="Z128" s="136"/>
      <c r="AA128" s="136"/>
    </row>
    <row r="129" spans="1:27" s="4" customFormat="1" ht="13.5" customHeight="1" thickBot="1" x14ac:dyDescent="0.25">
      <c r="A129" s="81"/>
      <c r="B129" s="172"/>
      <c r="C129" s="85"/>
      <c r="D129" s="189"/>
      <c r="E129" s="190"/>
      <c r="F129" s="190"/>
      <c r="G129" s="190"/>
      <c r="H129" s="190"/>
      <c r="I129" s="190"/>
      <c r="J129" s="133"/>
      <c r="K129" s="133"/>
      <c r="L129" s="133"/>
      <c r="M129" s="133"/>
      <c r="N129" s="133"/>
      <c r="O129" s="133"/>
      <c r="P129" s="134"/>
      <c r="Q129" s="135"/>
      <c r="R129" s="135"/>
      <c r="S129" s="135"/>
      <c r="T129" s="135"/>
      <c r="U129" s="135"/>
      <c r="V129" s="133"/>
      <c r="W129" s="133"/>
      <c r="X129" s="133"/>
      <c r="Y129" s="133"/>
      <c r="Z129" s="133"/>
      <c r="AA129" s="133"/>
    </row>
    <row r="130" spans="1:27" s="4" customFormat="1" ht="13.5" customHeight="1" thickBot="1" x14ac:dyDescent="0.25">
      <c r="A130" s="79">
        <v>40</v>
      </c>
      <c r="B130" s="166" t="s">
        <v>28</v>
      </c>
      <c r="C130" s="45" t="s">
        <v>105</v>
      </c>
      <c r="D130" s="187">
        <f t="shared" ref="D130:D131" si="831">P130</f>
        <v>25.75</v>
      </c>
      <c r="E130" s="187">
        <f t="shared" ref="E130:E131" si="832">Q130</f>
        <v>26.78</v>
      </c>
      <c r="F130" s="187">
        <f t="shared" ref="F130:F131" si="833">R130</f>
        <v>27.85</v>
      </c>
      <c r="G130" s="187">
        <f t="shared" ref="G130:G131" si="834">S130</f>
        <v>28.97</v>
      </c>
      <c r="H130" s="187">
        <f t="shared" ref="H130:H131" si="835">T130</f>
        <v>30.13</v>
      </c>
      <c r="I130" s="187">
        <f>U130</f>
        <v>31.33</v>
      </c>
      <c r="J130" s="130"/>
      <c r="K130" s="130">
        <f>(E130/D130)-1</f>
        <v>0.04</v>
      </c>
      <c r="L130" s="130">
        <f t="shared" ref="L130" si="836">(F130/E130)-1</f>
        <v>3.9954999999999997E-2</v>
      </c>
      <c r="M130" s="130">
        <f t="shared" ref="M130" si="837">(G130/F130)-1</f>
        <v>4.0215000000000001E-2</v>
      </c>
      <c r="N130" s="130">
        <f t="shared" ref="N130" si="838">(H130/G130)-1</f>
        <v>4.0041E-2</v>
      </c>
      <c r="O130" s="130">
        <f t="shared" ref="O130" si="839">(I130/H130)-1</f>
        <v>3.9827000000000001E-2</v>
      </c>
      <c r="P130" s="128">
        <f>ROUND(Q130*0.9615384,5)</f>
        <v>25.753160000000001</v>
      </c>
      <c r="Q130" s="128">
        <f t="shared" ref="Q130:T130" si="840">ROUND(R130*0.9615384,5)</f>
        <v>26.783290000000001</v>
      </c>
      <c r="R130" s="128">
        <f t="shared" si="840"/>
        <v>27.854620000000001</v>
      </c>
      <c r="S130" s="128">
        <f t="shared" si="840"/>
        <v>28.968810000000001</v>
      </c>
      <c r="T130" s="128">
        <f t="shared" si="840"/>
        <v>30.127559999999999</v>
      </c>
      <c r="U130" s="129">
        <f>ROUND(U126*102.5%,5)</f>
        <v>31.332660000000001</v>
      </c>
      <c r="V130" s="130"/>
      <c r="W130" s="130">
        <f>(Q130/P130)-1</f>
        <v>0.04</v>
      </c>
      <c r="X130" s="130">
        <f t="shared" ref="X130:AA130" si="841">(R130/Q130)-1</f>
        <v>0.04</v>
      </c>
      <c r="Y130" s="130">
        <f t="shared" si="841"/>
        <v>0.04</v>
      </c>
      <c r="Z130" s="130">
        <f t="shared" si="841"/>
        <v>0.04</v>
      </c>
      <c r="AA130" s="130">
        <f t="shared" si="841"/>
        <v>0.04</v>
      </c>
    </row>
    <row r="131" spans="1:27" s="4" customFormat="1" ht="13.5" customHeight="1" x14ac:dyDescent="0.2">
      <c r="A131" s="76"/>
      <c r="B131" s="171" t="s">
        <v>112</v>
      </c>
      <c r="C131" s="45" t="s">
        <v>105</v>
      </c>
      <c r="D131" s="188">
        <f t="shared" si="831"/>
        <v>53567</v>
      </c>
      <c r="E131" s="188">
        <f t="shared" si="832"/>
        <v>55709</v>
      </c>
      <c r="F131" s="188">
        <f t="shared" si="833"/>
        <v>57938</v>
      </c>
      <c r="G131" s="188">
        <f t="shared" si="834"/>
        <v>60255</v>
      </c>
      <c r="H131" s="188">
        <f t="shared" si="835"/>
        <v>62665</v>
      </c>
      <c r="I131" s="188">
        <f>U131</f>
        <v>65172</v>
      </c>
      <c r="J131" s="130">
        <f>(D130/D126)-1</f>
        <v>2.4671999999999999E-2</v>
      </c>
      <c r="K131" s="130">
        <f>(E130/E126)-1</f>
        <v>2.4875999999999999E-2</v>
      </c>
      <c r="L131" s="130">
        <f t="shared" ref="L131" si="842">(F130/F126)-1</f>
        <v>2.4649999999999998E-2</v>
      </c>
      <c r="M131" s="130">
        <f t="shared" ref="M131" si="843">(G130/G126)-1</f>
        <v>2.5124E-2</v>
      </c>
      <c r="N131" s="130">
        <f t="shared" ref="N131" si="844">(H130/H126)-1</f>
        <v>2.5179E-2</v>
      </c>
      <c r="O131" s="130">
        <f t="shared" ref="O131" si="845">(I130/I126)-1</f>
        <v>2.4861000000000001E-2</v>
      </c>
      <c r="P131" s="131">
        <f t="shared" ref="P131" si="846">ROUND((P130*2080),5)</f>
        <v>53566.572800000002</v>
      </c>
      <c r="Q131" s="132">
        <f t="shared" ref="Q131" si="847">ROUND((Q130*2080),5)</f>
        <v>55709.243199999997</v>
      </c>
      <c r="R131" s="132">
        <f t="shared" ref="R131" si="848">ROUND((R130*2080),5)</f>
        <v>57937.609600000003</v>
      </c>
      <c r="S131" s="132">
        <f t="shared" ref="S131" si="849">ROUND((S130*2080),5)</f>
        <v>60255.124799999998</v>
      </c>
      <c r="T131" s="132">
        <f t="shared" ref="T131" si="850">ROUND((T130*2080),5)</f>
        <v>62665.324800000002</v>
      </c>
      <c r="U131" s="132">
        <f>ROUND((U130*2080),5)</f>
        <v>65171.932800000002</v>
      </c>
      <c r="V131" s="130">
        <f>(P130/P126)-1</f>
        <v>2.5000000000000001E-2</v>
      </c>
      <c r="W131" s="130">
        <f>(Q130/Q126)-1</f>
        <v>2.5000000000000001E-2</v>
      </c>
      <c r="X131" s="130">
        <f t="shared" ref="X131:AA131" si="851">(R130/R126)-1</f>
        <v>2.5000000000000001E-2</v>
      </c>
      <c r="Y131" s="130">
        <f t="shared" si="851"/>
        <v>2.5000000000000001E-2</v>
      </c>
      <c r="Z131" s="130">
        <f t="shared" si="851"/>
        <v>2.5000000000000001E-2</v>
      </c>
      <c r="AA131" s="130">
        <f t="shared" si="851"/>
        <v>2.5000000000000001E-2</v>
      </c>
    </row>
    <row r="132" spans="1:27" s="4" customFormat="1" ht="13.5" customHeight="1" x14ac:dyDescent="0.2">
      <c r="A132" s="76"/>
      <c r="B132" s="171" t="s">
        <v>156</v>
      </c>
      <c r="C132" s="24" t="s">
        <v>105</v>
      </c>
      <c r="D132" s="196"/>
      <c r="E132" s="188"/>
      <c r="F132" s="188"/>
      <c r="G132" s="188"/>
      <c r="H132" s="188"/>
      <c r="I132" s="188"/>
      <c r="J132" s="130"/>
      <c r="K132" s="130"/>
      <c r="L132" s="130"/>
      <c r="M132" s="130"/>
      <c r="N132" s="130"/>
      <c r="O132" s="130"/>
      <c r="P132" s="131"/>
      <c r="Q132" s="132"/>
      <c r="R132" s="132"/>
      <c r="S132" s="132"/>
      <c r="T132" s="132"/>
      <c r="U132" s="132"/>
      <c r="V132" s="130"/>
      <c r="W132" s="130"/>
      <c r="X132" s="130"/>
      <c r="Y132" s="130"/>
      <c r="Z132" s="130"/>
      <c r="AA132" s="130"/>
    </row>
    <row r="133" spans="1:27" s="4" customFormat="1" ht="13.5" customHeight="1" x14ac:dyDescent="0.2">
      <c r="A133" s="76"/>
      <c r="B133" s="167"/>
      <c r="C133" s="29"/>
      <c r="D133" s="196"/>
      <c r="E133" s="188"/>
      <c r="F133" s="188"/>
      <c r="G133" s="188"/>
      <c r="H133" s="188"/>
      <c r="I133" s="188"/>
      <c r="J133" s="130"/>
      <c r="K133" s="130"/>
      <c r="L133" s="130"/>
      <c r="M133" s="130"/>
      <c r="N133" s="130"/>
      <c r="O133" s="130"/>
      <c r="P133" s="131"/>
      <c r="Q133" s="132"/>
      <c r="R133" s="132"/>
      <c r="S133" s="132"/>
      <c r="T133" s="132"/>
      <c r="U133" s="132"/>
      <c r="V133" s="130"/>
      <c r="W133" s="130"/>
      <c r="X133" s="130"/>
      <c r="Y133" s="130"/>
      <c r="Z133" s="130"/>
      <c r="AA133" s="130"/>
    </row>
    <row r="134" spans="1:27" s="4" customFormat="1" ht="13.5" customHeight="1" thickBot="1" x14ac:dyDescent="0.25">
      <c r="A134" s="80"/>
      <c r="B134" s="168"/>
      <c r="C134" s="39"/>
      <c r="D134" s="197"/>
      <c r="E134" s="198"/>
      <c r="F134" s="198"/>
      <c r="G134" s="198"/>
      <c r="H134" s="198"/>
      <c r="I134" s="198"/>
      <c r="J134" s="140"/>
      <c r="K134" s="140"/>
      <c r="L134" s="140"/>
      <c r="M134" s="140"/>
      <c r="N134" s="140"/>
      <c r="O134" s="140"/>
      <c r="P134" s="141"/>
      <c r="Q134" s="142"/>
      <c r="R134" s="142"/>
      <c r="S134" s="142"/>
      <c r="T134" s="142"/>
      <c r="U134" s="142"/>
      <c r="V134" s="140"/>
      <c r="W134" s="140"/>
      <c r="X134" s="140"/>
      <c r="Y134" s="140"/>
      <c r="Z134" s="140"/>
      <c r="AA134" s="140"/>
    </row>
    <row r="135" spans="1:27" s="4" customFormat="1" ht="13.5" customHeight="1" x14ac:dyDescent="0.2">
      <c r="A135" s="79">
        <v>41</v>
      </c>
      <c r="B135" s="169" t="s">
        <v>155</v>
      </c>
      <c r="C135" s="45" t="s">
        <v>105</v>
      </c>
      <c r="D135" s="187">
        <f t="shared" ref="D135:D136" si="852">P135</f>
        <v>26.4</v>
      </c>
      <c r="E135" s="187">
        <f t="shared" ref="E135:E136" si="853">Q135</f>
        <v>27.45</v>
      </c>
      <c r="F135" s="187">
        <f t="shared" ref="F135:F136" si="854">R135</f>
        <v>28.55</v>
      </c>
      <c r="G135" s="187">
        <f t="shared" ref="G135:G136" si="855">S135</f>
        <v>29.69</v>
      </c>
      <c r="H135" s="187">
        <f t="shared" ref="H135:H136" si="856">T135</f>
        <v>30.88</v>
      </c>
      <c r="I135" s="187">
        <f>U135</f>
        <v>32.119999999999997</v>
      </c>
      <c r="J135" s="130"/>
      <c r="K135" s="130">
        <f>(E135/D135)-1</f>
        <v>3.9773000000000003E-2</v>
      </c>
      <c r="L135" s="130">
        <f t="shared" ref="L135" si="857">(F135/E135)-1</f>
        <v>4.0072999999999998E-2</v>
      </c>
      <c r="M135" s="130">
        <f t="shared" ref="M135" si="858">(G135/F135)-1</f>
        <v>3.993E-2</v>
      </c>
      <c r="N135" s="130">
        <f t="shared" ref="N135" si="859">(H135/G135)-1</f>
        <v>4.0080999999999999E-2</v>
      </c>
      <c r="O135" s="130">
        <f t="shared" ref="O135" si="860">(I135/H135)-1</f>
        <v>4.0155000000000003E-2</v>
      </c>
      <c r="P135" s="128">
        <f>ROUND(Q135*0.9615384,5)</f>
        <v>26.396989999999999</v>
      </c>
      <c r="Q135" s="128">
        <f t="shared" ref="Q135:T135" si="861">ROUND(R135*0.9615384,5)</f>
        <v>27.452870000000001</v>
      </c>
      <c r="R135" s="128">
        <f t="shared" si="861"/>
        <v>28.550989999999999</v>
      </c>
      <c r="S135" s="128">
        <f t="shared" si="861"/>
        <v>29.69303</v>
      </c>
      <c r="T135" s="128">
        <f t="shared" si="861"/>
        <v>30.880749999999999</v>
      </c>
      <c r="U135" s="129">
        <f>ROUND(U130*102.5%,5)</f>
        <v>32.11598</v>
      </c>
      <c r="V135" s="130"/>
      <c r="W135" s="130">
        <f>(Q135/P135)-1</f>
        <v>0.04</v>
      </c>
      <c r="X135" s="130">
        <f t="shared" ref="X135:AA135" si="862">(R135/Q135)-1</f>
        <v>0.04</v>
      </c>
      <c r="Y135" s="130">
        <f t="shared" si="862"/>
        <v>0.04</v>
      </c>
      <c r="Z135" s="130">
        <f t="shared" si="862"/>
        <v>0.04</v>
      </c>
      <c r="AA135" s="130">
        <f t="shared" si="862"/>
        <v>0.04</v>
      </c>
    </row>
    <row r="136" spans="1:27" s="4" customFormat="1" ht="13.5" customHeight="1" x14ac:dyDescent="0.2">
      <c r="A136" s="76" t="s">
        <v>141</v>
      </c>
      <c r="B136" s="167" t="s">
        <v>113</v>
      </c>
      <c r="C136" s="29" t="s">
        <v>105</v>
      </c>
      <c r="D136" s="188">
        <f t="shared" si="852"/>
        <v>54906</v>
      </c>
      <c r="E136" s="188">
        <f t="shared" si="853"/>
        <v>57102</v>
      </c>
      <c r="F136" s="188">
        <f t="shared" si="854"/>
        <v>59386</v>
      </c>
      <c r="G136" s="188">
        <f t="shared" si="855"/>
        <v>61762</v>
      </c>
      <c r="H136" s="188">
        <f t="shared" si="856"/>
        <v>64232</v>
      </c>
      <c r="I136" s="188">
        <f>U136</f>
        <v>66801</v>
      </c>
      <c r="J136" s="130">
        <f>(D135/D130)-1</f>
        <v>2.5243000000000002E-2</v>
      </c>
      <c r="K136" s="130">
        <f>(E135/E130)-1</f>
        <v>2.5019E-2</v>
      </c>
      <c r="L136" s="130">
        <f t="shared" ref="L136" si="863">(F135/F130)-1</f>
        <v>2.5135000000000001E-2</v>
      </c>
      <c r="M136" s="130">
        <f t="shared" ref="M136" si="864">(G135/G130)-1</f>
        <v>2.4853E-2</v>
      </c>
      <c r="N136" s="130">
        <f t="shared" ref="N136" si="865">(H135/H130)-1</f>
        <v>2.4892000000000001E-2</v>
      </c>
      <c r="O136" s="130">
        <f t="shared" ref="O136" si="866">(I135/I130)-1</f>
        <v>2.5215000000000001E-2</v>
      </c>
      <c r="P136" s="131">
        <f t="shared" ref="P136" si="867">ROUND((P135*2080),5)</f>
        <v>54905.739200000004</v>
      </c>
      <c r="Q136" s="132">
        <f t="shared" ref="Q136" si="868">ROUND((Q135*2080),5)</f>
        <v>57101.969599999997</v>
      </c>
      <c r="R136" s="132">
        <f t="shared" ref="R136" si="869">ROUND((R135*2080),5)</f>
        <v>59386.059200000003</v>
      </c>
      <c r="S136" s="132">
        <f t="shared" ref="S136" si="870">ROUND((S135*2080),5)</f>
        <v>61761.502399999998</v>
      </c>
      <c r="T136" s="132">
        <f t="shared" ref="T136" si="871">ROUND((T135*2080),5)</f>
        <v>64231.96</v>
      </c>
      <c r="U136" s="132">
        <f>ROUND((U135*2080),5)</f>
        <v>66801.238400000002</v>
      </c>
      <c r="V136" s="130">
        <f>(P135/P130)-1</f>
        <v>2.5000000000000001E-2</v>
      </c>
      <c r="W136" s="130">
        <f>(Q135/Q130)-1</f>
        <v>2.5000000000000001E-2</v>
      </c>
      <c r="X136" s="130">
        <f t="shared" ref="X136:AA136" si="872">(R135/R130)-1</f>
        <v>2.5000000000000001E-2</v>
      </c>
      <c r="Y136" s="130">
        <f t="shared" si="872"/>
        <v>2.5000000000000001E-2</v>
      </c>
      <c r="Z136" s="130">
        <f t="shared" si="872"/>
        <v>2.5000000000000001E-2</v>
      </c>
      <c r="AA136" s="130">
        <f t="shared" si="872"/>
        <v>2.5000000000000001E-2</v>
      </c>
    </row>
    <row r="137" spans="1:27" s="4" customFormat="1" ht="13.5" customHeight="1" x14ac:dyDescent="0.2">
      <c r="A137" s="76" t="s">
        <v>141</v>
      </c>
      <c r="B137" s="167" t="s">
        <v>114</v>
      </c>
      <c r="C137" s="29" t="s">
        <v>105</v>
      </c>
      <c r="D137" s="194"/>
      <c r="E137" s="195"/>
      <c r="F137" s="195"/>
      <c r="G137" s="195"/>
      <c r="H137" s="195"/>
      <c r="I137" s="195"/>
      <c r="J137" s="136"/>
      <c r="K137" s="136"/>
      <c r="L137" s="136"/>
      <c r="M137" s="136"/>
      <c r="N137" s="136"/>
      <c r="O137" s="136"/>
      <c r="P137" s="131"/>
      <c r="Q137" s="132"/>
      <c r="R137" s="132"/>
      <c r="S137" s="132"/>
      <c r="T137" s="132"/>
      <c r="U137" s="132"/>
      <c r="V137" s="136"/>
      <c r="W137" s="136"/>
      <c r="X137" s="136"/>
      <c r="Y137" s="136"/>
      <c r="Z137" s="136"/>
      <c r="AA137" s="136"/>
    </row>
    <row r="138" spans="1:27" s="4" customFormat="1" ht="13.5" customHeight="1" thickBot="1" x14ac:dyDescent="0.25">
      <c r="A138" s="80"/>
      <c r="B138" s="168"/>
      <c r="C138" s="39"/>
      <c r="D138" s="197"/>
      <c r="E138" s="198"/>
      <c r="F138" s="198"/>
      <c r="G138" s="198"/>
      <c r="H138" s="198"/>
      <c r="I138" s="198"/>
      <c r="J138" s="140"/>
      <c r="K138" s="140"/>
      <c r="L138" s="140"/>
      <c r="M138" s="140"/>
      <c r="N138" s="140"/>
      <c r="O138" s="140"/>
      <c r="P138" s="141"/>
      <c r="Q138" s="142"/>
      <c r="R138" s="142"/>
      <c r="S138" s="142"/>
      <c r="T138" s="142"/>
      <c r="U138" s="142"/>
      <c r="V138" s="140"/>
      <c r="W138" s="140"/>
      <c r="X138" s="140"/>
      <c r="Y138" s="140"/>
      <c r="Z138" s="140"/>
      <c r="AA138" s="140"/>
    </row>
    <row r="139" spans="1:27" s="4" customFormat="1" ht="13.5" customHeight="1" x14ac:dyDescent="0.2">
      <c r="A139" s="79">
        <v>42</v>
      </c>
      <c r="B139" s="169" t="s">
        <v>38</v>
      </c>
      <c r="C139" s="45" t="s">
        <v>105</v>
      </c>
      <c r="D139" s="187">
        <f t="shared" ref="D139:D140" si="873">P139</f>
        <v>27.06</v>
      </c>
      <c r="E139" s="187">
        <f t="shared" ref="E139:E140" si="874">Q139</f>
        <v>28.14</v>
      </c>
      <c r="F139" s="187">
        <f t="shared" ref="F139:F140" si="875">R139</f>
        <v>29.26</v>
      </c>
      <c r="G139" s="187">
        <f t="shared" ref="G139:G140" si="876">S139</f>
        <v>30.44</v>
      </c>
      <c r="H139" s="187">
        <f t="shared" ref="H139:H140" si="877">T139</f>
        <v>31.65</v>
      </c>
      <c r="I139" s="187">
        <f>U139</f>
        <v>32.92</v>
      </c>
      <c r="J139" s="130"/>
      <c r="K139" s="130">
        <f>(E139/D139)-1</f>
        <v>3.9911000000000002E-2</v>
      </c>
      <c r="L139" s="130">
        <f t="shared" ref="L139" si="878">(F139/E139)-1</f>
        <v>3.9801000000000003E-2</v>
      </c>
      <c r="M139" s="130">
        <f t="shared" ref="M139" si="879">(G139/F139)-1</f>
        <v>4.0328000000000003E-2</v>
      </c>
      <c r="N139" s="130">
        <f t="shared" ref="N139" si="880">(H139/G139)-1</f>
        <v>3.9750000000000001E-2</v>
      </c>
      <c r="O139" s="130">
        <f t="shared" ref="O139" si="881">(I139/H139)-1</f>
        <v>4.0126000000000002E-2</v>
      </c>
      <c r="P139" s="128">
        <f>ROUND(Q139*0.9615384,5)</f>
        <v>27.056909999999998</v>
      </c>
      <c r="Q139" s="128">
        <f t="shared" ref="Q139:T139" si="882">ROUND(R139*0.9615384,5)</f>
        <v>28.139189999999999</v>
      </c>
      <c r="R139" s="128">
        <f t="shared" si="882"/>
        <v>29.264759999999999</v>
      </c>
      <c r="S139" s="128">
        <f t="shared" si="882"/>
        <v>30.43535</v>
      </c>
      <c r="T139" s="128">
        <f t="shared" si="882"/>
        <v>31.65277</v>
      </c>
      <c r="U139" s="129">
        <f>ROUND(U135*102.5%,5)</f>
        <v>32.918880000000001</v>
      </c>
      <c r="V139" s="130"/>
      <c r="W139" s="130">
        <f>(Q139/P139)-1</f>
        <v>0.04</v>
      </c>
      <c r="X139" s="130">
        <f t="shared" ref="X139:AA139" si="883">(R139/Q139)-1</f>
        <v>0.04</v>
      </c>
      <c r="Y139" s="130">
        <f t="shared" si="883"/>
        <v>0.04</v>
      </c>
      <c r="Z139" s="130">
        <f t="shared" si="883"/>
        <v>0.04</v>
      </c>
      <c r="AA139" s="130">
        <f t="shared" si="883"/>
        <v>0.04</v>
      </c>
    </row>
    <row r="140" spans="1:27" s="4" customFormat="1" ht="13.5" customHeight="1" x14ac:dyDescent="0.2">
      <c r="A140" s="76"/>
      <c r="B140" s="167" t="s">
        <v>115</v>
      </c>
      <c r="C140" s="29" t="s">
        <v>105</v>
      </c>
      <c r="D140" s="188">
        <f t="shared" si="873"/>
        <v>56278</v>
      </c>
      <c r="E140" s="188">
        <f t="shared" si="874"/>
        <v>58530</v>
      </c>
      <c r="F140" s="188">
        <f t="shared" si="875"/>
        <v>60871</v>
      </c>
      <c r="G140" s="188">
        <f t="shared" si="876"/>
        <v>63306</v>
      </c>
      <c r="H140" s="188">
        <f t="shared" si="877"/>
        <v>65838</v>
      </c>
      <c r="I140" s="188">
        <f>U140</f>
        <v>68471</v>
      </c>
      <c r="J140" s="130">
        <f>(D139/D135)-1</f>
        <v>2.5000000000000001E-2</v>
      </c>
      <c r="K140" s="130">
        <f>(E139/E135)-1</f>
        <v>2.5137E-2</v>
      </c>
      <c r="L140" s="130">
        <f t="shared" ref="L140" si="884">(F139/F135)-1</f>
        <v>2.4868999999999999E-2</v>
      </c>
      <c r="M140" s="130">
        <f t="shared" ref="M140" si="885">(G139/G135)-1</f>
        <v>2.5260999999999999E-2</v>
      </c>
      <c r="N140" s="130">
        <f t="shared" ref="N140" si="886">(H139/H135)-1</f>
        <v>2.4934999999999999E-2</v>
      </c>
      <c r="O140" s="130">
        <f t="shared" ref="O140" si="887">(I139/I135)-1</f>
        <v>2.4906999999999999E-2</v>
      </c>
      <c r="P140" s="131">
        <f t="shared" ref="P140" si="888">ROUND((P139*2080),5)</f>
        <v>56278.372799999997</v>
      </c>
      <c r="Q140" s="132">
        <f t="shared" ref="Q140" si="889">ROUND((Q139*2080),5)</f>
        <v>58529.515200000002</v>
      </c>
      <c r="R140" s="132">
        <f t="shared" ref="R140" si="890">ROUND((R139*2080),5)</f>
        <v>60870.700799999999</v>
      </c>
      <c r="S140" s="132">
        <f t="shared" ref="S140" si="891">ROUND((S139*2080),5)</f>
        <v>63305.527999999998</v>
      </c>
      <c r="T140" s="132">
        <f t="shared" ref="T140" si="892">ROUND((T139*2080),5)</f>
        <v>65837.761599999998</v>
      </c>
      <c r="U140" s="132">
        <f>ROUND((U139*2080),5)</f>
        <v>68471.270399999994</v>
      </c>
      <c r="V140" s="130">
        <f>(P139/P135)-1</f>
        <v>2.5000000000000001E-2</v>
      </c>
      <c r="W140" s="130">
        <f>(Q139/Q135)-1</f>
        <v>2.5000000000000001E-2</v>
      </c>
      <c r="X140" s="130">
        <f t="shared" ref="X140:AA140" si="893">(R139/R135)-1</f>
        <v>2.5000000000000001E-2</v>
      </c>
      <c r="Y140" s="130">
        <f t="shared" si="893"/>
        <v>2.5000000000000001E-2</v>
      </c>
      <c r="Z140" s="130">
        <f t="shared" si="893"/>
        <v>2.5000000000000001E-2</v>
      </c>
      <c r="AA140" s="130">
        <f t="shared" si="893"/>
        <v>2.5000000000000001E-2</v>
      </c>
    </row>
    <row r="141" spans="1:27" s="4" customFormat="1" ht="13.5" customHeight="1" x14ac:dyDescent="0.2">
      <c r="A141" s="76"/>
      <c r="B141" s="167" t="s">
        <v>116</v>
      </c>
      <c r="C141" s="29" t="s">
        <v>105</v>
      </c>
      <c r="D141" s="194"/>
      <c r="E141" s="195"/>
      <c r="F141" s="195"/>
      <c r="G141" s="195"/>
      <c r="H141" s="195"/>
      <c r="I141" s="195"/>
      <c r="J141" s="136"/>
      <c r="K141" s="136"/>
      <c r="L141" s="136"/>
      <c r="M141" s="136"/>
      <c r="N141" s="136"/>
      <c r="O141" s="136"/>
      <c r="P141" s="131"/>
      <c r="Q141" s="132"/>
      <c r="R141" s="132"/>
      <c r="S141" s="132"/>
      <c r="T141" s="132"/>
      <c r="U141" s="132"/>
      <c r="V141" s="136"/>
      <c r="W141" s="136"/>
      <c r="X141" s="136"/>
      <c r="Y141" s="136"/>
      <c r="Z141" s="136"/>
      <c r="AA141" s="136"/>
    </row>
    <row r="142" spans="1:27" s="4" customFormat="1" ht="13.5" customHeight="1" x14ac:dyDescent="0.2">
      <c r="A142" s="76"/>
      <c r="B142" s="167" t="s">
        <v>36</v>
      </c>
      <c r="C142" s="29" t="s">
        <v>105</v>
      </c>
      <c r="D142" s="194"/>
      <c r="E142" s="195"/>
      <c r="F142" s="195"/>
      <c r="G142" s="195"/>
      <c r="H142" s="195"/>
      <c r="I142" s="195"/>
      <c r="J142" s="136"/>
      <c r="K142" s="136"/>
      <c r="L142" s="136"/>
      <c r="M142" s="136"/>
      <c r="N142" s="136"/>
      <c r="O142" s="136"/>
      <c r="P142" s="131"/>
      <c r="Q142" s="132"/>
      <c r="R142" s="132"/>
      <c r="S142" s="132"/>
      <c r="T142" s="132"/>
      <c r="U142" s="132"/>
      <c r="V142" s="136"/>
      <c r="W142" s="136"/>
      <c r="X142" s="136"/>
      <c r="Y142" s="136"/>
      <c r="Z142" s="136"/>
      <c r="AA142" s="136"/>
    </row>
    <row r="143" spans="1:27" s="4" customFormat="1" ht="13.5" customHeight="1" x14ac:dyDescent="0.2">
      <c r="A143" s="76"/>
      <c r="B143" s="167" t="s">
        <v>117</v>
      </c>
      <c r="C143" s="29" t="s">
        <v>105</v>
      </c>
      <c r="D143" s="194"/>
      <c r="E143" s="195"/>
      <c r="F143" s="195"/>
      <c r="G143" s="195"/>
      <c r="H143" s="195"/>
      <c r="I143" s="195"/>
      <c r="J143" s="136"/>
      <c r="K143" s="136"/>
      <c r="L143" s="136"/>
      <c r="M143" s="136"/>
      <c r="N143" s="136"/>
      <c r="O143" s="136"/>
      <c r="P143" s="131"/>
      <c r="Q143" s="132"/>
      <c r="R143" s="132"/>
      <c r="S143" s="132"/>
      <c r="T143" s="132"/>
      <c r="U143" s="132"/>
      <c r="V143" s="136"/>
      <c r="W143" s="136"/>
      <c r="X143" s="136"/>
      <c r="Y143" s="136"/>
      <c r="Z143" s="136"/>
      <c r="AA143" s="136"/>
    </row>
    <row r="144" spans="1:27" s="4" customFormat="1" ht="13.5" customHeight="1" x14ac:dyDescent="0.2">
      <c r="A144" s="76"/>
      <c r="B144" s="167" t="s">
        <v>32</v>
      </c>
      <c r="C144" s="29" t="s">
        <v>105</v>
      </c>
      <c r="D144" s="194"/>
      <c r="E144" s="195"/>
      <c r="F144" s="195"/>
      <c r="G144" s="195"/>
      <c r="H144" s="195"/>
      <c r="I144" s="195"/>
      <c r="J144" s="136"/>
      <c r="K144" s="136"/>
      <c r="L144" s="136"/>
      <c r="M144" s="136"/>
      <c r="N144" s="136"/>
      <c r="O144" s="136"/>
      <c r="P144" s="131"/>
      <c r="Q144" s="132"/>
      <c r="R144" s="132"/>
      <c r="S144" s="132"/>
      <c r="T144" s="132"/>
      <c r="U144" s="132"/>
      <c r="V144" s="136"/>
      <c r="W144" s="136"/>
      <c r="X144" s="136"/>
      <c r="Y144" s="136"/>
      <c r="Z144" s="136"/>
      <c r="AA144" s="136"/>
    </row>
    <row r="145" spans="1:27" s="4" customFormat="1" ht="13.5" customHeight="1" x14ac:dyDescent="0.2">
      <c r="A145" s="76"/>
      <c r="B145" s="167" t="s">
        <v>40</v>
      </c>
      <c r="C145" s="29" t="s">
        <v>105</v>
      </c>
      <c r="D145" s="194"/>
      <c r="E145" s="195"/>
      <c r="F145" s="195"/>
      <c r="G145" s="195"/>
      <c r="H145" s="195"/>
      <c r="I145" s="195"/>
      <c r="J145" s="136"/>
      <c r="K145" s="136"/>
      <c r="L145" s="136"/>
      <c r="M145" s="136"/>
      <c r="N145" s="136"/>
      <c r="O145" s="136"/>
      <c r="P145" s="131"/>
      <c r="Q145" s="132"/>
      <c r="R145" s="132"/>
      <c r="S145" s="132"/>
      <c r="T145" s="132"/>
      <c r="U145" s="132"/>
      <c r="V145" s="136"/>
      <c r="W145" s="136"/>
      <c r="X145" s="136"/>
      <c r="Y145" s="136"/>
      <c r="Z145" s="136"/>
      <c r="AA145" s="136"/>
    </row>
    <row r="146" spans="1:27" s="4" customFormat="1" ht="13.5" customHeight="1" x14ac:dyDescent="0.2">
      <c r="A146" s="76"/>
      <c r="B146" s="167" t="s">
        <v>118</v>
      </c>
      <c r="C146" s="29" t="s">
        <v>105</v>
      </c>
      <c r="D146" s="194"/>
      <c r="E146" s="195"/>
      <c r="F146" s="195"/>
      <c r="G146" s="195"/>
      <c r="H146" s="195"/>
      <c r="I146" s="195"/>
      <c r="J146" s="136"/>
      <c r="K146" s="136"/>
      <c r="L146" s="136"/>
      <c r="M146" s="136"/>
      <c r="N146" s="136"/>
      <c r="O146" s="136"/>
      <c r="P146" s="131"/>
      <c r="Q146" s="132"/>
      <c r="R146" s="132"/>
      <c r="S146" s="132"/>
      <c r="T146" s="132"/>
      <c r="U146" s="132"/>
      <c r="V146" s="136"/>
      <c r="W146" s="136"/>
      <c r="X146" s="136"/>
      <c r="Y146" s="136"/>
      <c r="Z146" s="136"/>
      <c r="AA146" s="136"/>
    </row>
    <row r="147" spans="1:27" s="4" customFormat="1" ht="13.5" customHeight="1" thickBot="1" x14ac:dyDescent="0.25">
      <c r="A147" s="80"/>
      <c r="B147" s="168"/>
      <c r="C147" s="39"/>
      <c r="D147" s="197"/>
      <c r="E147" s="198"/>
      <c r="F147" s="198"/>
      <c r="G147" s="198"/>
      <c r="H147" s="198"/>
      <c r="I147" s="198"/>
      <c r="J147" s="140"/>
      <c r="K147" s="140"/>
      <c r="L147" s="140"/>
      <c r="M147" s="140"/>
      <c r="N147" s="140"/>
      <c r="O147" s="140"/>
      <c r="P147" s="141"/>
      <c r="Q147" s="142"/>
      <c r="R147" s="142"/>
      <c r="S147" s="142"/>
      <c r="T147" s="142"/>
      <c r="U147" s="142"/>
      <c r="V147" s="140"/>
      <c r="W147" s="140"/>
      <c r="X147" s="140"/>
      <c r="Y147" s="140"/>
      <c r="Z147" s="140"/>
      <c r="AA147" s="140"/>
    </row>
    <row r="148" spans="1:27" s="4" customFormat="1" ht="13.5" customHeight="1" x14ac:dyDescent="0.2">
      <c r="A148" s="79">
        <v>43</v>
      </c>
      <c r="B148" s="169" t="s">
        <v>37</v>
      </c>
      <c r="C148" s="45" t="s">
        <v>105</v>
      </c>
      <c r="D148" s="187">
        <f t="shared" ref="D148:D149" si="894">P148</f>
        <v>27.73</v>
      </c>
      <c r="E148" s="187">
        <f t="shared" ref="E148:E149" si="895">Q148</f>
        <v>28.84</v>
      </c>
      <c r="F148" s="187">
        <f t="shared" ref="F148:F149" si="896">R148</f>
        <v>30</v>
      </c>
      <c r="G148" s="187">
        <f t="shared" ref="G148:G149" si="897">S148</f>
        <v>31.2</v>
      </c>
      <c r="H148" s="187">
        <f t="shared" ref="H148:H149" si="898">T148</f>
        <v>32.44</v>
      </c>
      <c r="I148" s="187">
        <f>U148</f>
        <v>33.74</v>
      </c>
      <c r="J148" s="130"/>
      <c r="K148" s="130">
        <f>(E148/D148)-1</f>
        <v>4.0029000000000002E-2</v>
      </c>
      <c r="L148" s="130">
        <f t="shared" ref="L148" si="899">(F148/E148)-1</f>
        <v>4.0222000000000001E-2</v>
      </c>
      <c r="M148" s="130">
        <f t="shared" ref="M148" si="900">(G148/F148)-1</f>
        <v>0.04</v>
      </c>
      <c r="N148" s="130">
        <f t="shared" ref="N148" si="901">(H148/G148)-1</f>
        <v>3.9744000000000002E-2</v>
      </c>
      <c r="O148" s="130">
        <f t="shared" ref="O148" si="902">(I148/H148)-1</f>
        <v>4.0073999999999999E-2</v>
      </c>
      <c r="P148" s="128">
        <f>ROUND(Q148*0.9615384,5)</f>
        <v>27.733329999999999</v>
      </c>
      <c r="Q148" s="128">
        <f t="shared" ref="Q148:T148" si="903">ROUND(R148*0.9615384,5)</f>
        <v>28.842659999999999</v>
      </c>
      <c r="R148" s="128">
        <f t="shared" si="903"/>
        <v>29.996369999999999</v>
      </c>
      <c r="S148" s="128">
        <f t="shared" si="903"/>
        <v>31.19623</v>
      </c>
      <c r="T148" s="128">
        <f t="shared" si="903"/>
        <v>32.44408</v>
      </c>
      <c r="U148" s="129">
        <f>ROUND(U139*102.5%,5)</f>
        <v>33.741849999999999</v>
      </c>
      <c r="V148" s="130"/>
      <c r="W148" s="130">
        <f>(Q148/P148)-1</f>
        <v>0.04</v>
      </c>
      <c r="X148" s="130">
        <f t="shared" ref="X148:AA148" si="904">(R148/Q148)-1</f>
        <v>0.04</v>
      </c>
      <c r="Y148" s="130">
        <f t="shared" si="904"/>
        <v>0.04</v>
      </c>
      <c r="Z148" s="130">
        <f t="shared" si="904"/>
        <v>0.04</v>
      </c>
      <c r="AA148" s="130">
        <f t="shared" si="904"/>
        <v>0.04</v>
      </c>
    </row>
    <row r="149" spans="1:27" s="4" customFormat="1" ht="13.5" customHeight="1" x14ac:dyDescent="0.2">
      <c r="A149" s="33"/>
      <c r="B149" s="171" t="s">
        <v>119</v>
      </c>
      <c r="C149" s="24" t="s">
        <v>105</v>
      </c>
      <c r="D149" s="188">
        <f t="shared" si="894"/>
        <v>57685</v>
      </c>
      <c r="E149" s="188">
        <f t="shared" si="895"/>
        <v>59993</v>
      </c>
      <c r="F149" s="188">
        <f t="shared" si="896"/>
        <v>62392</v>
      </c>
      <c r="G149" s="188">
        <f t="shared" si="897"/>
        <v>64888</v>
      </c>
      <c r="H149" s="188">
        <f t="shared" si="898"/>
        <v>67484</v>
      </c>
      <c r="I149" s="188">
        <f>U149</f>
        <v>70183</v>
      </c>
      <c r="J149" s="130">
        <f>(D148/D139)-1</f>
        <v>2.4760000000000001E-2</v>
      </c>
      <c r="K149" s="130">
        <f>(E148/E139)-1</f>
        <v>2.4875999999999999E-2</v>
      </c>
      <c r="L149" s="130">
        <f t="shared" ref="L149" si="905">(F148/F139)-1</f>
        <v>2.529E-2</v>
      </c>
      <c r="M149" s="130">
        <f t="shared" ref="M149" si="906">(G148/G139)-1</f>
        <v>2.4967E-2</v>
      </c>
      <c r="N149" s="130">
        <f t="shared" ref="N149" si="907">(H148/H139)-1</f>
        <v>2.4961000000000001E-2</v>
      </c>
      <c r="O149" s="130">
        <f t="shared" ref="O149" si="908">(I148/I139)-1</f>
        <v>2.4909000000000001E-2</v>
      </c>
      <c r="P149" s="131">
        <f t="shared" ref="P149" si="909">ROUND((P148*2080),5)</f>
        <v>57685.326399999998</v>
      </c>
      <c r="Q149" s="132">
        <f t="shared" ref="Q149" si="910">ROUND((Q148*2080),5)</f>
        <v>59992.732799999998</v>
      </c>
      <c r="R149" s="132">
        <f t="shared" ref="R149" si="911">ROUND((R148*2080),5)</f>
        <v>62392.4496</v>
      </c>
      <c r="S149" s="132">
        <f t="shared" ref="S149" si="912">ROUND((S148*2080),5)</f>
        <v>64888.1584</v>
      </c>
      <c r="T149" s="132">
        <f t="shared" ref="T149" si="913">ROUND((T148*2080),5)</f>
        <v>67483.686400000006</v>
      </c>
      <c r="U149" s="132">
        <f>ROUND((U148*2080),5)</f>
        <v>70183.047999999995</v>
      </c>
      <c r="V149" s="130">
        <f>(P148/P139)-1</f>
        <v>2.5000000000000001E-2</v>
      </c>
      <c r="W149" s="130">
        <f>(Q148/Q139)-1</f>
        <v>2.5000000000000001E-2</v>
      </c>
      <c r="X149" s="130">
        <f t="shared" ref="X149:AA149" si="914">(R148/R139)-1</f>
        <v>2.5000000000000001E-2</v>
      </c>
      <c r="Y149" s="130">
        <f t="shared" si="914"/>
        <v>2.5000000000000001E-2</v>
      </c>
      <c r="Z149" s="130">
        <f t="shared" si="914"/>
        <v>2.5000000000000001E-2</v>
      </c>
      <c r="AA149" s="130">
        <f t="shared" si="914"/>
        <v>2.5000000000000001E-2</v>
      </c>
    </row>
    <row r="150" spans="1:27" s="4" customFormat="1" ht="13.5" customHeight="1" thickBot="1" x14ac:dyDescent="0.25">
      <c r="A150" s="80"/>
      <c r="B150" s="170"/>
      <c r="C150" s="84"/>
      <c r="D150" s="189"/>
      <c r="E150" s="190"/>
      <c r="F150" s="190"/>
      <c r="G150" s="190"/>
      <c r="H150" s="190"/>
      <c r="I150" s="190"/>
      <c r="J150" s="133"/>
      <c r="K150" s="133"/>
      <c r="L150" s="133"/>
      <c r="M150" s="133"/>
      <c r="N150" s="133"/>
      <c r="O150" s="133"/>
      <c r="P150" s="134"/>
      <c r="Q150" s="135"/>
      <c r="R150" s="135"/>
      <c r="S150" s="135"/>
      <c r="T150" s="135"/>
      <c r="U150" s="135"/>
      <c r="V150" s="133"/>
      <c r="W150" s="133"/>
      <c r="X150" s="133"/>
      <c r="Y150" s="133"/>
      <c r="Z150" s="133"/>
      <c r="AA150" s="133"/>
    </row>
    <row r="151" spans="1:27" s="4" customFormat="1" ht="13.5" customHeight="1" x14ac:dyDescent="0.2">
      <c r="A151" s="79">
        <v>44</v>
      </c>
      <c r="B151" s="166" t="s">
        <v>73</v>
      </c>
      <c r="C151" s="45" t="s">
        <v>77</v>
      </c>
      <c r="D151" s="187">
        <f t="shared" ref="D151:D152" si="915">P151</f>
        <v>28.43</v>
      </c>
      <c r="E151" s="187">
        <f t="shared" ref="E151:E152" si="916">Q151</f>
        <v>29.56</v>
      </c>
      <c r="F151" s="187">
        <f t="shared" ref="F151:F152" si="917">R151</f>
        <v>30.75</v>
      </c>
      <c r="G151" s="187">
        <f t="shared" ref="G151:G152" si="918">S151</f>
        <v>31.98</v>
      </c>
      <c r="H151" s="187">
        <f t="shared" ref="H151:H152" si="919">T151</f>
        <v>33.26</v>
      </c>
      <c r="I151" s="187">
        <f>U151</f>
        <v>34.590000000000003</v>
      </c>
      <c r="J151" s="130"/>
      <c r="K151" s="130">
        <f>(E151/D151)-1</f>
        <v>3.9746999999999998E-2</v>
      </c>
      <c r="L151" s="130">
        <f t="shared" ref="L151" si="920">(F151/E151)-1</f>
        <v>4.0257000000000001E-2</v>
      </c>
      <c r="M151" s="130">
        <f t="shared" ref="M151" si="921">(G151/F151)-1</f>
        <v>0.04</v>
      </c>
      <c r="N151" s="130">
        <f t="shared" ref="N151" si="922">(H151/G151)-1</f>
        <v>4.0024999999999998E-2</v>
      </c>
      <c r="O151" s="130">
        <f t="shared" ref="O151" si="923">(I151/H151)-1</f>
        <v>3.9988000000000003E-2</v>
      </c>
      <c r="P151" s="128">
        <f>ROUND(Q151*0.9615384,5)</f>
        <v>28.426670000000001</v>
      </c>
      <c r="Q151" s="128">
        <f t="shared" ref="Q151:T151" si="924">ROUND(R151*0.9615384,5)</f>
        <v>29.563739999999999</v>
      </c>
      <c r="R151" s="128">
        <f t="shared" si="924"/>
        <v>30.746289999999998</v>
      </c>
      <c r="S151" s="128">
        <f t="shared" si="924"/>
        <v>31.976140000000001</v>
      </c>
      <c r="T151" s="128">
        <f t="shared" si="924"/>
        <v>33.255189999999999</v>
      </c>
      <c r="U151" s="129">
        <f>ROUND(U148*102.5%,5)</f>
        <v>34.5854</v>
      </c>
      <c r="V151" s="130"/>
      <c r="W151" s="130">
        <f>(Q151/P151)-1</f>
        <v>0.04</v>
      </c>
      <c r="X151" s="130">
        <f t="shared" ref="X151:AA151" si="925">(R151/Q151)-1</f>
        <v>0.04</v>
      </c>
      <c r="Y151" s="130">
        <f t="shared" si="925"/>
        <v>0.04</v>
      </c>
      <c r="Z151" s="130">
        <f t="shared" si="925"/>
        <v>0.04</v>
      </c>
      <c r="AA151" s="130">
        <f t="shared" si="925"/>
        <v>0.04</v>
      </c>
    </row>
    <row r="152" spans="1:27" s="4" customFormat="1" ht="13.5" customHeight="1" x14ac:dyDescent="0.2">
      <c r="A152" s="76"/>
      <c r="B152" s="167" t="s">
        <v>42</v>
      </c>
      <c r="C152" s="24" t="s">
        <v>105</v>
      </c>
      <c r="D152" s="188">
        <f t="shared" si="915"/>
        <v>59127</v>
      </c>
      <c r="E152" s="188">
        <f t="shared" si="916"/>
        <v>61493</v>
      </c>
      <c r="F152" s="188">
        <f t="shared" si="917"/>
        <v>63952</v>
      </c>
      <c r="G152" s="188">
        <f t="shared" si="918"/>
        <v>66510</v>
      </c>
      <c r="H152" s="188">
        <f t="shared" si="919"/>
        <v>69171</v>
      </c>
      <c r="I152" s="188">
        <f>U152</f>
        <v>71938</v>
      </c>
      <c r="J152" s="130">
        <f>(D151/D148)-1</f>
        <v>2.5243000000000002E-2</v>
      </c>
      <c r="K152" s="130">
        <f>(E151/E148)-1</f>
        <v>2.4965000000000001E-2</v>
      </c>
      <c r="L152" s="130">
        <f t="shared" ref="L152" si="926">(F151/F148)-1</f>
        <v>2.5000000000000001E-2</v>
      </c>
      <c r="M152" s="130">
        <f t="shared" ref="M152" si="927">(G151/G148)-1</f>
        <v>2.5000000000000001E-2</v>
      </c>
      <c r="N152" s="130">
        <f t="shared" ref="N152" si="928">(H151/H148)-1</f>
        <v>2.5277000000000001E-2</v>
      </c>
      <c r="O152" s="130">
        <f t="shared" ref="O152" si="929">(I151/I148)-1</f>
        <v>2.5193E-2</v>
      </c>
      <c r="P152" s="131">
        <f t="shared" ref="P152" si="930">ROUND((P151*2080),5)</f>
        <v>59127.473599999998</v>
      </c>
      <c r="Q152" s="132">
        <f t="shared" ref="Q152" si="931">ROUND((Q151*2080),5)</f>
        <v>61492.5792</v>
      </c>
      <c r="R152" s="132">
        <f t="shared" ref="R152" si="932">ROUND((R151*2080),5)</f>
        <v>63952.283199999998</v>
      </c>
      <c r="S152" s="132">
        <f t="shared" ref="S152" si="933">ROUND((S151*2080),5)</f>
        <v>66510.371199999994</v>
      </c>
      <c r="T152" s="132">
        <f t="shared" ref="T152" si="934">ROUND((T151*2080),5)</f>
        <v>69170.795199999993</v>
      </c>
      <c r="U152" s="132">
        <f>ROUND((U151*2080),5)</f>
        <v>71937.631999999998</v>
      </c>
      <c r="V152" s="130">
        <f>(P151/P148)-1</f>
        <v>2.5000000000000001E-2</v>
      </c>
      <c r="W152" s="130">
        <f>(Q151/Q148)-1</f>
        <v>2.5000000000000001E-2</v>
      </c>
      <c r="X152" s="130">
        <f t="shared" ref="X152:AA152" si="935">(R151/R148)-1</f>
        <v>2.5000000000000001E-2</v>
      </c>
      <c r="Y152" s="130">
        <f t="shared" si="935"/>
        <v>2.5000000000000001E-2</v>
      </c>
      <c r="Z152" s="130">
        <f t="shared" si="935"/>
        <v>2.5000000000000001E-2</v>
      </c>
      <c r="AA152" s="130">
        <f t="shared" si="935"/>
        <v>2.5000000000000001E-2</v>
      </c>
    </row>
    <row r="153" spans="1:27" s="4" customFormat="1" ht="13.5" customHeight="1" x14ac:dyDescent="0.2">
      <c r="A153" s="76"/>
      <c r="B153" s="167"/>
      <c r="C153" s="24"/>
      <c r="D153" s="192"/>
      <c r="E153" s="193"/>
      <c r="F153" s="193"/>
      <c r="G153" s="193"/>
      <c r="H153" s="193"/>
      <c r="I153" s="193"/>
      <c r="J153" s="137"/>
      <c r="K153" s="137"/>
      <c r="L153" s="137"/>
      <c r="M153" s="137"/>
      <c r="N153" s="137"/>
      <c r="O153" s="137"/>
      <c r="P153" s="138"/>
      <c r="Q153" s="139"/>
      <c r="R153" s="139"/>
      <c r="S153" s="139"/>
      <c r="T153" s="139"/>
      <c r="U153" s="139"/>
      <c r="V153" s="137"/>
      <c r="W153" s="137"/>
      <c r="X153" s="137"/>
      <c r="Y153" s="137"/>
      <c r="Z153" s="137"/>
      <c r="AA153" s="137"/>
    </row>
    <row r="154" spans="1:27" s="4" customFormat="1" ht="13.5" customHeight="1" x14ac:dyDescent="0.2">
      <c r="A154" s="76"/>
      <c r="B154" s="167"/>
      <c r="C154" s="24"/>
      <c r="D154" s="192"/>
      <c r="E154" s="193"/>
      <c r="F154" s="193"/>
      <c r="G154" s="193"/>
      <c r="H154" s="193"/>
      <c r="I154" s="193"/>
      <c r="J154" s="137"/>
      <c r="K154" s="137"/>
      <c r="L154" s="137"/>
      <c r="M154" s="137"/>
      <c r="N154" s="137"/>
      <c r="O154" s="137"/>
      <c r="P154" s="138"/>
      <c r="Q154" s="139"/>
      <c r="R154" s="139"/>
      <c r="S154" s="139"/>
      <c r="T154" s="139"/>
      <c r="U154" s="139"/>
      <c r="V154" s="137"/>
      <c r="W154" s="137"/>
      <c r="X154" s="137"/>
      <c r="Y154" s="137"/>
      <c r="Z154" s="137"/>
      <c r="AA154" s="137"/>
    </row>
    <row r="155" spans="1:27" s="4" customFormat="1" ht="13.5" customHeight="1" x14ac:dyDescent="0.2">
      <c r="A155" s="76"/>
      <c r="B155" s="171"/>
      <c r="C155" s="24"/>
      <c r="D155" s="192"/>
      <c r="E155" s="193"/>
      <c r="F155" s="193"/>
      <c r="G155" s="193"/>
      <c r="H155" s="193"/>
      <c r="I155" s="193"/>
      <c r="J155" s="137"/>
      <c r="K155" s="137"/>
      <c r="L155" s="137"/>
      <c r="M155" s="137"/>
      <c r="N155" s="137"/>
      <c r="O155" s="137"/>
      <c r="P155" s="138"/>
      <c r="Q155" s="139"/>
      <c r="R155" s="139"/>
      <c r="S155" s="139"/>
      <c r="T155" s="139"/>
      <c r="U155" s="139"/>
      <c r="V155" s="137"/>
      <c r="W155" s="137"/>
      <c r="X155" s="137"/>
      <c r="Y155" s="137"/>
      <c r="Z155" s="137"/>
      <c r="AA155" s="137"/>
    </row>
    <row r="156" spans="1:27" s="4" customFormat="1" ht="13.5" customHeight="1" thickBot="1" x14ac:dyDescent="0.25">
      <c r="A156" s="80"/>
      <c r="B156" s="173"/>
      <c r="C156" s="88"/>
      <c r="D156" s="189"/>
      <c r="E156" s="190"/>
      <c r="F156" s="190"/>
      <c r="G156" s="190"/>
      <c r="H156" s="190"/>
      <c r="I156" s="190"/>
      <c r="J156" s="133"/>
      <c r="K156" s="133"/>
      <c r="L156" s="133"/>
      <c r="M156" s="133"/>
      <c r="N156" s="133"/>
      <c r="O156" s="133"/>
      <c r="P156" s="134"/>
      <c r="Q156" s="135"/>
      <c r="R156" s="135"/>
      <c r="S156" s="135"/>
      <c r="T156" s="135"/>
      <c r="U156" s="135"/>
      <c r="V156" s="133"/>
      <c r="W156" s="133"/>
      <c r="X156" s="133"/>
      <c r="Y156" s="133"/>
      <c r="Z156" s="133"/>
      <c r="AA156" s="133"/>
    </row>
    <row r="157" spans="1:27" s="4" customFormat="1" ht="13.5" customHeight="1" x14ac:dyDescent="0.2">
      <c r="A157" s="79">
        <v>45</v>
      </c>
      <c r="B157" s="174" t="s">
        <v>49</v>
      </c>
      <c r="C157" s="86" t="s">
        <v>105</v>
      </c>
      <c r="D157" s="187">
        <f t="shared" ref="D157:D158" si="936">P157</f>
        <v>29.14</v>
      </c>
      <c r="E157" s="187">
        <f t="shared" ref="E157:E158" si="937">Q157</f>
        <v>30.3</v>
      </c>
      <c r="F157" s="187">
        <f t="shared" ref="F157:F158" si="938">R157</f>
        <v>31.51</v>
      </c>
      <c r="G157" s="187">
        <f t="shared" ref="G157:G158" si="939">S157</f>
        <v>32.78</v>
      </c>
      <c r="H157" s="187">
        <f t="shared" ref="H157:H158" si="940">T157</f>
        <v>34.090000000000003</v>
      </c>
      <c r="I157" s="187">
        <f>U157</f>
        <v>35.450000000000003</v>
      </c>
      <c r="J157" s="130"/>
      <c r="K157" s="130">
        <f>(E157/D157)-1</f>
        <v>3.9808000000000003E-2</v>
      </c>
      <c r="L157" s="130">
        <f t="shared" ref="L157" si="941">(F157/E157)-1</f>
        <v>3.9933999999999997E-2</v>
      </c>
      <c r="M157" s="130">
        <f t="shared" ref="M157" si="942">(G157/F157)-1</f>
        <v>4.0305000000000001E-2</v>
      </c>
      <c r="N157" s="130">
        <f t="shared" ref="N157" si="943">(H157/G157)-1</f>
        <v>3.9962999999999999E-2</v>
      </c>
      <c r="O157" s="130">
        <f t="shared" ref="O157" si="944">(I157/H157)-1</f>
        <v>3.9893999999999999E-2</v>
      </c>
      <c r="P157" s="128">
        <f>ROUND(Q157*0.9615384,5)</f>
        <v>29.137329999999999</v>
      </c>
      <c r="Q157" s="128">
        <f t="shared" ref="Q157:T157" si="945">ROUND(R157*0.9615384,5)</f>
        <v>30.30283</v>
      </c>
      <c r="R157" s="128">
        <f t="shared" si="945"/>
        <v>31.514949999999999</v>
      </c>
      <c r="S157" s="128">
        <f t="shared" si="945"/>
        <v>32.775550000000003</v>
      </c>
      <c r="T157" s="128">
        <f t="shared" si="945"/>
        <v>34.086570000000002</v>
      </c>
      <c r="U157" s="129">
        <f>ROUND(U151*102.5%,5)</f>
        <v>35.450040000000001</v>
      </c>
      <c r="V157" s="130"/>
      <c r="W157" s="130">
        <f>(Q157/P157)-1</f>
        <v>0.04</v>
      </c>
      <c r="X157" s="130">
        <f t="shared" ref="X157:AA157" si="946">(R157/Q157)-1</f>
        <v>0.04</v>
      </c>
      <c r="Y157" s="130">
        <f t="shared" si="946"/>
        <v>0.04</v>
      </c>
      <c r="Z157" s="130">
        <f t="shared" si="946"/>
        <v>0.04</v>
      </c>
      <c r="AA157" s="130">
        <f t="shared" si="946"/>
        <v>0.04</v>
      </c>
    </row>
    <row r="158" spans="1:27" s="4" customFormat="1" ht="13.5" customHeight="1" x14ac:dyDescent="0.2">
      <c r="A158" s="76" t="s">
        <v>141</v>
      </c>
      <c r="B158" s="171" t="s">
        <v>120</v>
      </c>
      <c r="C158" s="24" t="s">
        <v>105</v>
      </c>
      <c r="D158" s="188">
        <f t="shared" si="936"/>
        <v>60606</v>
      </c>
      <c r="E158" s="188">
        <f t="shared" si="937"/>
        <v>63030</v>
      </c>
      <c r="F158" s="188">
        <f t="shared" si="938"/>
        <v>65551</v>
      </c>
      <c r="G158" s="188">
        <f t="shared" si="939"/>
        <v>68173</v>
      </c>
      <c r="H158" s="188">
        <f t="shared" si="940"/>
        <v>70900</v>
      </c>
      <c r="I158" s="188">
        <f>U158</f>
        <v>73736</v>
      </c>
      <c r="J158" s="130">
        <f>(D157/D151)-1</f>
        <v>2.4974E-2</v>
      </c>
      <c r="K158" s="130">
        <f>(E157/E151)-1</f>
        <v>2.5034000000000001E-2</v>
      </c>
      <c r="L158" s="130">
        <f t="shared" ref="L158" si="947">(F157/F151)-1</f>
        <v>2.4715000000000001E-2</v>
      </c>
      <c r="M158" s="130">
        <f t="shared" ref="M158" si="948">(G157/G151)-1</f>
        <v>2.5016E-2</v>
      </c>
      <c r="N158" s="130">
        <f t="shared" ref="N158" si="949">(H157/H151)-1</f>
        <v>2.4955000000000001E-2</v>
      </c>
      <c r="O158" s="130">
        <f t="shared" ref="O158" si="950">(I157/I151)-1</f>
        <v>2.4863E-2</v>
      </c>
      <c r="P158" s="131">
        <f t="shared" ref="P158" si="951">ROUND((P157*2080),5)</f>
        <v>60605.646399999998</v>
      </c>
      <c r="Q158" s="132">
        <f t="shared" ref="Q158" si="952">ROUND((Q157*2080),5)</f>
        <v>63029.886400000003</v>
      </c>
      <c r="R158" s="132">
        <f t="shared" ref="R158" si="953">ROUND((R157*2080),5)</f>
        <v>65551.096000000005</v>
      </c>
      <c r="S158" s="132">
        <f t="shared" ref="S158" si="954">ROUND((S157*2080),5)</f>
        <v>68173.144</v>
      </c>
      <c r="T158" s="132">
        <f t="shared" ref="T158" si="955">ROUND((T157*2080),5)</f>
        <v>70900.065600000002</v>
      </c>
      <c r="U158" s="132">
        <f>ROUND((U157*2080),5)</f>
        <v>73736.083199999994</v>
      </c>
      <c r="V158" s="130">
        <f>(P157/P151)-1</f>
        <v>2.5000000000000001E-2</v>
      </c>
      <c r="W158" s="130">
        <f>(Q157/Q151)-1</f>
        <v>2.5000000000000001E-2</v>
      </c>
      <c r="X158" s="130">
        <f t="shared" ref="X158:AA158" si="956">(R157/R151)-1</f>
        <v>2.5000000000000001E-2</v>
      </c>
      <c r="Y158" s="130">
        <f t="shared" si="956"/>
        <v>2.5000000000000001E-2</v>
      </c>
      <c r="Z158" s="130">
        <f t="shared" si="956"/>
        <v>2.5000000000000001E-2</v>
      </c>
      <c r="AA158" s="130">
        <f t="shared" si="956"/>
        <v>2.5000000000000001E-2</v>
      </c>
    </row>
    <row r="159" spans="1:27" s="4" customFormat="1" ht="13.5" customHeight="1" x14ac:dyDescent="0.2">
      <c r="A159" s="76"/>
      <c r="B159" s="171" t="s">
        <v>159</v>
      </c>
      <c r="C159" s="24" t="s">
        <v>105</v>
      </c>
      <c r="D159" s="194"/>
      <c r="E159" s="195"/>
      <c r="F159" s="195"/>
      <c r="G159" s="195"/>
      <c r="H159" s="195"/>
      <c r="I159" s="195"/>
      <c r="J159" s="136"/>
      <c r="K159" s="136"/>
      <c r="L159" s="136"/>
      <c r="M159" s="136"/>
      <c r="N159" s="136"/>
      <c r="O159" s="136"/>
      <c r="P159" s="131"/>
      <c r="Q159" s="132"/>
      <c r="R159" s="132"/>
      <c r="S159" s="132"/>
      <c r="T159" s="132"/>
      <c r="U159" s="132"/>
      <c r="V159" s="136"/>
      <c r="W159" s="136"/>
      <c r="X159" s="136"/>
      <c r="Y159" s="136"/>
      <c r="Z159" s="136"/>
      <c r="AA159" s="136"/>
    </row>
    <row r="160" spans="1:27" s="4" customFormat="1" ht="13.5" customHeight="1" thickBot="1" x14ac:dyDescent="0.25">
      <c r="A160" s="80"/>
      <c r="B160" s="170"/>
      <c r="C160" s="49"/>
      <c r="D160" s="189"/>
      <c r="E160" s="190"/>
      <c r="F160" s="190"/>
      <c r="G160" s="190"/>
      <c r="H160" s="190"/>
      <c r="I160" s="190"/>
      <c r="J160" s="133"/>
      <c r="K160" s="133"/>
      <c r="L160" s="133"/>
      <c r="M160" s="133"/>
      <c r="N160" s="133"/>
      <c r="O160" s="133"/>
      <c r="P160" s="134"/>
      <c r="Q160" s="135"/>
      <c r="R160" s="135"/>
      <c r="S160" s="135"/>
      <c r="T160" s="135"/>
      <c r="U160" s="135"/>
      <c r="V160" s="133"/>
      <c r="W160" s="133"/>
      <c r="X160" s="133"/>
      <c r="Y160" s="133"/>
      <c r="Z160" s="133"/>
      <c r="AA160" s="133"/>
    </row>
    <row r="161" spans="1:27" s="4" customFormat="1" ht="13.5" customHeight="1" x14ac:dyDescent="0.2">
      <c r="A161" s="79">
        <v>46</v>
      </c>
      <c r="B161" s="166" t="s">
        <v>44</v>
      </c>
      <c r="C161" s="45" t="s">
        <v>105</v>
      </c>
      <c r="D161" s="187">
        <f t="shared" ref="D161:D162" si="957">P161</f>
        <v>29.87</v>
      </c>
      <c r="E161" s="187">
        <f t="shared" ref="E161:E162" si="958">Q161</f>
        <v>31.06</v>
      </c>
      <c r="F161" s="187">
        <f t="shared" ref="F161:F162" si="959">R161</f>
        <v>32.299999999999997</v>
      </c>
      <c r="G161" s="187">
        <f t="shared" ref="G161:G162" si="960">S161</f>
        <v>33.590000000000003</v>
      </c>
      <c r="H161" s="187">
        <f t="shared" ref="H161:H162" si="961">T161</f>
        <v>34.94</v>
      </c>
      <c r="I161" s="187">
        <f>U161</f>
        <v>36.340000000000003</v>
      </c>
      <c r="J161" s="130"/>
      <c r="K161" s="130">
        <f>(E161/D161)-1</f>
        <v>3.9838999999999999E-2</v>
      </c>
      <c r="L161" s="130">
        <f t="shared" ref="L161" si="962">(F161/E161)-1</f>
        <v>3.9923E-2</v>
      </c>
      <c r="M161" s="130">
        <f t="shared" ref="M161" si="963">(G161/F161)-1</f>
        <v>3.9938000000000001E-2</v>
      </c>
      <c r="N161" s="130">
        <f t="shared" ref="N161" si="964">(H161/G161)-1</f>
        <v>4.0190999999999998E-2</v>
      </c>
      <c r="O161" s="130">
        <f t="shared" ref="O161" si="965">(I161/H161)-1</f>
        <v>4.0069E-2</v>
      </c>
      <c r="P161" s="128">
        <f>ROUND(Q161*0.9615384,5)</f>
        <v>29.865770000000001</v>
      </c>
      <c r="Q161" s="128">
        <f t="shared" ref="Q161:T161" si="966">ROUND(R161*0.9615384,5)</f>
        <v>31.060400000000001</v>
      </c>
      <c r="R161" s="128">
        <f t="shared" si="966"/>
        <v>32.302819999999997</v>
      </c>
      <c r="S161" s="128">
        <f t="shared" si="966"/>
        <v>33.594940000000001</v>
      </c>
      <c r="T161" s="128">
        <f t="shared" si="966"/>
        <v>34.938740000000003</v>
      </c>
      <c r="U161" s="129">
        <f>ROUND(U157*102.5%,5)</f>
        <v>36.336289999999998</v>
      </c>
      <c r="V161" s="130"/>
      <c r="W161" s="130">
        <f>(Q161/P161)-1</f>
        <v>0.04</v>
      </c>
      <c r="X161" s="130">
        <f t="shared" ref="X161:AA161" si="967">(R161/Q161)-1</f>
        <v>0.04</v>
      </c>
      <c r="Y161" s="130">
        <f t="shared" si="967"/>
        <v>0.04</v>
      </c>
      <c r="Z161" s="130">
        <f t="shared" si="967"/>
        <v>0.04</v>
      </c>
      <c r="AA161" s="130">
        <f t="shared" si="967"/>
        <v>0.04</v>
      </c>
    </row>
    <row r="162" spans="1:27" s="4" customFormat="1" ht="13.5" customHeight="1" x14ac:dyDescent="0.2">
      <c r="A162" s="76"/>
      <c r="B162" s="171" t="s">
        <v>122</v>
      </c>
      <c r="C162" s="24" t="s">
        <v>105</v>
      </c>
      <c r="D162" s="188">
        <f t="shared" si="957"/>
        <v>62121</v>
      </c>
      <c r="E162" s="188">
        <f t="shared" si="958"/>
        <v>64606</v>
      </c>
      <c r="F162" s="188">
        <f t="shared" si="959"/>
        <v>67190</v>
      </c>
      <c r="G162" s="188">
        <f t="shared" si="960"/>
        <v>69877</v>
      </c>
      <c r="H162" s="188">
        <f t="shared" si="961"/>
        <v>72673</v>
      </c>
      <c r="I162" s="188">
        <f>U162</f>
        <v>75579</v>
      </c>
      <c r="J162" s="130">
        <f t="shared" ref="J162:O162" si="968">(D161/D157)-1</f>
        <v>2.5051E-2</v>
      </c>
      <c r="K162" s="130">
        <f t="shared" si="968"/>
        <v>2.5083000000000001E-2</v>
      </c>
      <c r="L162" s="130">
        <f t="shared" si="968"/>
        <v>2.5071E-2</v>
      </c>
      <c r="M162" s="130">
        <f t="shared" si="968"/>
        <v>2.4709999999999999E-2</v>
      </c>
      <c r="N162" s="130">
        <f t="shared" si="968"/>
        <v>2.4934000000000001E-2</v>
      </c>
      <c r="O162" s="130">
        <f t="shared" si="968"/>
        <v>2.5106E-2</v>
      </c>
      <c r="P162" s="131">
        <f t="shared" ref="P162" si="969">ROUND((P161*2080),5)</f>
        <v>62120.801599999999</v>
      </c>
      <c r="Q162" s="132">
        <f t="shared" ref="Q162" si="970">ROUND((Q161*2080),5)</f>
        <v>64605.631999999998</v>
      </c>
      <c r="R162" s="132">
        <f t="shared" ref="R162" si="971">ROUND((R161*2080),5)</f>
        <v>67189.865600000005</v>
      </c>
      <c r="S162" s="132">
        <f t="shared" ref="S162" si="972">ROUND((S161*2080),5)</f>
        <v>69877.475200000001</v>
      </c>
      <c r="T162" s="132">
        <f t="shared" ref="T162" si="973">ROUND((T161*2080),5)</f>
        <v>72672.579199999993</v>
      </c>
      <c r="U162" s="132">
        <f>ROUND((U161*2080),5)</f>
        <v>75579.483200000002</v>
      </c>
      <c r="V162" s="130">
        <f t="shared" ref="V162:AA162" si="974">(P161/P157)-1</f>
        <v>2.5000000000000001E-2</v>
      </c>
      <c r="W162" s="130">
        <f t="shared" si="974"/>
        <v>2.5000000000000001E-2</v>
      </c>
      <c r="X162" s="130">
        <f t="shared" si="974"/>
        <v>2.5000000000000001E-2</v>
      </c>
      <c r="Y162" s="130">
        <f t="shared" si="974"/>
        <v>2.5000000000000001E-2</v>
      </c>
      <c r="Z162" s="130">
        <f t="shared" si="974"/>
        <v>2.5000000000000001E-2</v>
      </c>
      <c r="AA162" s="130">
        <f t="shared" si="974"/>
        <v>2.5000000000000001E-2</v>
      </c>
    </row>
    <row r="163" spans="1:27" s="4" customFormat="1" ht="13.5" customHeight="1" x14ac:dyDescent="0.2">
      <c r="A163" s="76"/>
      <c r="B163" s="171" t="s">
        <v>50</v>
      </c>
      <c r="C163" s="24" t="s">
        <v>105</v>
      </c>
      <c r="D163" s="192"/>
      <c r="E163" s="193"/>
      <c r="F163" s="193"/>
      <c r="G163" s="193"/>
      <c r="H163" s="193"/>
      <c r="I163" s="193"/>
      <c r="J163" s="137"/>
      <c r="K163" s="137"/>
      <c r="L163" s="137"/>
      <c r="M163" s="137"/>
      <c r="N163" s="137"/>
      <c r="O163" s="137"/>
      <c r="P163" s="138"/>
      <c r="Q163" s="139"/>
      <c r="R163" s="139"/>
      <c r="S163" s="139"/>
      <c r="T163" s="139"/>
      <c r="U163" s="139"/>
      <c r="V163" s="137"/>
      <c r="W163" s="137"/>
      <c r="X163" s="137"/>
      <c r="Y163" s="137"/>
      <c r="Z163" s="137"/>
      <c r="AA163" s="137"/>
    </row>
    <row r="164" spans="1:27" s="4" customFormat="1" ht="13.5" customHeight="1" x14ac:dyDescent="0.2">
      <c r="A164" s="76"/>
      <c r="B164" s="175" t="s">
        <v>64</v>
      </c>
      <c r="C164" s="89" t="s">
        <v>105</v>
      </c>
      <c r="D164" s="192"/>
      <c r="E164" s="193"/>
      <c r="F164" s="193"/>
      <c r="G164" s="193"/>
      <c r="H164" s="193"/>
      <c r="I164" s="193"/>
      <c r="J164" s="137"/>
      <c r="K164" s="137"/>
      <c r="L164" s="137"/>
      <c r="M164" s="137"/>
      <c r="N164" s="137"/>
      <c r="O164" s="137"/>
      <c r="P164" s="138"/>
      <c r="Q164" s="139"/>
      <c r="R164" s="139"/>
      <c r="S164" s="139"/>
      <c r="T164" s="139"/>
      <c r="U164" s="139"/>
      <c r="V164" s="137"/>
      <c r="W164" s="137"/>
      <c r="X164" s="137"/>
      <c r="Y164" s="137"/>
      <c r="Z164" s="137"/>
      <c r="AA164" s="137"/>
    </row>
    <row r="165" spans="1:27" s="4" customFormat="1" ht="13.5" customHeight="1" x14ac:dyDescent="0.2">
      <c r="A165" s="76"/>
      <c r="B165" s="171" t="s">
        <v>121</v>
      </c>
      <c r="C165" s="24" t="s">
        <v>105</v>
      </c>
      <c r="D165" s="192"/>
      <c r="E165" s="193"/>
      <c r="F165" s="193"/>
      <c r="G165" s="193"/>
      <c r="H165" s="193"/>
      <c r="I165" s="193"/>
      <c r="J165" s="137"/>
      <c r="K165" s="137"/>
      <c r="L165" s="137"/>
      <c r="M165" s="137"/>
      <c r="N165" s="137"/>
      <c r="O165" s="137"/>
      <c r="P165" s="138"/>
      <c r="Q165" s="139"/>
      <c r="R165" s="139"/>
      <c r="S165" s="139"/>
      <c r="T165" s="139"/>
      <c r="U165" s="139"/>
      <c r="V165" s="137"/>
      <c r="W165" s="137"/>
      <c r="X165" s="137"/>
      <c r="Y165" s="137"/>
      <c r="Z165" s="137"/>
      <c r="AA165" s="137"/>
    </row>
    <row r="166" spans="1:27" s="4" customFormat="1" ht="13.5" customHeight="1" x14ac:dyDescent="0.2">
      <c r="A166" s="76"/>
      <c r="B166" s="171" t="s">
        <v>46</v>
      </c>
      <c r="C166" s="24" t="s">
        <v>105</v>
      </c>
      <c r="D166" s="192"/>
      <c r="E166" s="193"/>
      <c r="F166" s="193"/>
      <c r="G166" s="193"/>
      <c r="H166" s="193"/>
      <c r="I166" s="193"/>
      <c r="J166" s="137"/>
      <c r="K166" s="137"/>
      <c r="L166" s="137"/>
      <c r="M166" s="137"/>
      <c r="N166" s="137"/>
      <c r="O166" s="137"/>
      <c r="P166" s="138"/>
      <c r="Q166" s="139"/>
      <c r="R166" s="139"/>
      <c r="S166" s="139"/>
      <c r="T166" s="139"/>
      <c r="U166" s="139"/>
      <c r="V166" s="137"/>
      <c r="W166" s="137"/>
      <c r="X166" s="137"/>
      <c r="Y166" s="137"/>
      <c r="Z166" s="137"/>
      <c r="AA166" s="137"/>
    </row>
    <row r="167" spans="1:27" s="4" customFormat="1" ht="13.5" customHeight="1" x14ac:dyDescent="0.2">
      <c r="A167" s="76"/>
      <c r="B167" s="175" t="s">
        <v>74</v>
      </c>
      <c r="C167" s="89" t="s">
        <v>77</v>
      </c>
      <c r="D167" s="192"/>
      <c r="E167" s="193"/>
      <c r="F167" s="193"/>
      <c r="G167" s="193"/>
      <c r="H167" s="193"/>
      <c r="I167" s="193"/>
      <c r="J167" s="137"/>
      <c r="K167" s="137"/>
      <c r="L167" s="137"/>
      <c r="M167" s="137"/>
      <c r="N167" s="137"/>
      <c r="O167" s="137"/>
      <c r="P167" s="138"/>
      <c r="Q167" s="139"/>
      <c r="R167" s="139"/>
      <c r="S167" s="139"/>
      <c r="T167" s="139"/>
      <c r="U167" s="139"/>
      <c r="V167" s="137"/>
      <c r="W167" s="137"/>
      <c r="X167" s="137"/>
      <c r="Y167" s="137"/>
      <c r="Z167" s="137"/>
      <c r="AA167" s="137"/>
    </row>
    <row r="168" spans="1:27" s="4" customFormat="1" ht="13.5" customHeight="1" x14ac:dyDescent="0.2">
      <c r="A168" s="76"/>
      <c r="B168" s="175" t="s">
        <v>43</v>
      </c>
      <c r="C168" s="89" t="s">
        <v>105</v>
      </c>
      <c r="D168" s="192"/>
      <c r="E168" s="193"/>
      <c r="F168" s="193"/>
      <c r="G168" s="193"/>
      <c r="H168" s="193"/>
      <c r="I168" s="193"/>
      <c r="J168" s="137"/>
      <c r="K168" s="137"/>
      <c r="L168" s="137"/>
      <c r="M168" s="137"/>
      <c r="N168" s="137"/>
      <c r="O168" s="137"/>
      <c r="P168" s="138"/>
      <c r="Q168" s="139"/>
      <c r="R168" s="139"/>
      <c r="S168" s="139"/>
      <c r="T168" s="139"/>
      <c r="U168" s="139"/>
      <c r="V168" s="137"/>
      <c r="W168" s="137"/>
      <c r="X168" s="137"/>
      <c r="Y168" s="137"/>
      <c r="Z168" s="137"/>
      <c r="AA168" s="137"/>
    </row>
    <row r="169" spans="1:27" s="4" customFormat="1" ht="13.5" customHeight="1" thickBot="1" x14ac:dyDescent="0.25">
      <c r="A169" s="80"/>
      <c r="B169" s="176"/>
      <c r="C169" s="84"/>
      <c r="D169" s="189"/>
      <c r="E169" s="190"/>
      <c r="F169" s="190"/>
      <c r="G169" s="190"/>
      <c r="H169" s="190"/>
      <c r="I169" s="190"/>
      <c r="J169" s="133"/>
      <c r="K169" s="133"/>
      <c r="L169" s="133"/>
      <c r="M169" s="133"/>
      <c r="N169" s="133"/>
      <c r="O169" s="133"/>
      <c r="P169" s="134"/>
      <c r="Q169" s="135"/>
      <c r="R169" s="135"/>
      <c r="S169" s="135"/>
      <c r="T169" s="135"/>
      <c r="U169" s="135"/>
      <c r="V169" s="133"/>
      <c r="W169" s="133"/>
      <c r="X169" s="133"/>
      <c r="Y169" s="133"/>
      <c r="Z169" s="133"/>
      <c r="AA169" s="133"/>
    </row>
    <row r="170" spans="1:27" s="4" customFormat="1" ht="13.5" customHeight="1" x14ac:dyDescent="0.2">
      <c r="A170" s="79">
        <v>47</v>
      </c>
      <c r="B170" s="174" t="s">
        <v>52</v>
      </c>
      <c r="C170" s="45" t="s">
        <v>105</v>
      </c>
      <c r="D170" s="187">
        <f t="shared" ref="D170:D171" si="975">P170</f>
        <v>30.61</v>
      </c>
      <c r="E170" s="187">
        <f t="shared" ref="E170:E171" si="976">Q170</f>
        <v>31.84</v>
      </c>
      <c r="F170" s="187">
        <f t="shared" ref="F170:F171" si="977">R170</f>
        <v>33.11</v>
      </c>
      <c r="G170" s="187">
        <f t="shared" ref="G170:G171" si="978">S170</f>
        <v>34.43</v>
      </c>
      <c r="H170" s="187">
        <f t="shared" ref="H170:H171" si="979">T170</f>
        <v>35.81</v>
      </c>
      <c r="I170" s="187">
        <f>U170</f>
        <v>37.24</v>
      </c>
      <c r="J170" s="130"/>
      <c r="K170" s="130">
        <f>(E170/D170)-1</f>
        <v>4.0183000000000003E-2</v>
      </c>
      <c r="L170" s="130">
        <f t="shared" ref="L170" si="980">(F170/E170)-1</f>
        <v>3.9886999999999999E-2</v>
      </c>
      <c r="M170" s="130">
        <f t="shared" ref="M170" si="981">(G170/F170)-1</f>
        <v>3.9867E-2</v>
      </c>
      <c r="N170" s="130">
        <f t="shared" ref="N170" si="982">(H170/G170)-1</f>
        <v>4.0080999999999999E-2</v>
      </c>
      <c r="O170" s="130">
        <f t="shared" ref="O170" si="983">(I170/H170)-1</f>
        <v>3.9933000000000003E-2</v>
      </c>
      <c r="P170" s="128">
        <f>ROUND(Q170*0.9615384,5)</f>
        <v>30.61242</v>
      </c>
      <c r="Q170" s="128">
        <f t="shared" ref="Q170:T170" si="984">ROUND(R170*0.9615384,5)</f>
        <v>31.836919999999999</v>
      </c>
      <c r="R170" s="128">
        <f t="shared" si="984"/>
        <v>33.110399999999998</v>
      </c>
      <c r="S170" s="128">
        <f t="shared" si="984"/>
        <v>34.434820000000002</v>
      </c>
      <c r="T170" s="128">
        <f t="shared" si="984"/>
        <v>35.81221</v>
      </c>
      <c r="U170" s="129">
        <f>ROUND(U161*102.5%,5)</f>
        <v>37.244700000000002</v>
      </c>
      <c r="V170" s="130"/>
      <c r="W170" s="130">
        <f>(Q170/P170)-1</f>
        <v>0.04</v>
      </c>
      <c r="X170" s="130">
        <f t="shared" ref="X170:AA170" si="985">(R170/Q170)-1</f>
        <v>0.04</v>
      </c>
      <c r="Y170" s="130">
        <f t="shared" si="985"/>
        <v>0.04</v>
      </c>
      <c r="Z170" s="130">
        <f t="shared" si="985"/>
        <v>0.04</v>
      </c>
      <c r="AA170" s="130">
        <f t="shared" si="985"/>
        <v>0.04</v>
      </c>
    </row>
    <row r="171" spans="1:27" s="4" customFormat="1" ht="13.5" customHeight="1" x14ac:dyDescent="0.2">
      <c r="A171" s="76"/>
      <c r="B171" s="175" t="s">
        <v>69</v>
      </c>
      <c r="C171" s="89" t="s">
        <v>105</v>
      </c>
      <c r="D171" s="188">
        <f t="shared" si="975"/>
        <v>63674</v>
      </c>
      <c r="E171" s="188">
        <f t="shared" si="976"/>
        <v>66221</v>
      </c>
      <c r="F171" s="188">
        <f t="shared" si="977"/>
        <v>68870</v>
      </c>
      <c r="G171" s="188">
        <f t="shared" si="978"/>
        <v>71624</v>
      </c>
      <c r="H171" s="188">
        <f t="shared" si="979"/>
        <v>74489</v>
      </c>
      <c r="I171" s="188">
        <f>U171</f>
        <v>77469</v>
      </c>
      <c r="J171" s="130">
        <f>(D170/D161)-1</f>
        <v>2.4774000000000001E-2</v>
      </c>
      <c r="K171" s="130">
        <f>(E170/E161)-1</f>
        <v>2.5113E-2</v>
      </c>
      <c r="L171" s="130">
        <f t="shared" ref="L171" si="986">(F170/F161)-1</f>
        <v>2.5076999999999999E-2</v>
      </c>
      <c r="M171" s="130">
        <f t="shared" ref="M171" si="987">(G170/G161)-1</f>
        <v>2.5007000000000001E-2</v>
      </c>
      <c r="N171" s="130">
        <f t="shared" ref="N171" si="988">(H170/H161)-1</f>
        <v>2.4899999999999999E-2</v>
      </c>
      <c r="O171" s="130">
        <f t="shared" ref="O171" si="989">(I170/I161)-1</f>
        <v>2.4766E-2</v>
      </c>
      <c r="P171" s="131">
        <f t="shared" ref="P171" si="990">ROUND((P170*2080),5)</f>
        <v>63673.833599999998</v>
      </c>
      <c r="Q171" s="132">
        <f t="shared" ref="Q171" si="991">ROUND((Q170*2080),5)</f>
        <v>66220.793600000005</v>
      </c>
      <c r="R171" s="132">
        <f t="shared" ref="R171" si="992">ROUND((R170*2080),5)</f>
        <v>68869.631999999998</v>
      </c>
      <c r="S171" s="132">
        <f t="shared" ref="S171" si="993">ROUND((S170*2080),5)</f>
        <v>71624.425600000002</v>
      </c>
      <c r="T171" s="132">
        <f t="shared" ref="T171" si="994">ROUND((T170*2080),5)</f>
        <v>74489.396800000002</v>
      </c>
      <c r="U171" s="132">
        <f>ROUND((U170*2080),5)</f>
        <v>77468.975999999995</v>
      </c>
      <c r="V171" s="130">
        <f>(P170/P161)-1</f>
        <v>2.5000000000000001E-2</v>
      </c>
      <c r="W171" s="130">
        <f>(Q170/Q161)-1</f>
        <v>2.5000000000000001E-2</v>
      </c>
      <c r="X171" s="130">
        <f t="shared" ref="X171:AA171" si="995">(R170/R161)-1</f>
        <v>2.5000000000000001E-2</v>
      </c>
      <c r="Y171" s="130">
        <f t="shared" si="995"/>
        <v>2.5000000000000001E-2</v>
      </c>
      <c r="Z171" s="130">
        <f t="shared" si="995"/>
        <v>2.5000000000000001E-2</v>
      </c>
      <c r="AA171" s="130">
        <f t="shared" si="995"/>
        <v>2.5000000000000001E-2</v>
      </c>
    </row>
    <row r="172" spans="1:27" s="4" customFormat="1" ht="13.5" customHeight="1" x14ac:dyDescent="0.2">
      <c r="A172" s="76"/>
      <c r="B172" s="171" t="s">
        <v>123</v>
      </c>
      <c r="C172" s="24" t="s">
        <v>77</v>
      </c>
      <c r="D172" s="192"/>
      <c r="E172" s="193"/>
      <c r="F172" s="193"/>
      <c r="G172" s="193"/>
      <c r="H172" s="193"/>
      <c r="I172" s="193"/>
      <c r="J172" s="137"/>
      <c r="K172" s="137"/>
      <c r="L172" s="137"/>
      <c r="M172" s="137"/>
      <c r="N172" s="137"/>
      <c r="O172" s="137"/>
      <c r="P172" s="138"/>
      <c r="Q172" s="139"/>
      <c r="R172" s="139"/>
      <c r="S172" s="139"/>
      <c r="T172" s="139"/>
      <c r="U172" s="139"/>
      <c r="V172" s="137"/>
      <c r="W172" s="137"/>
      <c r="X172" s="137"/>
      <c r="Y172" s="137"/>
      <c r="Z172" s="137"/>
      <c r="AA172" s="137"/>
    </row>
    <row r="173" spans="1:27" s="4" customFormat="1" ht="13.5" customHeight="1" thickBot="1" x14ac:dyDescent="0.25">
      <c r="A173" s="80"/>
      <c r="B173" s="170"/>
      <c r="C173" s="49"/>
      <c r="D173" s="189"/>
      <c r="E173" s="190"/>
      <c r="F173" s="190"/>
      <c r="G173" s="190"/>
      <c r="H173" s="190"/>
      <c r="I173" s="190"/>
      <c r="J173" s="133"/>
      <c r="K173" s="133"/>
      <c r="L173" s="133"/>
      <c r="M173" s="133"/>
      <c r="N173" s="133"/>
      <c r="O173" s="133"/>
      <c r="P173" s="134"/>
      <c r="Q173" s="135"/>
      <c r="R173" s="135"/>
      <c r="S173" s="135"/>
      <c r="T173" s="135"/>
      <c r="U173" s="135"/>
      <c r="V173" s="133"/>
      <c r="W173" s="133"/>
      <c r="X173" s="133"/>
      <c r="Y173" s="133"/>
      <c r="Z173" s="133"/>
      <c r="AA173" s="133"/>
    </row>
    <row r="174" spans="1:27" s="4" customFormat="1" ht="13.5" customHeight="1" x14ac:dyDescent="0.2">
      <c r="A174" s="79">
        <v>48</v>
      </c>
      <c r="B174" s="174" t="s">
        <v>54</v>
      </c>
      <c r="C174" s="45" t="s">
        <v>77</v>
      </c>
      <c r="D174" s="187">
        <f t="shared" ref="D174:D175" si="996">P174</f>
        <v>31.38</v>
      </c>
      <c r="E174" s="187">
        <f t="shared" ref="E174:E175" si="997">Q174</f>
        <v>32.630000000000003</v>
      </c>
      <c r="F174" s="187">
        <f t="shared" ref="F174:F175" si="998">R174</f>
        <v>33.94</v>
      </c>
      <c r="G174" s="187">
        <f t="shared" ref="G174:G175" si="999">S174</f>
        <v>35.299999999999997</v>
      </c>
      <c r="H174" s="187">
        <f t="shared" ref="H174:H175" si="1000">T174</f>
        <v>36.71</v>
      </c>
      <c r="I174" s="187">
        <f>U174</f>
        <v>38.18</v>
      </c>
      <c r="J174" s="130"/>
      <c r="K174" s="130">
        <f>(E174/D174)-1</f>
        <v>3.9834000000000001E-2</v>
      </c>
      <c r="L174" s="130">
        <f t="shared" ref="L174" si="1001">(F174/E174)-1</f>
        <v>4.0147000000000002E-2</v>
      </c>
      <c r="M174" s="130">
        <f t="shared" ref="M174" si="1002">(G174/F174)-1</f>
        <v>4.0071000000000002E-2</v>
      </c>
      <c r="N174" s="130">
        <f t="shared" ref="N174" si="1003">(H174/G174)-1</f>
        <v>3.9942999999999999E-2</v>
      </c>
      <c r="O174" s="130">
        <f t="shared" ref="O174" si="1004">(I174/H174)-1</f>
        <v>4.0044000000000003E-2</v>
      </c>
      <c r="P174" s="128">
        <f>ROUND(Q174*0.9615384,5)</f>
        <v>31.37773</v>
      </c>
      <c r="Q174" s="128">
        <f t="shared" ref="Q174:T174" si="1005">ROUND(R174*0.9615384,5)</f>
        <v>32.632840000000002</v>
      </c>
      <c r="R174" s="128">
        <f t="shared" si="1005"/>
        <v>33.938160000000003</v>
      </c>
      <c r="S174" s="128">
        <f t="shared" si="1005"/>
        <v>35.29569</v>
      </c>
      <c r="T174" s="128">
        <f t="shared" si="1005"/>
        <v>36.707520000000002</v>
      </c>
      <c r="U174" s="129">
        <f>ROUND(U170*102.5%,5)</f>
        <v>38.175820000000002</v>
      </c>
      <c r="V174" s="130"/>
      <c r="W174" s="130">
        <f>(Q174/P174)-1</f>
        <v>0.04</v>
      </c>
      <c r="X174" s="130">
        <f t="shared" ref="X174:AA174" si="1006">(R174/Q174)-1</f>
        <v>0.04</v>
      </c>
      <c r="Y174" s="130">
        <f t="shared" si="1006"/>
        <v>0.04</v>
      </c>
      <c r="Z174" s="130">
        <f t="shared" si="1006"/>
        <v>0.04</v>
      </c>
      <c r="AA174" s="130">
        <f t="shared" si="1006"/>
        <v>0.04</v>
      </c>
    </row>
    <row r="175" spans="1:27" s="4" customFormat="1" ht="13.5" customHeight="1" x14ac:dyDescent="0.2">
      <c r="A175" s="76"/>
      <c r="B175" s="175"/>
      <c r="C175" s="89"/>
      <c r="D175" s="188">
        <f t="shared" si="996"/>
        <v>65266</v>
      </c>
      <c r="E175" s="188">
        <f t="shared" si="997"/>
        <v>67876</v>
      </c>
      <c r="F175" s="188">
        <f t="shared" si="998"/>
        <v>70591</v>
      </c>
      <c r="G175" s="188">
        <f t="shared" si="999"/>
        <v>73415</v>
      </c>
      <c r="H175" s="188">
        <f t="shared" si="1000"/>
        <v>76352</v>
      </c>
      <c r="I175" s="188">
        <f>U175</f>
        <v>79406</v>
      </c>
      <c r="J175" s="130">
        <f>(D174/D170)-1</f>
        <v>2.5155E-2</v>
      </c>
      <c r="K175" s="130">
        <f>(E174/E170)-1</f>
        <v>2.4812000000000001E-2</v>
      </c>
      <c r="L175" s="130">
        <f t="shared" ref="L175" si="1007">(F174/F170)-1</f>
        <v>2.5068E-2</v>
      </c>
      <c r="M175" s="130">
        <f t="shared" ref="M175" si="1008">(G174/G170)-1</f>
        <v>2.5269E-2</v>
      </c>
      <c r="N175" s="130">
        <f t="shared" ref="N175" si="1009">(H174/H170)-1</f>
        <v>2.5132999999999999E-2</v>
      </c>
      <c r="O175" s="130">
        <f t="shared" ref="O175" si="1010">(I174/I170)-1</f>
        <v>2.5242000000000001E-2</v>
      </c>
      <c r="P175" s="131">
        <f t="shared" ref="P175" si="1011">ROUND((P174*2080),5)</f>
        <v>65265.678399999997</v>
      </c>
      <c r="Q175" s="132">
        <f t="shared" ref="Q175" si="1012">ROUND((Q174*2080),5)</f>
        <v>67876.307199999996</v>
      </c>
      <c r="R175" s="132">
        <f t="shared" ref="R175" si="1013">ROUND((R174*2080),5)</f>
        <v>70591.372799999997</v>
      </c>
      <c r="S175" s="132">
        <f t="shared" ref="S175" si="1014">ROUND((S174*2080),5)</f>
        <v>73415.035199999998</v>
      </c>
      <c r="T175" s="132">
        <f t="shared" ref="T175" si="1015">ROUND((T174*2080),5)</f>
        <v>76351.641600000003</v>
      </c>
      <c r="U175" s="132">
        <f>ROUND((U174*2080),5)</f>
        <v>79405.705600000001</v>
      </c>
      <c r="V175" s="130">
        <f>(P174/P170)-1</f>
        <v>2.5000000000000001E-2</v>
      </c>
      <c r="W175" s="130">
        <f>(Q174/Q170)-1</f>
        <v>2.5000000000000001E-2</v>
      </c>
      <c r="X175" s="130">
        <f t="shared" ref="X175:AA175" si="1016">(R174/R170)-1</f>
        <v>2.5000000000000001E-2</v>
      </c>
      <c r="Y175" s="130">
        <f t="shared" si="1016"/>
        <v>2.5000000000000001E-2</v>
      </c>
      <c r="Z175" s="130">
        <f t="shared" si="1016"/>
        <v>2.5000000000000001E-2</v>
      </c>
      <c r="AA175" s="130">
        <f t="shared" si="1016"/>
        <v>2.5000000000000001E-2</v>
      </c>
    </row>
    <row r="176" spans="1:27" s="4" customFormat="1" ht="13.5" customHeight="1" thickBot="1" x14ac:dyDescent="0.25">
      <c r="A176" s="80"/>
      <c r="B176" s="170"/>
      <c r="C176" s="49"/>
      <c r="D176" s="189"/>
      <c r="E176" s="190"/>
      <c r="F176" s="190"/>
      <c r="G176" s="190"/>
      <c r="H176" s="190"/>
      <c r="I176" s="190"/>
      <c r="J176" s="133"/>
      <c r="K176" s="133"/>
      <c r="L176" s="133"/>
      <c r="M176" s="133"/>
      <c r="N176" s="133"/>
      <c r="O176" s="133"/>
      <c r="P176" s="134"/>
      <c r="Q176" s="135"/>
      <c r="R176" s="135"/>
      <c r="S176" s="135"/>
      <c r="T176" s="135"/>
      <c r="U176" s="135"/>
      <c r="V176" s="133"/>
      <c r="W176" s="133"/>
      <c r="X176" s="133"/>
      <c r="Y176" s="133"/>
      <c r="Z176" s="133"/>
      <c r="AA176" s="133"/>
    </row>
    <row r="177" spans="1:27" s="4" customFormat="1" ht="13.5" customHeight="1" x14ac:dyDescent="0.2">
      <c r="A177" s="79">
        <v>49</v>
      </c>
      <c r="B177" s="169" t="s">
        <v>154</v>
      </c>
      <c r="C177" s="45" t="s">
        <v>77</v>
      </c>
      <c r="D177" s="187">
        <f t="shared" ref="D177:D178" si="1017">P177</f>
        <v>32.159999999999997</v>
      </c>
      <c r="E177" s="187">
        <f t="shared" ref="E177:E178" si="1018">Q177</f>
        <v>33.450000000000003</v>
      </c>
      <c r="F177" s="187">
        <f t="shared" ref="F177:F178" si="1019">R177</f>
        <v>34.79</v>
      </c>
      <c r="G177" s="187">
        <f t="shared" ref="G177:G178" si="1020">S177</f>
        <v>36.18</v>
      </c>
      <c r="H177" s="187">
        <f t="shared" ref="H177:H178" si="1021">T177</f>
        <v>37.630000000000003</v>
      </c>
      <c r="I177" s="187">
        <f>U177</f>
        <v>39.130000000000003</v>
      </c>
      <c r="J177" s="130"/>
      <c r="K177" s="130">
        <f>(E177/D177)-1</f>
        <v>4.0112000000000002E-2</v>
      </c>
      <c r="L177" s="130">
        <f t="shared" ref="L177" si="1022">(F177/E177)-1</f>
        <v>4.0059999999999998E-2</v>
      </c>
      <c r="M177" s="130">
        <f t="shared" ref="M177" si="1023">(G177/F177)-1</f>
        <v>3.9954000000000003E-2</v>
      </c>
      <c r="N177" s="130">
        <f t="shared" ref="N177" si="1024">(H177/G177)-1</f>
        <v>4.0077000000000002E-2</v>
      </c>
      <c r="O177" s="130">
        <f t="shared" ref="O177" si="1025">(I177/H177)-1</f>
        <v>3.9862000000000002E-2</v>
      </c>
      <c r="P177" s="128">
        <f>ROUND(Q177*0.9615384,5)</f>
        <v>32.162170000000003</v>
      </c>
      <c r="Q177" s="128">
        <f t="shared" ref="Q177:T177" si="1026">ROUND(R177*0.9615384,5)</f>
        <v>33.448659999999997</v>
      </c>
      <c r="R177" s="128">
        <f t="shared" si="1026"/>
        <v>34.786610000000003</v>
      </c>
      <c r="S177" s="128">
        <f t="shared" si="1026"/>
        <v>36.178080000000001</v>
      </c>
      <c r="T177" s="128">
        <f t="shared" si="1026"/>
        <v>37.625210000000003</v>
      </c>
      <c r="U177" s="129">
        <f>ROUND(U174*102.5%,5)</f>
        <v>39.130220000000001</v>
      </c>
      <c r="V177" s="130"/>
      <c r="W177" s="130">
        <f>(Q177/P177)-1</f>
        <v>0.04</v>
      </c>
      <c r="X177" s="130">
        <f t="shared" ref="X177:AA177" si="1027">(R177/Q177)-1</f>
        <v>0.04</v>
      </c>
      <c r="Y177" s="130">
        <f t="shared" si="1027"/>
        <v>0.04</v>
      </c>
      <c r="Z177" s="130">
        <f t="shared" si="1027"/>
        <v>0.04</v>
      </c>
      <c r="AA177" s="130">
        <f t="shared" si="1027"/>
        <v>0.04</v>
      </c>
    </row>
    <row r="178" spans="1:27" s="4" customFormat="1" ht="13.5" customHeight="1" x14ac:dyDescent="0.2">
      <c r="A178" s="76"/>
      <c r="B178" s="175"/>
      <c r="C178" s="89"/>
      <c r="D178" s="188">
        <f t="shared" si="1017"/>
        <v>66897</v>
      </c>
      <c r="E178" s="188">
        <f t="shared" si="1018"/>
        <v>69573</v>
      </c>
      <c r="F178" s="188">
        <f t="shared" si="1019"/>
        <v>72356</v>
      </c>
      <c r="G178" s="188">
        <f t="shared" si="1020"/>
        <v>75250</v>
      </c>
      <c r="H178" s="188">
        <f t="shared" si="1021"/>
        <v>78260</v>
      </c>
      <c r="I178" s="188">
        <f>U178</f>
        <v>81391</v>
      </c>
      <c r="J178" s="130">
        <f>(D177/D174)-1</f>
        <v>2.4857000000000001E-2</v>
      </c>
      <c r="K178" s="130">
        <f>(E177/E174)-1</f>
        <v>2.513E-2</v>
      </c>
      <c r="L178" s="130">
        <f t="shared" ref="L178" si="1028">(F177/F174)-1</f>
        <v>2.5044E-2</v>
      </c>
      <c r="M178" s="130">
        <f t="shared" ref="M178" si="1029">(G177/G174)-1</f>
        <v>2.4929E-2</v>
      </c>
      <c r="N178" s="130">
        <f t="shared" ref="N178" si="1030">(H177/H174)-1</f>
        <v>2.5061E-2</v>
      </c>
      <c r="O178" s="130">
        <f t="shared" ref="O178" si="1031">(I177/I174)-1</f>
        <v>2.4882000000000001E-2</v>
      </c>
      <c r="P178" s="131">
        <f t="shared" ref="P178" si="1032">ROUND((P177*2080),5)</f>
        <v>66897.313599999994</v>
      </c>
      <c r="Q178" s="132">
        <f t="shared" ref="Q178" si="1033">ROUND((Q177*2080),5)</f>
        <v>69573.212799999994</v>
      </c>
      <c r="R178" s="132">
        <f t="shared" ref="R178" si="1034">ROUND((R177*2080),5)</f>
        <v>72356.148799999995</v>
      </c>
      <c r="S178" s="132">
        <f t="shared" ref="S178" si="1035">ROUND((S177*2080),5)</f>
        <v>75250.406400000007</v>
      </c>
      <c r="T178" s="132">
        <f t="shared" ref="T178" si="1036">ROUND((T177*2080),5)</f>
        <v>78260.436799999996</v>
      </c>
      <c r="U178" s="132">
        <f>ROUND((U177*2080),5)</f>
        <v>81390.857600000003</v>
      </c>
      <c r="V178" s="130">
        <f>(P177/P174)-1</f>
        <v>2.5000000000000001E-2</v>
      </c>
      <c r="W178" s="130">
        <f>(Q177/Q174)-1</f>
        <v>2.5000000000000001E-2</v>
      </c>
      <c r="X178" s="130">
        <f t="shared" ref="X178:AA178" si="1037">(R177/R174)-1</f>
        <v>2.5000000000000001E-2</v>
      </c>
      <c r="Y178" s="130">
        <f t="shared" si="1037"/>
        <v>2.5000000000000001E-2</v>
      </c>
      <c r="Z178" s="130">
        <f t="shared" si="1037"/>
        <v>2.5000000000000001E-2</v>
      </c>
      <c r="AA178" s="130">
        <f t="shared" si="1037"/>
        <v>2.5000000000000001E-2</v>
      </c>
    </row>
    <row r="179" spans="1:27" s="4" customFormat="1" ht="13.5" customHeight="1" thickBot="1" x14ac:dyDescent="0.25">
      <c r="A179" s="80"/>
      <c r="B179" s="168"/>
      <c r="C179" s="39"/>
      <c r="D179" s="189"/>
      <c r="E179" s="190"/>
      <c r="F179" s="190"/>
      <c r="G179" s="190"/>
      <c r="H179" s="190"/>
      <c r="I179" s="190"/>
      <c r="J179" s="133"/>
      <c r="K179" s="133"/>
      <c r="L179" s="133"/>
      <c r="M179" s="133"/>
      <c r="N179" s="133"/>
      <c r="O179" s="133"/>
      <c r="P179" s="134"/>
      <c r="Q179" s="135"/>
      <c r="R179" s="135"/>
      <c r="S179" s="135"/>
      <c r="T179" s="135"/>
      <c r="U179" s="135"/>
      <c r="V179" s="133"/>
      <c r="W179" s="133"/>
      <c r="X179" s="133"/>
      <c r="Y179" s="133"/>
      <c r="Z179" s="133"/>
      <c r="AA179" s="133"/>
    </row>
    <row r="180" spans="1:27" s="4" customFormat="1" ht="13.5" customHeight="1" x14ac:dyDescent="0.2">
      <c r="A180" s="79">
        <v>50</v>
      </c>
      <c r="B180" s="166" t="s">
        <v>75</v>
      </c>
      <c r="C180" s="45" t="s">
        <v>77</v>
      </c>
      <c r="D180" s="187">
        <f t="shared" ref="D180:D181" si="1038">P180</f>
        <v>32.97</v>
      </c>
      <c r="E180" s="187">
        <f t="shared" ref="E180:E181" si="1039">Q180</f>
        <v>34.28</v>
      </c>
      <c r="F180" s="187">
        <f t="shared" ref="F180:F181" si="1040">R180</f>
        <v>35.659999999999997</v>
      </c>
      <c r="G180" s="187">
        <f t="shared" ref="G180:G181" si="1041">S180</f>
        <v>37.08</v>
      </c>
      <c r="H180" s="187">
        <f t="shared" ref="H180:H181" si="1042">T180</f>
        <v>38.57</v>
      </c>
      <c r="I180" s="187">
        <f>U180</f>
        <v>40.11</v>
      </c>
      <c r="J180" s="130"/>
      <c r="K180" s="130">
        <f>(E180/D180)-1</f>
        <v>3.9732999999999997E-2</v>
      </c>
      <c r="L180" s="130">
        <f t="shared" ref="L180" si="1043">(F180/E180)-1</f>
        <v>4.0257000000000001E-2</v>
      </c>
      <c r="M180" s="130">
        <f t="shared" ref="M180" si="1044">(G180/F180)-1</f>
        <v>3.9821000000000002E-2</v>
      </c>
      <c r="N180" s="130">
        <f t="shared" ref="N180" si="1045">(H180/G180)-1</f>
        <v>4.0183000000000003E-2</v>
      </c>
      <c r="O180" s="130">
        <f t="shared" ref="O180" si="1046">(I180/H180)-1</f>
        <v>3.9926999999999997E-2</v>
      </c>
      <c r="P180" s="128">
        <f>ROUND(Q180*0.9615384,5)</f>
        <v>32.966239999999999</v>
      </c>
      <c r="Q180" s="128">
        <f t="shared" ref="Q180:T180" si="1047">ROUND(R180*0.9615384,5)</f>
        <v>34.284889999999997</v>
      </c>
      <c r="R180" s="128">
        <f t="shared" si="1047"/>
        <v>35.656289999999998</v>
      </c>
      <c r="S180" s="128">
        <f t="shared" si="1047"/>
        <v>37.082540000000002</v>
      </c>
      <c r="T180" s="128">
        <f t="shared" si="1047"/>
        <v>38.565840000000001</v>
      </c>
      <c r="U180" s="129">
        <f>ROUND(U177*102.5%,5)</f>
        <v>40.10848</v>
      </c>
      <c r="V180" s="130"/>
      <c r="W180" s="130">
        <f>(Q180/P180)-1</f>
        <v>0.04</v>
      </c>
      <c r="X180" s="130">
        <f t="shared" ref="X180:AA180" si="1048">(R180/Q180)-1</f>
        <v>0.04</v>
      </c>
      <c r="Y180" s="130">
        <f t="shared" si="1048"/>
        <v>0.04</v>
      </c>
      <c r="Z180" s="130">
        <f t="shared" si="1048"/>
        <v>0.04</v>
      </c>
      <c r="AA180" s="130">
        <f t="shared" si="1048"/>
        <v>0.04</v>
      </c>
    </row>
    <row r="181" spans="1:27" s="52" customFormat="1" ht="13.5" customHeight="1" x14ac:dyDescent="0.2">
      <c r="A181" s="76"/>
      <c r="B181" s="171" t="s">
        <v>56</v>
      </c>
      <c r="C181" s="24" t="s">
        <v>105</v>
      </c>
      <c r="D181" s="188">
        <f t="shared" si="1038"/>
        <v>68570</v>
      </c>
      <c r="E181" s="188">
        <f t="shared" si="1039"/>
        <v>71313</v>
      </c>
      <c r="F181" s="188">
        <f t="shared" si="1040"/>
        <v>74165</v>
      </c>
      <c r="G181" s="188">
        <f t="shared" si="1041"/>
        <v>77132</v>
      </c>
      <c r="H181" s="188">
        <f t="shared" si="1042"/>
        <v>80217</v>
      </c>
      <c r="I181" s="188">
        <f>U181</f>
        <v>83426</v>
      </c>
      <c r="J181" s="130">
        <f>(D180/D177)-1</f>
        <v>2.5187000000000001E-2</v>
      </c>
      <c r="K181" s="130">
        <f>(E180/E177)-1</f>
        <v>2.4813000000000002E-2</v>
      </c>
      <c r="L181" s="130">
        <f t="shared" ref="L181" si="1049">(F180/F177)-1</f>
        <v>2.5007000000000001E-2</v>
      </c>
      <c r="M181" s="130">
        <f t="shared" ref="M181" si="1050">(G180/G177)-1</f>
        <v>2.4875999999999999E-2</v>
      </c>
      <c r="N181" s="130">
        <f t="shared" ref="N181" si="1051">(H180/H177)-1</f>
        <v>2.4979999999999999E-2</v>
      </c>
      <c r="O181" s="130">
        <f t="shared" ref="O181" si="1052">(I180/I177)-1</f>
        <v>2.5045000000000001E-2</v>
      </c>
      <c r="P181" s="131">
        <f t="shared" ref="P181" si="1053">ROUND((P180*2080),5)</f>
        <v>68569.779200000004</v>
      </c>
      <c r="Q181" s="132">
        <f t="shared" ref="Q181" si="1054">ROUND((Q180*2080),5)</f>
        <v>71312.571200000006</v>
      </c>
      <c r="R181" s="132">
        <f t="shared" ref="R181" si="1055">ROUND((R180*2080),5)</f>
        <v>74165.083199999994</v>
      </c>
      <c r="S181" s="132">
        <f t="shared" ref="S181" si="1056">ROUND((S180*2080),5)</f>
        <v>77131.683199999999</v>
      </c>
      <c r="T181" s="132">
        <f t="shared" ref="T181" si="1057">ROUND((T180*2080),5)</f>
        <v>80216.947199999995</v>
      </c>
      <c r="U181" s="132">
        <f>ROUND((U180*2080),5)</f>
        <v>83425.638399999996</v>
      </c>
      <c r="V181" s="130">
        <f>(P180/P177)-1</f>
        <v>2.5000000000000001E-2</v>
      </c>
      <c r="W181" s="130">
        <f>(Q180/Q177)-1</f>
        <v>2.5000000000000001E-2</v>
      </c>
      <c r="X181" s="130">
        <f t="shared" ref="X181:AA181" si="1058">(R180/R177)-1</f>
        <v>2.5000000000000001E-2</v>
      </c>
      <c r="Y181" s="130">
        <f t="shared" si="1058"/>
        <v>2.5000000000000001E-2</v>
      </c>
      <c r="Z181" s="130">
        <f t="shared" si="1058"/>
        <v>2.5000000000000001E-2</v>
      </c>
      <c r="AA181" s="130">
        <f t="shared" si="1058"/>
        <v>2.5000000000000001E-2</v>
      </c>
    </row>
    <row r="182" spans="1:27" s="52" customFormat="1" ht="13.5" customHeight="1" x14ac:dyDescent="0.2">
      <c r="A182" s="76"/>
      <c r="B182" s="171" t="s">
        <v>124</v>
      </c>
      <c r="C182" s="24" t="s">
        <v>77</v>
      </c>
      <c r="D182" s="194"/>
      <c r="E182" s="195"/>
      <c r="F182" s="195"/>
      <c r="G182" s="195"/>
      <c r="H182" s="195"/>
      <c r="I182" s="195"/>
      <c r="J182" s="136"/>
      <c r="K182" s="136"/>
      <c r="L182" s="136"/>
      <c r="M182" s="136"/>
      <c r="N182" s="136"/>
      <c r="O182" s="136"/>
      <c r="P182" s="131"/>
      <c r="Q182" s="132"/>
      <c r="R182" s="132"/>
      <c r="S182" s="132"/>
      <c r="T182" s="132"/>
      <c r="U182" s="132"/>
      <c r="V182" s="136"/>
      <c r="W182" s="136"/>
      <c r="X182" s="136"/>
      <c r="Y182" s="136"/>
      <c r="Z182" s="136"/>
      <c r="AA182" s="136"/>
    </row>
    <row r="183" spans="1:27" s="52" customFormat="1" ht="13.5" customHeight="1" x14ac:dyDescent="0.2">
      <c r="A183" s="76"/>
      <c r="B183" s="171" t="s">
        <v>124</v>
      </c>
      <c r="C183" s="24" t="s">
        <v>105</v>
      </c>
      <c r="D183" s="194"/>
      <c r="E183" s="195"/>
      <c r="F183" s="195"/>
      <c r="G183" s="195"/>
      <c r="H183" s="195"/>
      <c r="I183" s="195"/>
      <c r="J183" s="136"/>
      <c r="K183" s="136"/>
      <c r="L183" s="136"/>
      <c r="M183" s="136"/>
      <c r="N183" s="136"/>
      <c r="O183" s="136"/>
      <c r="P183" s="131"/>
      <c r="Q183" s="132"/>
      <c r="R183" s="132"/>
      <c r="S183" s="132"/>
      <c r="T183" s="132"/>
      <c r="U183" s="132"/>
      <c r="V183" s="136"/>
      <c r="W183" s="136"/>
      <c r="X183" s="136"/>
      <c r="Y183" s="136"/>
      <c r="Z183" s="136"/>
      <c r="AA183" s="136"/>
    </row>
    <row r="184" spans="1:27" s="52" customFormat="1" ht="13.5" customHeight="1" x14ac:dyDescent="0.2">
      <c r="A184" s="76"/>
      <c r="B184" s="171" t="s">
        <v>78</v>
      </c>
      <c r="C184" s="24" t="s">
        <v>77</v>
      </c>
      <c r="D184" s="194"/>
      <c r="E184" s="195"/>
      <c r="F184" s="195"/>
      <c r="G184" s="195"/>
      <c r="H184" s="195"/>
      <c r="I184" s="195"/>
      <c r="J184" s="136"/>
      <c r="K184" s="136"/>
      <c r="L184" s="136"/>
      <c r="M184" s="136"/>
      <c r="N184" s="136"/>
      <c r="O184" s="136"/>
      <c r="P184" s="131"/>
      <c r="Q184" s="132"/>
      <c r="R184" s="132"/>
      <c r="S184" s="132"/>
      <c r="T184" s="132"/>
      <c r="U184" s="132"/>
      <c r="V184" s="136"/>
      <c r="W184" s="136"/>
      <c r="X184" s="136"/>
      <c r="Y184" s="136"/>
      <c r="Z184" s="136"/>
      <c r="AA184" s="136"/>
    </row>
    <row r="185" spans="1:27" s="52" customFormat="1" ht="13.5" customHeight="1" x14ac:dyDescent="0.2">
      <c r="A185" s="76"/>
      <c r="B185" s="171" t="s">
        <v>125</v>
      </c>
      <c r="C185" s="24" t="s">
        <v>77</v>
      </c>
      <c r="D185" s="194"/>
      <c r="E185" s="195"/>
      <c r="F185" s="195"/>
      <c r="G185" s="195"/>
      <c r="H185" s="195"/>
      <c r="I185" s="195"/>
      <c r="J185" s="136"/>
      <c r="K185" s="136"/>
      <c r="L185" s="136"/>
      <c r="M185" s="136"/>
      <c r="N185" s="136"/>
      <c r="O185" s="136"/>
      <c r="P185" s="131"/>
      <c r="Q185" s="132"/>
      <c r="R185" s="132"/>
      <c r="S185" s="132"/>
      <c r="T185" s="132"/>
      <c r="U185" s="132"/>
      <c r="V185" s="136"/>
      <c r="W185" s="136"/>
      <c r="X185" s="136"/>
      <c r="Y185" s="136"/>
      <c r="Z185" s="136"/>
      <c r="AA185" s="136"/>
    </row>
    <row r="186" spans="1:27" s="52" customFormat="1" ht="13.5" customHeight="1" x14ac:dyDescent="0.2">
      <c r="A186" s="76"/>
      <c r="B186" s="171" t="s">
        <v>76</v>
      </c>
      <c r="C186" s="24" t="s">
        <v>77</v>
      </c>
      <c r="D186" s="194"/>
      <c r="E186" s="195"/>
      <c r="F186" s="195"/>
      <c r="G186" s="195"/>
      <c r="H186" s="195"/>
      <c r="I186" s="195"/>
      <c r="J186" s="136"/>
      <c r="K186" s="136"/>
      <c r="L186" s="136"/>
      <c r="M186" s="136"/>
      <c r="N186" s="136"/>
      <c r="O186" s="136"/>
      <c r="P186" s="131"/>
      <c r="Q186" s="132"/>
      <c r="R186" s="132"/>
      <c r="S186" s="132"/>
      <c r="T186" s="132"/>
      <c r="U186" s="132"/>
      <c r="V186" s="136"/>
      <c r="W186" s="136"/>
      <c r="X186" s="136"/>
      <c r="Y186" s="136"/>
      <c r="Z186" s="136"/>
      <c r="AA186" s="136"/>
    </row>
    <row r="187" spans="1:27" s="52" customFormat="1" ht="13.5" customHeight="1" x14ac:dyDescent="0.2">
      <c r="A187" s="76"/>
      <c r="B187" s="171" t="s">
        <v>61</v>
      </c>
      <c r="C187" s="24" t="s">
        <v>77</v>
      </c>
      <c r="D187" s="194"/>
      <c r="E187" s="195"/>
      <c r="F187" s="195"/>
      <c r="G187" s="195"/>
      <c r="H187" s="195"/>
      <c r="I187" s="195"/>
      <c r="J187" s="136"/>
      <c r="K187" s="136"/>
      <c r="L187" s="136"/>
      <c r="M187" s="136"/>
      <c r="N187" s="136"/>
      <c r="O187" s="136"/>
      <c r="P187" s="131"/>
      <c r="Q187" s="132"/>
      <c r="R187" s="132"/>
      <c r="S187" s="132"/>
      <c r="T187" s="132"/>
      <c r="U187" s="132"/>
      <c r="V187" s="136"/>
      <c r="W187" s="136"/>
      <c r="X187" s="136"/>
      <c r="Y187" s="136"/>
      <c r="Z187" s="136"/>
      <c r="AA187" s="136"/>
    </row>
    <row r="188" spans="1:27" s="52" customFormat="1" ht="13.5" customHeight="1" x14ac:dyDescent="0.2">
      <c r="A188" s="76"/>
      <c r="B188" s="171" t="s">
        <v>55</v>
      </c>
      <c r="C188" s="24" t="s">
        <v>105</v>
      </c>
      <c r="D188" s="194"/>
      <c r="E188" s="195"/>
      <c r="F188" s="195"/>
      <c r="G188" s="195"/>
      <c r="H188" s="195"/>
      <c r="I188" s="195"/>
      <c r="J188" s="136"/>
      <c r="K188" s="136"/>
      <c r="L188" s="136"/>
      <c r="M188" s="136"/>
      <c r="N188" s="136"/>
      <c r="O188" s="136"/>
      <c r="P188" s="131"/>
      <c r="Q188" s="132"/>
      <c r="R188" s="132"/>
      <c r="S188" s="132"/>
      <c r="T188" s="132"/>
      <c r="U188" s="132"/>
      <c r="V188" s="136"/>
      <c r="W188" s="136"/>
      <c r="X188" s="136"/>
      <c r="Y188" s="136"/>
      <c r="Z188" s="136"/>
      <c r="AA188" s="136"/>
    </row>
    <row r="189" spans="1:27" s="52" customFormat="1" ht="13.5" customHeight="1" x14ac:dyDescent="0.2">
      <c r="A189" s="76"/>
      <c r="B189" s="167" t="s">
        <v>126</v>
      </c>
      <c r="C189" s="29" t="s">
        <v>105</v>
      </c>
      <c r="D189" s="194"/>
      <c r="E189" s="195"/>
      <c r="F189" s="195"/>
      <c r="G189" s="195"/>
      <c r="H189" s="195"/>
      <c r="I189" s="195"/>
      <c r="J189" s="136"/>
      <c r="K189" s="136"/>
      <c r="L189" s="136"/>
      <c r="M189" s="136"/>
      <c r="N189" s="136"/>
      <c r="O189" s="136"/>
      <c r="P189" s="131"/>
      <c r="Q189" s="132"/>
      <c r="R189" s="132"/>
      <c r="S189" s="132"/>
      <c r="T189" s="132"/>
      <c r="U189" s="132"/>
      <c r="V189" s="136"/>
      <c r="W189" s="136"/>
      <c r="X189" s="136"/>
      <c r="Y189" s="136"/>
      <c r="Z189" s="136"/>
      <c r="AA189" s="136"/>
    </row>
    <row r="190" spans="1:27" s="4" customFormat="1" ht="13.5" customHeight="1" thickBot="1" x14ac:dyDescent="0.25">
      <c r="A190" s="81"/>
      <c r="B190" s="168"/>
      <c r="C190" s="39"/>
      <c r="D190" s="189"/>
      <c r="E190" s="190"/>
      <c r="F190" s="190"/>
      <c r="G190" s="190"/>
      <c r="H190" s="190"/>
      <c r="I190" s="190"/>
      <c r="J190" s="133"/>
      <c r="K190" s="133"/>
      <c r="L190" s="133"/>
      <c r="M190" s="133"/>
      <c r="N190" s="133"/>
      <c r="O190" s="133"/>
      <c r="P190" s="134"/>
      <c r="Q190" s="135"/>
      <c r="R190" s="135"/>
      <c r="S190" s="135"/>
      <c r="T190" s="135"/>
      <c r="U190" s="135"/>
      <c r="V190" s="133"/>
      <c r="W190" s="133"/>
      <c r="X190" s="133"/>
      <c r="Y190" s="133"/>
      <c r="Z190" s="133"/>
      <c r="AA190" s="133"/>
    </row>
    <row r="191" spans="1:27" s="4" customFormat="1" ht="13.5" customHeight="1" x14ac:dyDescent="0.2">
      <c r="A191" s="79">
        <v>51</v>
      </c>
      <c r="B191" s="166"/>
      <c r="C191" s="45"/>
      <c r="D191" s="187">
        <f t="shared" ref="D191:D192" si="1059">P191</f>
        <v>33.79</v>
      </c>
      <c r="E191" s="187">
        <f t="shared" ref="E191:E192" si="1060">Q191</f>
        <v>35.14</v>
      </c>
      <c r="F191" s="187">
        <f t="shared" ref="F191:F192" si="1061">R191</f>
        <v>36.549999999999997</v>
      </c>
      <c r="G191" s="187">
        <f t="shared" ref="G191:G192" si="1062">S191</f>
        <v>38.01</v>
      </c>
      <c r="H191" s="187">
        <f t="shared" ref="H191:H192" si="1063">T191</f>
        <v>39.53</v>
      </c>
      <c r="I191" s="187">
        <f>U191</f>
        <v>41.11</v>
      </c>
      <c r="J191" s="130"/>
      <c r="K191" s="130">
        <f>(E191/D191)-1</f>
        <v>3.9953000000000002E-2</v>
      </c>
      <c r="L191" s="130">
        <f t="shared" ref="L191" si="1064">(F191/E191)-1</f>
        <v>4.0125000000000001E-2</v>
      </c>
      <c r="M191" s="130">
        <f t="shared" ref="M191" si="1065">(G191/F191)-1</f>
        <v>3.9945000000000001E-2</v>
      </c>
      <c r="N191" s="130">
        <f t="shared" ref="N191" si="1066">(H191/G191)-1</f>
        <v>3.9988999999999997E-2</v>
      </c>
      <c r="O191" s="130">
        <f t="shared" ref="O191" si="1067">(I191/H191)-1</f>
        <v>3.9969999999999999E-2</v>
      </c>
      <c r="P191" s="128">
        <f>ROUND(Q191*0.9615384,5)</f>
        <v>33.790390000000002</v>
      </c>
      <c r="Q191" s="128">
        <f t="shared" ref="Q191:T191" si="1068">ROUND(R191*0.9615384,5)</f>
        <v>35.142009999999999</v>
      </c>
      <c r="R191" s="128">
        <f t="shared" si="1068"/>
        <v>36.547690000000003</v>
      </c>
      <c r="S191" s="128">
        <f t="shared" si="1068"/>
        <v>38.009599999999999</v>
      </c>
      <c r="T191" s="128">
        <f t="shared" si="1068"/>
        <v>39.529989999999998</v>
      </c>
      <c r="U191" s="129">
        <f>ROUND(U180*102.5%,5)</f>
        <v>41.111190000000001</v>
      </c>
      <c r="V191" s="130"/>
      <c r="W191" s="130">
        <f>(Q191/P191)-1</f>
        <v>0.04</v>
      </c>
      <c r="X191" s="130">
        <f t="shared" ref="X191:AA191" si="1069">(R191/Q191)-1</f>
        <v>0.04</v>
      </c>
      <c r="Y191" s="130">
        <f t="shared" si="1069"/>
        <v>0.04</v>
      </c>
      <c r="Z191" s="130">
        <f t="shared" si="1069"/>
        <v>0.04</v>
      </c>
      <c r="AA191" s="130">
        <f t="shared" si="1069"/>
        <v>0.04</v>
      </c>
    </row>
    <row r="192" spans="1:27" s="4" customFormat="1" ht="13.5" customHeight="1" x14ac:dyDescent="0.2">
      <c r="A192" s="76"/>
      <c r="B192" s="175"/>
      <c r="C192" s="89"/>
      <c r="D192" s="188">
        <f t="shared" si="1059"/>
        <v>70284</v>
      </c>
      <c r="E192" s="188">
        <f t="shared" si="1060"/>
        <v>73095</v>
      </c>
      <c r="F192" s="188">
        <f t="shared" si="1061"/>
        <v>76019</v>
      </c>
      <c r="G192" s="188">
        <f t="shared" si="1062"/>
        <v>79060</v>
      </c>
      <c r="H192" s="188">
        <f t="shared" si="1063"/>
        <v>82222</v>
      </c>
      <c r="I192" s="188">
        <f>U192</f>
        <v>85511</v>
      </c>
      <c r="J192" s="130">
        <f>(D191/D180)-1</f>
        <v>2.4871000000000001E-2</v>
      </c>
      <c r="K192" s="130">
        <f>(E191/E180)-1</f>
        <v>2.5087999999999999E-2</v>
      </c>
      <c r="L192" s="130">
        <f t="shared" ref="L192" si="1070">(F191/F180)-1</f>
        <v>2.4958000000000001E-2</v>
      </c>
      <c r="M192" s="130">
        <f t="shared" ref="M192" si="1071">(G191/G180)-1</f>
        <v>2.5080999999999999E-2</v>
      </c>
      <c r="N192" s="130">
        <f t="shared" ref="N192" si="1072">(H191/H180)-1</f>
        <v>2.4889999999999999E-2</v>
      </c>
      <c r="O192" s="130">
        <f t="shared" ref="O192" si="1073">(I191/I180)-1</f>
        <v>2.4930999999999998E-2</v>
      </c>
      <c r="P192" s="131">
        <f t="shared" ref="P192" si="1074">ROUND((P191*2080),5)</f>
        <v>70284.011199999994</v>
      </c>
      <c r="Q192" s="132">
        <f t="shared" ref="Q192" si="1075">ROUND((Q191*2080),5)</f>
        <v>73095.380799999999</v>
      </c>
      <c r="R192" s="132">
        <f t="shared" ref="R192" si="1076">ROUND((R191*2080),5)</f>
        <v>76019.195200000002</v>
      </c>
      <c r="S192" s="132">
        <f t="shared" ref="S192" si="1077">ROUND((S191*2080),5)</f>
        <v>79059.967999999993</v>
      </c>
      <c r="T192" s="132">
        <f t="shared" ref="T192" si="1078">ROUND((T191*2080),5)</f>
        <v>82222.379199999996</v>
      </c>
      <c r="U192" s="132">
        <f>ROUND((U191*2080),5)</f>
        <v>85511.275200000004</v>
      </c>
      <c r="V192" s="130">
        <f>(P191/P180)-1</f>
        <v>2.5000000000000001E-2</v>
      </c>
      <c r="W192" s="130">
        <f>(Q191/Q180)-1</f>
        <v>2.5000000000000001E-2</v>
      </c>
      <c r="X192" s="130">
        <f t="shared" ref="X192:AA192" si="1079">(R191/R180)-1</f>
        <v>2.5000000000000001E-2</v>
      </c>
      <c r="Y192" s="130">
        <f t="shared" si="1079"/>
        <v>2.5000000000000001E-2</v>
      </c>
      <c r="Z192" s="130">
        <f t="shared" si="1079"/>
        <v>2.5000000000000001E-2</v>
      </c>
      <c r="AA192" s="130">
        <f t="shared" si="1079"/>
        <v>2.5000000000000001E-2</v>
      </c>
    </row>
    <row r="193" spans="1:27" s="4" customFormat="1" ht="13.5" customHeight="1" thickBot="1" x14ac:dyDescent="0.25">
      <c r="A193" s="81"/>
      <c r="B193" s="168"/>
      <c r="C193" s="39"/>
      <c r="D193" s="189"/>
      <c r="E193" s="190"/>
      <c r="F193" s="190"/>
      <c r="G193" s="190"/>
      <c r="H193" s="190"/>
      <c r="I193" s="190"/>
      <c r="J193" s="133"/>
      <c r="K193" s="133"/>
      <c r="L193" s="133"/>
      <c r="M193" s="133"/>
      <c r="N193" s="133"/>
      <c r="O193" s="133"/>
      <c r="P193" s="134"/>
      <c r="Q193" s="135"/>
      <c r="R193" s="135"/>
      <c r="S193" s="135"/>
      <c r="T193" s="135"/>
      <c r="U193" s="135"/>
      <c r="V193" s="133"/>
      <c r="W193" s="133"/>
      <c r="X193" s="133"/>
      <c r="Y193" s="133"/>
      <c r="Z193" s="133"/>
      <c r="AA193" s="133"/>
    </row>
    <row r="194" spans="1:27" s="4" customFormat="1" ht="13.5" customHeight="1" x14ac:dyDescent="0.2">
      <c r="A194" s="79">
        <v>52</v>
      </c>
      <c r="B194" s="166" t="s">
        <v>82</v>
      </c>
      <c r="C194" s="86" t="s">
        <v>77</v>
      </c>
      <c r="D194" s="187">
        <f t="shared" ref="D194:D195" si="1080">P194</f>
        <v>34.64</v>
      </c>
      <c r="E194" s="187">
        <f t="shared" ref="E194:E195" si="1081">Q194</f>
        <v>36.020000000000003</v>
      </c>
      <c r="F194" s="187">
        <f t="shared" ref="F194:F195" si="1082">R194</f>
        <v>37.46</v>
      </c>
      <c r="G194" s="187">
        <f t="shared" ref="G194:G195" si="1083">S194</f>
        <v>38.96</v>
      </c>
      <c r="H194" s="187">
        <f t="shared" ref="H194:H195" si="1084">T194</f>
        <v>40.520000000000003</v>
      </c>
      <c r="I194" s="187">
        <f>U194</f>
        <v>42.14</v>
      </c>
      <c r="J194" s="130"/>
      <c r="K194" s="130">
        <f>(E194/D194)-1</f>
        <v>3.9837999999999998E-2</v>
      </c>
      <c r="L194" s="130">
        <f t="shared" ref="L194" si="1085">(F194/E194)-1</f>
        <v>3.9978E-2</v>
      </c>
      <c r="M194" s="130">
        <f t="shared" ref="M194" si="1086">(G194/F194)-1</f>
        <v>4.0043000000000002E-2</v>
      </c>
      <c r="N194" s="130">
        <f t="shared" ref="N194" si="1087">(H194/G194)-1</f>
        <v>4.0041E-2</v>
      </c>
      <c r="O194" s="130">
        <f t="shared" ref="O194" si="1088">(I194/H194)-1</f>
        <v>3.9980000000000002E-2</v>
      </c>
      <c r="P194" s="128">
        <f>ROUND(Q194*0.9615384,5)</f>
        <v>34.635150000000003</v>
      </c>
      <c r="Q194" s="128">
        <f t="shared" ref="Q194:T194" si="1089">ROUND(R194*0.9615384,5)</f>
        <v>36.020560000000003</v>
      </c>
      <c r="R194" s="128">
        <f t="shared" si="1089"/>
        <v>37.461379999999998</v>
      </c>
      <c r="S194" s="128">
        <f t="shared" si="1089"/>
        <v>38.95984</v>
      </c>
      <c r="T194" s="128">
        <f t="shared" si="1089"/>
        <v>40.518239999999999</v>
      </c>
      <c r="U194" s="129">
        <f>ROUND(U191*102.5%,5)</f>
        <v>42.13897</v>
      </c>
      <c r="V194" s="130"/>
      <c r="W194" s="130">
        <f>(Q194/P194)-1</f>
        <v>0.04</v>
      </c>
      <c r="X194" s="130">
        <f t="shared" ref="X194:AA194" si="1090">(R194/Q194)-1</f>
        <v>0.04</v>
      </c>
      <c r="Y194" s="130">
        <f t="shared" si="1090"/>
        <v>0.04</v>
      </c>
      <c r="Z194" s="130">
        <f t="shared" si="1090"/>
        <v>0.04</v>
      </c>
      <c r="AA194" s="130">
        <f t="shared" si="1090"/>
        <v>0.04</v>
      </c>
    </row>
    <row r="195" spans="1:27" s="4" customFormat="1" ht="13.5" customHeight="1" x14ac:dyDescent="0.2">
      <c r="A195" s="76" t="s">
        <v>141</v>
      </c>
      <c r="B195" s="175" t="s">
        <v>79</v>
      </c>
      <c r="C195" s="89" t="s">
        <v>77</v>
      </c>
      <c r="D195" s="188">
        <f t="shared" si="1080"/>
        <v>72041</v>
      </c>
      <c r="E195" s="188">
        <f t="shared" si="1081"/>
        <v>74923</v>
      </c>
      <c r="F195" s="188">
        <f t="shared" si="1082"/>
        <v>77920</v>
      </c>
      <c r="G195" s="188">
        <f t="shared" si="1083"/>
        <v>81036</v>
      </c>
      <c r="H195" s="188">
        <f t="shared" si="1084"/>
        <v>84278</v>
      </c>
      <c r="I195" s="188">
        <f>U195</f>
        <v>87649</v>
      </c>
      <c r="J195" s="130">
        <f>(D194/D191)-1</f>
        <v>2.5155E-2</v>
      </c>
      <c r="K195" s="130">
        <f>(E194/E191)-1</f>
        <v>2.5042999999999999E-2</v>
      </c>
      <c r="L195" s="130">
        <f t="shared" ref="L195" si="1091">(F194/F191)-1</f>
        <v>2.4896999999999999E-2</v>
      </c>
      <c r="M195" s="130">
        <f t="shared" ref="M195" si="1092">(G194/G191)-1</f>
        <v>2.4993000000000001E-2</v>
      </c>
      <c r="N195" s="130">
        <f t="shared" ref="N195" si="1093">(H194/H191)-1</f>
        <v>2.5044E-2</v>
      </c>
      <c r="O195" s="130">
        <f t="shared" ref="O195" si="1094">(I194/I191)-1</f>
        <v>2.5055000000000001E-2</v>
      </c>
      <c r="P195" s="131">
        <f t="shared" ref="P195" si="1095">ROUND((P194*2080),5)</f>
        <v>72041.111999999994</v>
      </c>
      <c r="Q195" s="132">
        <f t="shared" ref="Q195" si="1096">ROUND((Q194*2080),5)</f>
        <v>74922.764800000004</v>
      </c>
      <c r="R195" s="132">
        <f t="shared" ref="R195" si="1097">ROUND((R194*2080),5)</f>
        <v>77919.670400000003</v>
      </c>
      <c r="S195" s="132">
        <f t="shared" ref="S195" si="1098">ROUND((S194*2080),5)</f>
        <v>81036.467199999999</v>
      </c>
      <c r="T195" s="132">
        <f t="shared" ref="T195" si="1099">ROUND((T194*2080),5)</f>
        <v>84277.939199999993</v>
      </c>
      <c r="U195" s="132">
        <f>ROUND((U194*2080),5)</f>
        <v>87649.0576</v>
      </c>
      <c r="V195" s="130">
        <f>(P194/P191)-1</f>
        <v>2.5000000000000001E-2</v>
      </c>
      <c r="W195" s="130">
        <f>(Q194/Q191)-1</f>
        <v>2.5000000000000001E-2</v>
      </c>
      <c r="X195" s="130">
        <f t="shared" ref="X195:AA195" si="1100">(R194/R191)-1</f>
        <v>2.5000000000000001E-2</v>
      </c>
      <c r="Y195" s="130">
        <f t="shared" si="1100"/>
        <v>2.5000000000000001E-2</v>
      </c>
      <c r="Z195" s="130">
        <f t="shared" si="1100"/>
        <v>2.5000000000000001E-2</v>
      </c>
      <c r="AA195" s="130">
        <f t="shared" si="1100"/>
        <v>2.5000000000000001E-2</v>
      </c>
    </row>
    <row r="196" spans="1:27" s="4" customFormat="1" ht="13.5" customHeight="1" thickBot="1" x14ac:dyDescent="0.25">
      <c r="A196" s="80"/>
      <c r="B196" s="168"/>
      <c r="C196" s="39"/>
      <c r="D196" s="197"/>
      <c r="E196" s="198"/>
      <c r="F196" s="198"/>
      <c r="G196" s="198"/>
      <c r="H196" s="198"/>
      <c r="I196" s="198"/>
      <c r="J196" s="140"/>
      <c r="K196" s="140"/>
      <c r="L196" s="140"/>
      <c r="M196" s="140"/>
      <c r="N196" s="140"/>
      <c r="O196" s="140"/>
      <c r="P196" s="141"/>
      <c r="Q196" s="142"/>
      <c r="R196" s="142"/>
      <c r="S196" s="142"/>
      <c r="T196" s="142"/>
      <c r="U196" s="142"/>
      <c r="V196" s="140"/>
      <c r="W196" s="140"/>
      <c r="X196" s="140"/>
      <c r="Y196" s="140"/>
      <c r="Z196" s="140"/>
      <c r="AA196" s="140"/>
    </row>
    <row r="197" spans="1:27" s="4" customFormat="1" ht="13.5" customHeight="1" x14ac:dyDescent="0.2">
      <c r="A197" s="79">
        <v>53</v>
      </c>
      <c r="B197" s="166" t="s">
        <v>127</v>
      </c>
      <c r="C197" s="45" t="s">
        <v>77</v>
      </c>
      <c r="D197" s="187">
        <f t="shared" ref="D197:D198" si="1101">P197</f>
        <v>35.5</v>
      </c>
      <c r="E197" s="187">
        <f t="shared" ref="E197:E198" si="1102">Q197</f>
        <v>36.92</v>
      </c>
      <c r="F197" s="187">
        <f t="shared" ref="F197:F198" si="1103">R197</f>
        <v>38.4</v>
      </c>
      <c r="G197" s="187">
        <f t="shared" ref="G197:G198" si="1104">S197</f>
        <v>39.93</v>
      </c>
      <c r="H197" s="187">
        <f t="shared" ref="H197:H198" si="1105">T197</f>
        <v>41.53</v>
      </c>
      <c r="I197" s="187">
        <f>U197</f>
        <v>43.19</v>
      </c>
      <c r="J197" s="130"/>
      <c r="K197" s="130">
        <f>(E197/D197)-1</f>
        <v>0.04</v>
      </c>
      <c r="L197" s="130">
        <f t="shared" ref="L197" si="1106">(F197/E197)-1</f>
        <v>4.0086999999999998E-2</v>
      </c>
      <c r="M197" s="130">
        <f t="shared" ref="M197" si="1107">(G197/F197)-1</f>
        <v>3.9843999999999997E-2</v>
      </c>
      <c r="N197" s="130">
        <f t="shared" ref="N197" si="1108">(H197/G197)-1</f>
        <v>4.0070000000000001E-2</v>
      </c>
      <c r="O197" s="130">
        <f t="shared" ref="O197" si="1109">(I197/H197)-1</f>
        <v>3.9971E-2</v>
      </c>
      <c r="P197" s="128">
        <f>ROUND(Q197*0.9615384,5)</f>
        <v>35.501019999999997</v>
      </c>
      <c r="Q197" s="128">
        <f t="shared" ref="Q197:T197" si="1110">ROUND(R197*0.9615384,5)</f>
        <v>36.921059999999997</v>
      </c>
      <c r="R197" s="128">
        <f t="shared" si="1110"/>
        <v>38.397910000000003</v>
      </c>
      <c r="S197" s="128">
        <f t="shared" si="1110"/>
        <v>39.93383</v>
      </c>
      <c r="T197" s="128">
        <f t="shared" si="1110"/>
        <v>41.531190000000002</v>
      </c>
      <c r="U197" s="129">
        <f>ROUND(U194*102.5%,5)</f>
        <v>43.192439999999998</v>
      </c>
      <c r="V197" s="130"/>
      <c r="W197" s="130">
        <f>(Q197/P197)-1</f>
        <v>0.04</v>
      </c>
      <c r="X197" s="130">
        <f t="shared" ref="X197:AA197" si="1111">(R197/Q197)-1</f>
        <v>0.04</v>
      </c>
      <c r="Y197" s="130">
        <f t="shared" si="1111"/>
        <v>0.04</v>
      </c>
      <c r="Z197" s="130">
        <f t="shared" si="1111"/>
        <v>0.04</v>
      </c>
      <c r="AA197" s="130">
        <f t="shared" si="1111"/>
        <v>0.04</v>
      </c>
    </row>
    <row r="198" spans="1:27" s="4" customFormat="1" ht="13.5" customHeight="1" x14ac:dyDescent="0.2">
      <c r="A198" s="76"/>
      <c r="B198" s="171" t="s">
        <v>128</v>
      </c>
      <c r="C198" s="24" t="s">
        <v>77</v>
      </c>
      <c r="D198" s="188">
        <f t="shared" si="1101"/>
        <v>73842</v>
      </c>
      <c r="E198" s="188">
        <f t="shared" si="1102"/>
        <v>76796</v>
      </c>
      <c r="F198" s="188">
        <f t="shared" si="1103"/>
        <v>79868</v>
      </c>
      <c r="G198" s="188">
        <f t="shared" si="1104"/>
        <v>83062</v>
      </c>
      <c r="H198" s="188">
        <f t="shared" si="1105"/>
        <v>86385</v>
      </c>
      <c r="I198" s="188">
        <f>U198</f>
        <v>89840</v>
      </c>
      <c r="J198" s="130">
        <f>(D197/D194)-1</f>
        <v>2.4826999999999998E-2</v>
      </c>
      <c r="K198" s="130">
        <f>(E197/E194)-1</f>
        <v>2.4986000000000001E-2</v>
      </c>
      <c r="L198" s="130">
        <f t="shared" ref="L198" si="1112">(F197/F194)-1</f>
        <v>2.5093000000000001E-2</v>
      </c>
      <c r="M198" s="130">
        <f t="shared" ref="M198" si="1113">(G197/G194)-1</f>
        <v>2.4896999999999999E-2</v>
      </c>
      <c r="N198" s="130">
        <f t="shared" ref="N198" si="1114">(H197/H194)-1</f>
        <v>2.4926E-2</v>
      </c>
      <c r="O198" s="130">
        <f t="shared" ref="O198" si="1115">(I197/I194)-1</f>
        <v>2.4917000000000002E-2</v>
      </c>
      <c r="P198" s="131">
        <f t="shared" ref="P198" si="1116">ROUND((P197*2080),5)</f>
        <v>73842.121599999999</v>
      </c>
      <c r="Q198" s="132">
        <f t="shared" ref="Q198" si="1117">ROUND((Q197*2080),5)</f>
        <v>76795.804799999998</v>
      </c>
      <c r="R198" s="132">
        <f t="shared" ref="R198" si="1118">ROUND((R197*2080),5)</f>
        <v>79867.652799999996</v>
      </c>
      <c r="S198" s="132">
        <f t="shared" ref="S198" si="1119">ROUND((S197*2080),5)</f>
        <v>83062.366399999999</v>
      </c>
      <c r="T198" s="132">
        <f t="shared" ref="T198" si="1120">ROUND((T197*2080),5)</f>
        <v>86384.875199999995</v>
      </c>
      <c r="U198" s="132">
        <f>ROUND((U197*2080),5)</f>
        <v>89840.275200000004</v>
      </c>
      <c r="V198" s="130">
        <f>(P197/P194)-1</f>
        <v>2.5000000000000001E-2</v>
      </c>
      <c r="W198" s="130">
        <f>(Q197/Q194)-1</f>
        <v>2.5000000000000001E-2</v>
      </c>
      <c r="X198" s="130">
        <f t="shared" ref="X198:AA198" si="1121">(R197/R194)-1</f>
        <v>2.5000000000000001E-2</v>
      </c>
      <c r="Y198" s="130">
        <f t="shared" si="1121"/>
        <v>2.5000000000000001E-2</v>
      </c>
      <c r="Z198" s="130">
        <f t="shared" si="1121"/>
        <v>2.5000000000000001E-2</v>
      </c>
      <c r="AA198" s="130">
        <f t="shared" si="1121"/>
        <v>2.5000000000000001E-2</v>
      </c>
    </row>
    <row r="199" spans="1:27" s="4" customFormat="1" ht="13.5" customHeight="1" x14ac:dyDescent="0.2">
      <c r="A199" s="76"/>
      <c r="B199" s="171" t="s">
        <v>129</v>
      </c>
      <c r="C199" s="24" t="s">
        <v>77</v>
      </c>
      <c r="D199" s="194"/>
      <c r="E199" s="195"/>
      <c r="F199" s="195"/>
      <c r="G199" s="195"/>
      <c r="H199" s="195"/>
      <c r="I199" s="195"/>
      <c r="J199" s="136"/>
      <c r="K199" s="136"/>
      <c r="L199" s="136"/>
      <c r="M199" s="136"/>
      <c r="N199" s="136"/>
      <c r="O199" s="136"/>
      <c r="P199" s="131"/>
      <c r="Q199" s="132"/>
      <c r="R199" s="132"/>
      <c r="S199" s="132"/>
      <c r="T199" s="132"/>
      <c r="U199" s="132"/>
      <c r="V199" s="136"/>
      <c r="W199" s="136"/>
      <c r="X199" s="136"/>
      <c r="Y199" s="136"/>
      <c r="Z199" s="136"/>
      <c r="AA199" s="136"/>
    </row>
    <row r="200" spans="1:27" s="4" customFormat="1" ht="13.5" customHeight="1" x14ac:dyDescent="0.2">
      <c r="A200" s="76"/>
      <c r="B200" s="171" t="s">
        <v>130</v>
      </c>
      <c r="C200" s="24" t="s">
        <v>77</v>
      </c>
      <c r="D200" s="194"/>
      <c r="E200" s="195"/>
      <c r="F200" s="195"/>
      <c r="G200" s="195"/>
      <c r="H200" s="195"/>
      <c r="I200" s="195"/>
      <c r="J200" s="136"/>
      <c r="K200" s="136"/>
      <c r="L200" s="136"/>
      <c r="M200" s="136"/>
      <c r="N200" s="136"/>
      <c r="O200" s="136"/>
      <c r="P200" s="131"/>
      <c r="Q200" s="132"/>
      <c r="R200" s="132"/>
      <c r="S200" s="132"/>
      <c r="T200" s="132"/>
      <c r="U200" s="132"/>
      <c r="V200" s="136"/>
      <c r="W200" s="136"/>
      <c r="X200" s="136"/>
      <c r="Y200" s="136"/>
      <c r="Z200" s="136"/>
      <c r="AA200" s="136"/>
    </row>
    <row r="201" spans="1:27" s="4" customFormat="1" ht="13.5" customHeight="1" x14ac:dyDescent="0.2">
      <c r="A201" s="76"/>
      <c r="B201" s="171" t="s">
        <v>144</v>
      </c>
      <c r="C201" s="24" t="s">
        <v>77</v>
      </c>
      <c r="D201" s="194"/>
      <c r="E201" s="195"/>
      <c r="F201" s="195"/>
      <c r="G201" s="195"/>
      <c r="H201" s="195"/>
      <c r="I201" s="195"/>
      <c r="J201" s="136"/>
      <c r="K201" s="136"/>
      <c r="L201" s="136"/>
      <c r="M201" s="136"/>
      <c r="N201" s="136"/>
      <c r="O201" s="136"/>
      <c r="P201" s="131"/>
      <c r="Q201" s="132"/>
      <c r="R201" s="132"/>
      <c r="S201" s="132"/>
      <c r="T201" s="132"/>
      <c r="U201" s="132"/>
      <c r="V201" s="136"/>
      <c r="W201" s="136"/>
      <c r="X201" s="136"/>
      <c r="Y201" s="136"/>
      <c r="Z201" s="136"/>
      <c r="AA201" s="136"/>
    </row>
    <row r="202" spans="1:27" s="4" customFormat="1" ht="13.5" customHeight="1" x14ac:dyDescent="0.2">
      <c r="A202" s="76"/>
      <c r="B202" s="167" t="s">
        <v>145</v>
      </c>
      <c r="C202" s="29" t="s">
        <v>77</v>
      </c>
      <c r="D202" s="194"/>
      <c r="E202" s="195"/>
      <c r="F202" s="195"/>
      <c r="G202" s="195"/>
      <c r="H202" s="195"/>
      <c r="I202" s="195"/>
      <c r="J202" s="136"/>
      <c r="K202" s="136"/>
      <c r="L202" s="136"/>
      <c r="M202" s="136"/>
      <c r="N202" s="136"/>
      <c r="O202" s="136"/>
      <c r="P202" s="131"/>
      <c r="Q202" s="132"/>
      <c r="R202" s="132"/>
      <c r="S202" s="132"/>
      <c r="T202" s="132"/>
      <c r="U202" s="132"/>
      <c r="V202" s="136"/>
      <c r="W202" s="136"/>
      <c r="X202" s="136"/>
      <c r="Y202" s="136"/>
      <c r="Z202" s="136"/>
      <c r="AA202" s="136"/>
    </row>
    <row r="203" spans="1:27" s="4" customFormat="1" ht="13.5" customHeight="1" thickBot="1" x14ac:dyDescent="0.25">
      <c r="A203" s="81"/>
      <c r="B203" s="168"/>
      <c r="C203" s="39"/>
      <c r="D203" s="189"/>
      <c r="E203" s="190"/>
      <c r="F203" s="190"/>
      <c r="G203" s="190"/>
      <c r="H203" s="190"/>
      <c r="I203" s="190"/>
      <c r="J203" s="133"/>
      <c r="K203" s="133"/>
      <c r="L203" s="133"/>
      <c r="M203" s="133"/>
      <c r="N203" s="133"/>
      <c r="O203" s="133"/>
      <c r="P203" s="134"/>
      <c r="Q203" s="135"/>
      <c r="R203" s="135"/>
      <c r="S203" s="135"/>
      <c r="T203" s="135"/>
      <c r="U203" s="135"/>
      <c r="V203" s="133"/>
      <c r="W203" s="133"/>
      <c r="X203" s="133"/>
      <c r="Y203" s="133"/>
      <c r="Z203" s="133"/>
      <c r="AA203" s="133"/>
    </row>
    <row r="204" spans="1:27" s="4" customFormat="1" ht="13.5" customHeight="1" x14ac:dyDescent="0.2">
      <c r="A204" s="79">
        <v>54</v>
      </c>
      <c r="B204" s="166" t="s">
        <v>81</v>
      </c>
      <c r="C204" s="45" t="s">
        <v>77</v>
      </c>
      <c r="D204" s="187">
        <f t="shared" ref="D204:D205" si="1122">P204</f>
        <v>36.39</v>
      </c>
      <c r="E204" s="187">
        <f t="shared" ref="E204:E205" si="1123">Q204</f>
        <v>37.840000000000003</v>
      </c>
      <c r="F204" s="187">
        <f t="shared" ref="F204:F205" si="1124">R204</f>
        <v>39.36</v>
      </c>
      <c r="G204" s="187">
        <f t="shared" ref="G204:G205" si="1125">S204</f>
        <v>40.93</v>
      </c>
      <c r="H204" s="187">
        <f t="shared" ref="H204:H205" si="1126">T204</f>
        <v>42.57</v>
      </c>
      <c r="I204" s="187">
        <f>U204</f>
        <v>44.27</v>
      </c>
      <c r="J204" s="130"/>
      <c r="K204" s="130">
        <f>(E204/D204)-1</f>
        <v>3.9845999999999999E-2</v>
      </c>
      <c r="L204" s="130">
        <f t="shared" ref="L204" si="1127">(F204/E204)-1</f>
        <v>4.0169000000000003E-2</v>
      </c>
      <c r="M204" s="130">
        <f t="shared" ref="M204" si="1128">(G204/F204)-1</f>
        <v>3.9888E-2</v>
      </c>
      <c r="N204" s="130">
        <f t="shared" ref="N204" si="1129">(H204/G204)-1</f>
        <v>4.0067999999999999E-2</v>
      </c>
      <c r="O204" s="130">
        <f t="shared" ref="O204" si="1130">(I204/H204)-1</f>
        <v>3.9933999999999997E-2</v>
      </c>
      <c r="P204" s="128">
        <f>ROUND(Q204*0.9615384,5)</f>
        <v>36.388550000000002</v>
      </c>
      <c r="Q204" s="128">
        <f t="shared" ref="Q204:T204" si="1131">ROUND(R204*0.9615384,5)</f>
        <v>37.844090000000001</v>
      </c>
      <c r="R204" s="128">
        <f t="shared" si="1131"/>
        <v>39.357860000000002</v>
      </c>
      <c r="S204" s="128">
        <f t="shared" si="1131"/>
        <v>40.932180000000002</v>
      </c>
      <c r="T204" s="128">
        <f t="shared" si="1131"/>
        <v>42.569470000000003</v>
      </c>
      <c r="U204" s="129">
        <f>ROUND(U197*102.5%,5)</f>
        <v>44.27225</v>
      </c>
      <c r="V204" s="130"/>
      <c r="W204" s="130">
        <f>(Q204/P204)-1</f>
        <v>0.04</v>
      </c>
      <c r="X204" s="130">
        <f t="shared" ref="X204:AA204" si="1132">(R204/Q204)-1</f>
        <v>0.04</v>
      </c>
      <c r="Y204" s="130">
        <f t="shared" si="1132"/>
        <v>0.04</v>
      </c>
      <c r="Z204" s="130">
        <f t="shared" si="1132"/>
        <v>0.04</v>
      </c>
      <c r="AA204" s="130">
        <f t="shared" si="1132"/>
        <v>0.04</v>
      </c>
    </row>
    <row r="205" spans="1:27" s="52" customFormat="1" ht="13.5" customHeight="1" x14ac:dyDescent="0.2">
      <c r="A205" s="76"/>
      <c r="B205" s="175" t="s">
        <v>131</v>
      </c>
      <c r="C205" s="89" t="s">
        <v>77</v>
      </c>
      <c r="D205" s="188">
        <f t="shared" si="1122"/>
        <v>75688</v>
      </c>
      <c r="E205" s="188">
        <f t="shared" si="1123"/>
        <v>78716</v>
      </c>
      <c r="F205" s="188">
        <f t="shared" si="1124"/>
        <v>81864</v>
      </c>
      <c r="G205" s="188">
        <f t="shared" si="1125"/>
        <v>85139</v>
      </c>
      <c r="H205" s="188">
        <f t="shared" si="1126"/>
        <v>88544</v>
      </c>
      <c r="I205" s="188">
        <f>U205</f>
        <v>92086</v>
      </c>
      <c r="J205" s="130">
        <f>(D204/D197)-1</f>
        <v>2.5069999999999999E-2</v>
      </c>
      <c r="K205" s="130">
        <f>(E204/E197)-1</f>
        <v>2.4919E-2</v>
      </c>
      <c r="L205" s="130">
        <f t="shared" ref="L205" si="1133">(F204/F197)-1</f>
        <v>2.5000000000000001E-2</v>
      </c>
      <c r="M205" s="130">
        <f t="shared" ref="M205" si="1134">(G204/G197)-1</f>
        <v>2.5044E-2</v>
      </c>
      <c r="N205" s="130">
        <f t="shared" ref="N205" si="1135">(H204/H197)-1</f>
        <v>2.5041999999999998E-2</v>
      </c>
      <c r="O205" s="130">
        <f t="shared" ref="O205" si="1136">(I204/I197)-1</f>
        <v>2.5006E-2</v>
      </c>
      <c r="P205" s="131">
        <f t="shared" ref="P205" si="1137">ROUND((P204*2080),5)</f>
        <v>75688.183999999994</v>
      </c>
      <c r="Q205" s="132">
        <f t="shared" ref="Q205" si="1138">ROUND((Q204*2080),5)</f>
        <v>78715.707200000004</v>
      </c>
      <c r="R205" s="132">
        <f t="shared" ref="R205" si="1139">ROUND((R204*2080),5)</f>
        <v>81864.348800000007</v>
      </c>
      <c r="S205" s="132">
        <f t="shared" ref="S205" si="1140">ROUND((S204*2080),5)</f>
        <v>85138.934399999998</v>
      </c>
      <c r="T205" s="132">
        <f t="shared" ref="T205" si="1141">ROUND((T204*2080),5)</f>
        <v>88544.497600000002</v>
      </c>
      <c r="U205" s="132">
        <f>ROUND((U204*2080),5)</f>
        <v>92086.28</v>
      </c>
      <c r="V205" s="130">
        <f>(P204/P197)-1</f>
        <v>2.5000000000000001E-2</v>
      </c>
      <c r="W205" s="130">
        <f>(Q204/Q197)-1</f>
        <v>2.5000000000000001E-2</v>
      </c>
      <c r="X205" s="130">
        <f t="shared" ref="X205:AA205" si="1142">(R204/R197)-1</f>
        <v>2.5000000000000001E-2</v>
      </c>
      <c r="Y205" s="130">
        <f t="shared" si="1142"/>
        <v>2.5000000000000001E-2</v>
      </c>
      <c r="Z205" s="130">
        <f t="shared" si="1142"/>
        <v>2.5000000000000001E-2</v>
      </c>
      <c r="AA205" s="130">
        <f t="shared" si="1142"/>
        <v>2.5000000000000001E-2</v>
      </c>
    </row>
    <row r="206" spans="1:27" s="52" customFormat="1" ht="13.5" customHeight="1" x14ac:dyDescent="0.2">
      <c r="A206" s="76"/>
      <c r="B206" s="175" t="s">
        <v>57</v>
      </c>
      <c r="C206" s="89" t="s">
        <v>105</v>
      </c>
      <c r="D206" s="194"/>
      <c r="E206" s="195"/>
      <c r="F206" s="195"/>
      <c r="G206" s="195"/>
      <c r="H206" s="195"/>
      <c r="I206" s="195"/>
      <c r="J206" s="136"/>
      <c r="K206" s="136"/>
      <c r="L206" s="136"/>
      <c r="M206" s="136"/>
      <c r="N206" s="136"/>
      <c r="O206" s="136"/>
      <c r="P206" s="131"/>
      <c r="Q206" s="132"/>
      <c r="R206" s="132"/>
      <c r="S206" s="132"/>
      <c r="T206" s="132"/>
      <c r="U206" s="132"/>
      <c r="V206" s="136"/>
      <c r="W206" s="136"/>
      <c r="X206" s="136"/>
      <c r="Y206" s="136"/>
      <c r="Z206" s="136"/>
      <c r="AA206" s="136"/>
    </row>
    <row r="207" spans="1:27" s="52" customFormat="1" ht="13.5" customHeight="1" x14ac:dyDescent="0.2">
      <c r="A207" s="76"/>
      <c r="B207" s="175" t="s">
        <v>132</v>
      </c>
      <c r="C207" s="89" t="s">
        <v>77</v>
      </c>
      <c r="D207" s="194"/>
      <c r="E207" s="195"/>
      <c r="F207" s="195"/>
      <c r="G207" s="195"/>
      <c r="H207" s="195"/>
      <c r="I207" s="195"/>
      <c r="J207" s="136"/>
      <c r="K207" s="136"/>
      <c r="L207" s="136"/>
      <c r="M207" s="136"/>
      <c r="N207" s="136"/>
      <c r="O207" s="136"/>
      <c r="P207" s="131"/>
      <c r="Q207" s="132"/>
      <c r="R207" s="132"/>
      <c r="S207" s="132"/>
      <c r="T207" s="132"/>
      <c r="U207" s="132"/>
      <c r="V207" s="136"/>
      <c r="W207" s="136"/>
      <c r="X207" s="136"/>
      <c r="Y207" s="136"/>
      <c r="Z207" s="136"/>
      <c r="AA207" s="136"/>
    </row>
    <row r="208" spans="1:27" s="52" customFormat="1" ht="13.5" customHeight="1" x14ac:dyDescent="0.2">
      <c r="A208" s="76"/>
      <c r="B208" s="175" t="s">
        <v>80</v>
      </c>
      <c r="C208" s="89" t="s">
        <v>77</v>
      </c>
      <c r="D208" s="194"/>
      <c r="E208" s="195"/>
      <c r="F208" s="195"/>
      <c r="G208" s="195"/>
      <c r="H208" s="195"/>
      <c r="I208" s="195"/>
      <c r="J208" s="136"/>
      <c r="K208" s="136"/>
      <c r="L208" s="136"/>
      <c r="M208" s="136"/>
      <c r="N208" s="136"/>
      <c r="O208" s="136"/>
      <c r="P208" s="131"/>
      <c r="Q208" s="132"/>
      <c r="R208" s="132"/>
      <c r="S208" s="132"/>
      <c r="T208" s="132"/>
      <c r="U208" s="132"/>
      <c r="V208" s="136"/>
      <c r="W208" s="136"/>
      <c r="X208" s="136"/>
      <c r="Y208" s="136"/>
      <c r="Z208" s="136"/>
      <c r="AA208" s="136"/>
    </row>
    <row r="209" spans="1:27" s="52" customFormat="1" ht="13.5" customHeight="1" x14ac:dyDescent="0.2">
      <c r="A209" s="76"/>
      <c r="B209" s="167" t="s">
        <v>142</v>
      </c>
      <c r="C209" s="29" t="s">
        <v>77</v>
      </c>
      <c r="D209" s="194"/>
      <c r="E209" s="195"/>
      <c r="F209" s="195"/>
      <c r="G209" s="195"/>
      <c r="H209" s="195"/>
      <c r="I209" s="195"/>
      <c r="J209" s="136"/>
      <c r="K209" s="136"/>
      <c r="L209" s="136"/>
      <c r="M209" s="136"/>
      <c r="N209" s="136"/>
      <c r="O209" s="136"/>
      <c r="P209" s="131"/>
      <c r="Q209" s="132"/>
      <c r="R209" s="132"/>
      <c r="S209" s="132"/>
      <c r="T209" s="132"/>
      <c r="U209" s="132"/>
      <c r="V209" s="136"/>
      <c r="W209" s="136"/>
      <c r="X209" s="136"/>
      <c r="Y209" s="136"/>
      <c r="Z209" s="136"/>
      <c r="AA209" s="136"/>
    </row>
    <row r="210" spans="1:27" s="52" customFormat="1" ht="13.5" customHeight="1" thickBot="1" x14ac:dyDescent="0.25">
      <c r="A210" s="81"/>
      <c r="B210" s="168"/>
      <c r="C210" s="39"/>
      <c r="D210" s="189"/>
      <c r="E210" s="190"/>
      <c r="F210" s="190"/>
      <c r="G210" s="190"/>
      <c r="H210" s="190"/>
      <c r="I210" s="190"/>
      <c r="J210" s="133"/>
      <c r="K210" s="133"/>
      <c r="L210" s="133"/>
      <c r="M210" s="133"/>
      <c r="N210" s="133"/>
      <c r="O210" s="133"/>
      <c r="P210" s="134"/>
      <c r="Q210" s="135"/>
      <c r="R210" s="135"/>
      <c r="S210" s="135"/>
      <c r="T210" s="135"/>
      <c r="U210" s="135"/>
      <c r="V210" s="133"/>
      <c r="W210" s="133"/>
      <c r="X210" s="133"/>
      <c r="Y210" s="133"/>
      <c r="Z210" s="133"/>
      <c r="AA210" s="133"/>
    </row>
    <row r="211" spans="1:27" s="4" customFormat="1" ht="13.5" customHeight="1" x14ac:dyDescent="0.2">
      <c r="A211" s="79">
        <v>55</v>
      </c>
      <c r="B211" s="166" t="s">
        <v>146</v>
      </c>
      <c r="C211" s="45" t="s">
        <v>77</v>
      </c>
      <c r="D211" s="187">
        <f t="shared" ref="D211:D212" si="1143">P211</f>
        <v>37.299999999999997</v>
      </c>
      <c r="E211" s="187">
        <f t="shared" ref="E211:E212" si="1144">Q211</f>
        <v>38.79</v>
      </c>
      <c r="F211" s="187">
        <f t="shared" ref="F211:F212" si="1145">R211</f>
        <v>40.340000000000003</v>
      </c>
      <c r="G211" s="187">
        <f t="shared" ref="G211:G212" si="1146">S211</f>
        <v>41.96</v>
      </c>
      <c r="H211" s="187">
        <f t="shared" ref="H211:H212" si="1147">T211</f>
        <v>43.63</v>
      </c>
      <c r="I211" s="187">
        <f>U211</f>
        <v>45.38</v>
      </c>
      <c r="J211" s="130"/>
      <c r="K211" s="130">
        <f>(E211/D211)-1</f>
        <v>3.9946000000000002E-2</v>
      </c>
      <c r="L211" s="130">
        <f t="shared" ref="L211" si="1148">(F211/E211)-1</f>
        <v>3.9959000000000001E-2</v>
      </c>
      <c r="M211" s="130">
        <f t="shared" ref="M211" si="1149">(G211/F211)-1</f>
        <v>4.0159E-2</v>
      </c>
      <c r="N211" s="130">
        <f t="shared" ref="N211" si="1150">(H211/G211)-1</f>
        <v>3.9800000000000002E-2</v>
      </c>
      <c r="O211" s="130">
        <f t="shared" ref="O211" si="1151">(I211/H211)-1</f>
        <v>4.011E-2</v>
      </c>
      <c r="P211" s="128">
        <f>ROUND(Q211*0.9615384,5)</f>
        <v>37.298270000000002</v>
      </c>
      <c r="Q211" s="128">
        <f t="shared" ref="Q211:T211" si="1152">ROUND(R211*0.9615384,5)</f>
        <v>38.790199999999999</v>
      </c>
      <c r="R211" s="128">
        <f t="shared" si="1152"/>
        <v>40.341810000000002</v>
      </c>
      <c r="S211" s="128">
        <f t="shared" si="1152"/>
        <v>41.955489999999998</v>
      </c>
      <c r="T211" s="128">
        <f t="shared" si="1152"/>
        <v>43.633710000000001</v>
      </c>
      <c r="U211" s="129">
        <f>ROUND(U204*102.5%,5)</f>
        <v>45.379060000000003</v>
      </c>
      <c r="V211" s="130"/>
      <c r="W211" s="130">
        <f>(Q211/P211)-1</f>
        <v>0.04</v>
      </c>
      <c r="X211" s="130">
        <f t="shared" ref="X211:AA211" si="1153">(R211/Q211)-1</f>
        <v>0.04</v>
      </c>
      <c r="Y211" s="130">
        <f t="shared" si="1153"/>
        <v>0.04</v>
      </c>
      <c r="Z211" s="130">
        <f t="shared" si="1153"/>
        <v>0.04</v>
      </c>
      <c r="AA211" s="130">
        <f t="shared" si="1153"/>
        <v>0.04</v>
      </c>
    </row>
    <row r="212" spans="1:27" s="4" customFormat="1" ht="13.5" customHeight="1" x14ac:dyDescent="0.2">
      <c r="A212" s="76"/>
      <c r="B212" s="175" t="s">
        <v>147</v>
      </c>
      <c r="C212" s="89" t="s">
        <v>77</v>
      </c>
      <c r="D212" s="188">
        <f t="shared" si="1143"/>
        <v>77580</v>
      </c>
      <c r="E212" s="188">
        <f t="shared" si="1144"/>
        <v>80684</v>
      </c>
      <c r="F212" s="188">
        <f t="shared" si="1145"/>
        <v>83911</v>
      </c>
      <c r="G212" s="188">
        <f t="shared" si="1146"/>
        <v>87267</v>
      </c>
      <c r="H212" s="188">
        <f t="shared" si="1147"/>
        <v>90758</v>
      </c>
      <c r="I212" s="188">
        <f>U212</f>
        <v>94388</v>
      </c>
      <c r="J212" s="130">
        <f>(D211/D204)-1</f>
        <v>2.5007000000000001E-2</v>
      </c>
      <c r="K212" s="130">
        <f>(E211/E204)-1</f>
        <v>2.5106E-2</v>
      </c>
      <c r="L212" s="130">
        <f t="shared" ref="L212" si="1154">(F211/F204)-1</f>
        <v>2.4898E-2</v>
      </c>
      <c r="M212" s="130">
        <f t="shared" ref="M212" si="1155">(G211/G204)-1</f>
        <v>2.5165E-2</v>
      </c>
      <c r="N212" s="130">
        <f t="shared" ref="N212" si="1156">(H211/H204)-1</f>
        <v>2.4899999999999999E-2</v>
      </c>
      <c r="O212" s="130">
        <f t="shared" ref="O212" si="1157">(I211/I204)-1</f>
        <v>2.5073000000000002E-2</v>
      </c>
      <c r="P212" s="131">
        <f t="shared" ref="P212" si="1158">ROUND((P211*2080),5)</f>
        <v>77580.401599999997</v>
      </c>
      <c r="Q212" s="132">
        <f t="shared" ref="Q212" si="1159">ROUND((Q211*2080),5)</f>
        <v>80683.615999999995</v>
      </c>
      <c r="R212" s="132">
        <f t="shared" ref="R212" si="1160">ROUND((R211*2080),5)</f>
        <v>83910.964800000002</v>
      </c>
      <c r="S212" s="132">
        <f t="shared" ref="S212" si="1161">ROUND((S211*2080),5)</f>
        <v>87267.419200000004</v>
      </c>
      <c r="T212" s="132">
        <f t="shared" ref="T212" si="1162">ROUND((T211*2080),5)</f>
        <v>90758.116800000003</v>
      </c>
      <c r="U212" s="132">
        <f>ROUND((U211*2080),5)</f>
        <v>94388.444799999997</v>
      </c>
      <c r="V212" s="130">
        <f>(P211/P204)-1</f>
        <v>2.5000000000000001E-2</v>
      </c>
      <c r="W212" s="130">
        <f>(Q211/Q204)-1</f>
        <v>2.5000000000000001E-2</v>
      </c>
      <c r="X212" s="130">
        <f t="shared" ref="X212:AA212" si="1163">(R211/R204)-1</f>
        <v>2.5000000000000001E-2</v>
      </c>
      <c r="Y212" s="130">
        <f t="shared" si="1163"/>
        <v>2.5000000000000001E-2</v>
      </c>
      <c r="Z212" s="130">
        <f t="shared" si="1163"/>
        <v>2.5000000000000001E-2</v>
      </c>
      <c r="AA212" s="130">
        <f t="shared" si="1163"/>
        <v>2.5000000000000001E-2</v>
      </c>
    </row>
    <row r="213" spans="1:27" s="4" customFormat="1" ht="13.5" customHeight="1" x14ac:dyDescent="0.2">
      <c r="A213" s="76"/>
      <c r="B213" s="175" t="s">
        <v>148</v>
      </c>
      <c r="C213" s="89" t="s">
        <v>77</v>
      </c>
      <c r="D213" s="194"/>
      <c r="E213" s="195"/>
      <c r="F213" s="195"/>
      <c r="G213" s="195"/>
      <c r="H213" s="195"/>
      <c r="I213" s="195"/>
      <c r="J213" s="136"/>
      <c r="K213" s="136"/>
      <c r="L213" s="136"/>
      <c r="M213" s="136"/>
      <c r="N213" s="136"/>
      <c r="O213" s="136"/>
      <c r="P213" s="131"/>
      <c r="Q213" s="132"/>
      <c r="R213" s="132"/>
      <c r="S213" s="132"/>
      <c r="T213" s="132"/>
      <c r="U213" s="132"/>
      <c r="V213" s="136"/>
      <c r="W213" s="136"/>
      <c r="X213" s="136"/>
      <c r="Y213" s="136"/>
      <c r="Z213" s="136"/>
      <c r="AA213" s="136"/>
    </row>
    <row r="214" spans="1:27" s="4" customFormat="1" ht="13.5" customHeight="1" x14ac:dyDescent="0.2">
      <c r="A214" s="76"/>
      <c r="B214" s="167" t="s">
        <v>149</v>
      </c>
      <c r="C214" s="29" t="s">
        <v>77</v>
      </c>
      <c r="D214" s="194"/>
      <c r="E214" s="195"/>
      <c r="F214" s="195"/>
      <c r="G214" s="195"/>
      <c r="H214" s="195"/>
      <c r="I214" s="195"/>
      <c r="J214" s="136"/>
      <c r="K214" s="136"/>
      <c r="L214" s="136"/>
      <c r="M214" s="136"/>
      <c r="N214" s="136"/>
      <c r="O214" s="136"/>
      <c r="P214" s="131"/>
      <c r="Q214" s="132"/>
      <c r="R214" s="132"/>
      <c r="S214" s="132"/>
      <c r="T214" s="132"/>
      <c r="U214" s="132"/>
      <c r="V214" s="136"/>
      <c r="W214" s="136"/>
      <c r="X214" s="136"/>
      <c r="Y214" s="136"/>
      <c r="Z214" s="136"/>
      <c r="AA214" s="136"/>
    </row>
    <row r="215" spans="1:27" s="4" customFormat="1" ht="13.5" customHeight="1" thickBot="1" x14ac:dyDescent="0.25">
      <c r="A215" s="81"/>
      <c r="B215" s="168"/>
      <c r="C215" s="39"/>
      <c r="D215" s="189"/>
      <c r="E215" s="190"/>
      <c r="F215" s="190"/>
      <c r="G215" s="190"/>
      <c r="H215" s="190"/>
      <c r="I215" s="190"/>
      <c r="J215" s="133"/>
      <c r="K215" s="133"/>
      <c r="L215" s="133"/>
      <c r="M215" s="133"/>
      <c r="N215" s="133"/>
      <c r="O215" s="133"/>
      <c r="P215" s="134"/>
      <c r="Q215" s="135"/>
      <c r="R215" s="135"/>
      <c r="S215" s="135"/>
      <c r="T215" s="135"/>
      <c r="U215" s="135"/>
      <c r="V215" s="133"/>
      <c r="W215" s="133"/>
      <c r="X215" s="133"/>
      <c r="Y215" s="133"/>
      <c r="Z215" s="133"/>
      <c r="AA215" s="133"/>
    </row>
    <row r="216" spans="1:27" s="4" customFormat="1" ht="13.5" customHeight="1" x14ac:dyDescent="0.2">
      <c r="A216" s="79">
        <v>56</v>
      </c>
      <c r="B216" s="166" t="s">
        <v>133</v>
      </c>
      <c r="C216" s="45" t="s">
        <v>77</v>
      </c>
      <c r="D216" s="187">
        <f t="shared" ref="D216:D217" si="1164">P216</f>
        <v>38.229999999999997</v>
      </c>
      <c r="E216" s="187">
        <f t="shared" ref="E216:E217" si="1165">Q216</f>
        <v>39.76</v>
      </c>
      <c r="F216" s="187">
        <f t="shared" ref="F216:F217" si="1166">R216</f>
        <v>41.35</v>
      </c>
      <c r="G216" s="187">
        <f t="shared" ref="G216:G217" si="1167">S216</f>
        <v>43</v>
      </c>
      <c r="H216" s="187">
        <f t="shared" ref="H216:H217" si="1168">T216</f>
        <v>44.72</v>
      </c>
      <c r="I216" s="187">
        <f>U216</f>
        <v>46.51</v>
      </c>
      <c r="J216" s="130"/>
      <c r="K216" s="130">
        <f>(E216/D216)-1</f>
        <v>4.0021000000000001E-2</v>
      </c>
      <c r="L216" s="130">
        <f t="shared" ref="L216" si="1169">(F216/E216)-1</f>
        <v>3.9989999999999998E-2</v>
      </c>
      <c r="M216" s="130">
        <f t="shared" ref="M216" si="1170">(G216/F216)-1</f>
        <v>3.9903000000000001E-2</v>
      </c>
      <c r="N216" s="130">
        <f t="shared" ref="N216" si="1171">(H216/G216)-1</f>
        <v>0.04</v>
      </c>
      <c r="O216" s="130">
        <f t="shared" ref="O216" si="1172">(I216/H216)-1</f>
        <v>4.0027E-2</v>
      </c>
      <c r="P216" s="128">
        <f>ROUND(Q216*0.9615384,5)</f>
        <v>38.230719999999998</v>
      </c>
      <c r="Q216" s="128">
        <f t="shared" ref="Q216:T216" si="1173">ROUND(R216*0.9615384,5)</f>
        <v>39.759950000000003</v>
      </c>
      <c r="R216" s="128">
        <f t="shared" si="1173"/>
        <v>41.350349999999999</v>
      </c>
      <c r="S216" s="128">
        <f t="shared" si="1173"/>
        <v>43.004370000000002</v>
      </c>
      <c r="T216" s="128">
        <f t="shared" si="1173"/>
        <v>44.724550000000001</v>
      </c>
      <c r="U216" s="129">
        <f>ROUND(U211*102.5%,5)</f>
        <v>46.513539999999999</v>
      </c>
      <c r="V216" s="130"/>
      <c r="W216" s="130">
        <f>(Q216/P216)-1</f>
        <v>0.04</v>
      </c>
      <c r="X216" s="130">
        <f t="shared" ref="X216:AA216" si="1174">(R216/Q216)-1</f>
        <v>0.04</v>
      </c>
      <c r="Y216" s="130">
        <f t="shared" si="1174"/>
        <v>0.04</v>
      </c>
      <c r="Z216" s="130">
        <f t="shared" si="1174"/>
        <v>0.04</v>
      </c>
      <c r="AA216" s="130">
        <f t="shared" si="1174"/>
        <v>0.04</v>
      </c>
    </row>
    <row r="217" spans="1:27" s="4" customFormat="1" ht="13.5" customHeight="1" x14ac:dyDescent="0.2">
      <c r="A217" s="76"/>
      <c r="B217" s="171" t="s">
        <v>84</v>
      </c>
      <c r="C217" s="24" t="s">
        <v>77</v>
      </c>
      <c r="D217" s="188">
        <f t="shared" si="1164"/>
        <v>79520</v>
      </c>
      <c r="E217" s="188">
        <f t="shared" si="1165"/>
        <v>82701</v>
      </c>
      <c r="F217" s="188">
        <f t="shared" si="1166"/>
        <v>86009</v>
      </c>
      <c r="G217" s="188">
        <f t="shared" si="1167"/>
        <v>89449</v>
      </c>
      <c r="H217" s="188">
        <f t="shared" si="1168"/>
        <v>93027</v>
      </c>
      <c r="I217" s="188">
        <f>U217</f>
        <v>96748</v>
      </c>
      <c r="J217" s="130">
        <f>(D216/D211)-1</f>
        <v>2.4933E-2</v>
      </c>
      <c r="K217" s="130">
        <f>(E216/E211)-1</f>
        <v>2.5006E-2</v>
      </c>
      <c r="L217" s="130">
        <f t="shared" ref="L217" si="1175">(F216/F211)-1</f>
        <v>2.5037E-2</v>
      </c>
      <c r="M217" s="130">
        <f t="shared" ref="M217" si="1176">(G216/G211)-1</f>
        <v>2.4785999999999999E-2</v>
      </c>
      <c r="N217" s="130">
        <f t="shared" ref="N217" si="1177">(H216/H211)-1</f>
        <v>2.4983000000000002E-2</v>
      </c>
      <c r="O217" s="130">
        <f t="shared" ref="O217" si="1178">(I216/I211)-1</f>
        <v>2.4901E-2</v>
      </c>
      <c r="P217" s="131">
        <f t="shared" ref="P217" si="1179">ROUND((P216*2080),5)</f>
        <v>79519.897599999997</v>
      </c>
      <c r="Q217" s="132">
        <f t="shared" ref="Q217" si="1180">ROUND((Q216*2080),5)</f>
        <v>82700.695999999996</v>
      </c>
      <c r="R217" s="132">
        <f t="shared" ref="R217" si="1181">ROUND((R216*2080),5)</f>
        <v>86008.728000000003</v>
      </c>
      <c r="S217" s="132">
        <f t="shared" ref="S217" si="1182">ROUND((S216*2080),5)</f>
        <v>89449.089600000007</v>
      </c>
      <c r="T217" s="132">
        <f t="shared" ref="T217" si="1183">ROUND((T216*2080),5)</f>
        <v>93027.063999999998</v>
      </c>
      <c r="U217" s="132">
        <f>ROUND((U216*2080),5)</f>
        <v>96748.163199999995</v>
      </c>
      <c r="V217" s="130">
        <f>(P216/P211)-1</f>
        <v>2.5000000000000001E-2</v>
      </c>
      <c r="W217" s="130">
        <f>(Q216/Q211)-1</f>
        <v>2.5000000000000001E-2</v>
      </c>
      <c r="X217" s="130">
        <f t="shared" ref="X217:AA217" si="1184">(R216/R211)-1</f>
        <v>2.5000000000000001E-2</v>
      </c>
      <c r="Y217" s="130">
        <f t="shared" si="1184"/>
        <v>2.5000000000000001E-2</v>
      </c>
      <c r="Z217" s="130">
        <f t="shared" si="1184"/>
        <v>2.5000000000000001E-2</v>
      </c>
      <c r="AA217" s="130">
        <f t="shared" si="1184"/>
        <v>2.5000000000000001E-2</v>
      </c>
    </row>
    <row r="218" spans="1:27" s="4" customFormat="1" ht="13.5" customHeight="1" x14ac:dyDescent="0.2">
      <c r="A218" s="76"/>
      <c r="B218" s="167" t="s">
        <v>90</v>
      </c>
      <c r="C218" s="29" t="s">
        <v>77</v>
      </c>
      <c r="D218" s="194"/>
      <c r="E218" s="195"/>
      <c r="F218" s="195"/>
      <c r="G218" s="195"/>
      <c r="H218" s="195"/>
      <c r="I218" s="195"/>
      <c r="J218" s="136"/>
      <c r="K218" s="136"/>
      <c r="L218" s="136"/>
      <c r="M218" s="136"/>
      <c r="N218" s="136"/>
      <c r="O218" s="136"/>
      <c r="P218" s="131"/>
      <c r="Q218" s="132"/>
      <c r="R218" s="132"/>
      <c r="S218" s="132"/>
      <c r="T218" s="132"/>
      <c r="U218" s="132"/>
      <c r="V218" s="136"/>
      <c r="W218" s="136"/>
      <c r="X218" s="136"/>
      <c r="Y218" s="136"/>
      <c r="Z218" s="136"/>
      <c r="AA218" s="136"/>
    </row>
    <row r="219" spans="1:27" s="4" customFormat="1" ht="13.5" customHeight="1" thickBot="1" x14ac:dyDescent="0.25">
      <c r="A219" s="81"/>
      <c r="B219" s="168"/>
      <c r="C219" s="39"/>
      <c r="D219" s="189"/>
      <c r="E219" s="190"/>
      <c r="F219" s="190"/>
      <c r="G219" s="190"/>
      <c r="H219" s="190"/>
      <c r="I219" s="190"/>
      <c r="J219" s="133"/>
      <c r="K219" s="133"/>
      <c r="L219" s="133"/>
      <c r="M219" s="133"/>
      <c r="N219" s="133"/>
      <c r="O219" s="133"/>
      <c r="P219" s="134"/>
      <c r="Q219" s="135"/>
      <c r="R219" s="135"/>
      <c r="S219" s="135"/>
      <c r="T219" s="135"/>
      <c r="U219" s="135"/>
      <c r="V219" s="133"/>
      <c r="W219" s="133"/>
      <c r="X219" s="133"/>
      <c r="Y219" s="133"/>
      <c r="Z219" s="133"/>
      <c r="AA219" s="133"/>
    </row>
    <row r="220" spans="1:27" s="4" customFormat="1" ht="13.5" customHeight="1" x14ac:dyDescent="0.2">
      <c r="A220" s="79">
        <v>57</v>
      </c>
      <c r="B220" s="166" t="s">
        <v>85</v>
      </c>
      <c r="C220" s="45" t="s">
        <v>77</v>
      </c>
      <c r="D220" s="187">
        <f t="shared" ref="D220:D221" si="1185">P220</f>
        <v>39.19</v>
      </c>
      <c r="E220" s="187">
        <f t="shared" ref="E220:E221" si="1186">Q220</f>
        <v>40.75</v>
      </c>
      <c r="F220" s="187">
        <f t="shared" ref="F220:F221" si="1187">R220</f>
        <v>42.38</v>
      </c>
      <c r="G220" s="187">
        <f t="shared" ref="G220:G221" si="1188">S220</f>
        <v>44.08</v>
      </c>
      <c r="H220" s="187">
        <f t="shared" ref="H220:H221" si="1189">T220</f>
        <v>45.84</v>
      </c>
      <c r="I220" s="187">
        <f>U220</f>
        <v>47.68</v>
      </c>
      <c r="J220" s="130"/>
      <c r="K220" s="130">
        <f>(E220/D220)-1</f>
        <v>3.9806000000000001E-2</v>
      </c>
      <c r="L220" s="130">
        <f t="shared" ref="L220" si="1190">(F220/E220)-1</f>
        <v>0.04</v>
      </c>
      <c r="M220" s="130">
        <f t="shared" ref="M220" si="1191">(G220/F220)-1</f>
        <v>4.0113000000000003E-2</v>
      </c>
      <c r="N220" s="130">
        <f t="shared" ref="N220" si="1192">(H220/G220)-1</f>
        <v>3.9926999999999997E-2</v>
      </c>
      <c r="O220" s="130">
        <f t="shared" ref="O220" si="1193">(I220/H220)-1</f>
        <v>4.0140000000000002E-2</v>
      </c>
      <c r="P220" s="128">
        <f>ROUND(Q220*0.9615384,5)</f>
        <v>39.186500000000002</v>
      </c>
      <c r="Q220" s="128">
        <f t="shared" ref="Q220:T220" si="1194">ROUND(R220*0.9615384,5)</f>
        <v>40.753959999999999</v>
      </c>
      <c r="R220" s="128">
        <f t="shared" si="1194"/>
        <v>42.384120000000003</v>
      </c>
      <c r="S220" s="128">
        <f t="shared" si="1194"/>
        <v>44.07949</v>
      </c>
      <c r="T220" s="128">
        <f t="shared" si="1194"/>
        <v>45.842669999999998</v>
      </c>
      <c r="U220" s="129">
        <f>ROUND(U216*102.5%,5)</f>
        <v>47.676380000000002</v>
      </c>
      <c r="V220" s="130"/>
      <c r="W220" s="130">
        <f>(Q220/P220)-1</f>
        <v>0.04</v>
      </c>
      <c r="X220" s="130">
        <f t="shared" ref="X220:AA220" si="1195">(R220/Q220)-1</f>
        <v>0.04</v>
      </c>
      <c r="Y220" s="130">
        <f t="shared" si="1195"/>
        <v>0.04</v>
      </c>
      <c r="Z220" s="130">
        <f t="shared" si="1195"/>
        <v>0.04</v>
      </c>
      <c r="AA220" s="130">
        <f t="shared" si="1195"/>
        <v>0.04</v>
      </c>
    </row>
    <row r="221" spans="1:27" s="4" customFormat="1" ht="13.5" customHeight="1" x14ac:dyDescent="0.2">
      <c r="A221" s="76"/>
      <c r="B221" s="171" t="s">
        <v>83</v>
      </c>
      <c r="C221" s="24" t="s">
        <v>77</v>
      </c>
      <c r="D221" s="188">
        <f t="shared" si="1185"/>
        <v>81508</v>
      </c>
      <c r="E221" s="188">
        <f t="shared" si="1186"/>
        <v>84768</v>
      </c>
      <c r="F221" s="188">
        <f t="shared" si="1187"/>
        <v>88159</v>
      </c>
      <c r="G221" s="188">
        <f t="shared" si="1188"/>
        <v>91685</v>
      </c>
      <c r="H221" s="188">
        <f t="shared" si="1189"/>
        <v>95353</v>
      </c>
      <c r="I221" s="188">
        <f>U221</f>
        <v>99167</v>
      </c>
      <c r="J221" s="130">
        <f>(D220/D216)-1</f>
        <v>2.5111000000000001E-2</v>
      </c>
      <c r="K221" s="130">
        <f>(E220/E216)-1</f>
        <v>2.4899000000000001E-2</v>
      </c>
      <c r="L221" s="130">
        <f t="shared" ref="L221" si="1196">(F220/F216)-1</f>
        <v>2.4909000000000001E-2</v>
      </c>
      <c r="M221" s="130">
        <f t="shared" ref="M221" si="1197">(G220/G216)-1</f>
        <v>2.5115999999999999E-2</v>
      </c>
      <c r="N221" s="130">
        <f t="shared" ref="N221" si="1198">(H220/H216)-1</f>
        <v>2.5045000000000001E-2</v>
      </c>
      <c r="O221" s="130">
        <f t="shared" ref="O221" si="1199">(I220/I216)-1</f>
        <v>2.5156000000000001E-2</v>
      </c>
      <c r="P221" s="131">
        <f t="shared" ref="P221" si="1200">ROUND((P220*2080),5)</f>
        <v>81507.92</v>
      </c>
      <c r="Q221" s="132">
        <f t="shared" ref="Q221" si="1201">ROUND((Q220*2080),5)</f>
        <v>84768.236799999999</v>
      </c>
      <c r="R221" s="132">
        <f t="shared" ref="R221" si="1202">ROUND((R220*2080),5)</f>
        <v>88158.969599999997</v>
      </c>
      <c r="S221" s="132">
        <f t="shared" ref="S221" si="1203">ROUND((S220*2080),5)</f>
        <v>91685.339200000002</v>
      </c>
      <c r="T221" s="132">
        <f t="shared" ref="T221" si="1204">ROUND((T220*2080),5)</f>
        <v>95352.753599999996</v>
      </c>
      <c r="U221" s="132">
        <f>ROUND((U220*2080),5)</f>
        <v>99166.8704</v>
      </c>
      <c r="V221" s="130">
        <f>(P220/P216)-1</f>
        <v>2.5000000000000001E-2</v>
      </c>
      <c r="W221" s="130">
        <f>(Q220/Q216)-1</f>
        <v>2.5000000000000001E-2</v>
      </c>
      <c r="X221" s="130">
        <f t="shared" ref="X221:AA221" si="1205">(R220/R216)-1</f>
        <v>2.5000000000000001E-2</v>
      </c>
      <c r="Y221" s="130">
        <f t="shared" si="1205"/>
        <v>2.5000000000000001E-2</v>
      </c>
      <c r="Z221" s="130">
        <f t="shared" si="1205"/>
        <v>2.5000000000000001E-2</v>
      </c>
      <c r="AA221" s="130">
        <f t="shared" si="1205"/>
        <v>2.5000000000000001E-2</v>
      </c>
    </row>
    <row r="222" spans="1:27" s="4" customFormat="1" ht="13.5" customHeight="1" x14ac:dyDescent="0.2">
      <c r="A222" s="76"/>
      <c r="B222" s="171" t="s">
        <v>143</v>
      </c>
      <c r="C222" s="24" t="s">
        <v>77</v>
      </c>
      <c r="D222" s="194"/>
      <c r="E222" s="195"/>
      <c r="F222" s="195"/>
      <c r="G222" s="195"/>
      <c r="H222" s="195"/>
      <c r="I222" s="195"/>
      <c r="J222" s="136"/>
      <c r="K222" s="136"/>
      <c r="L222" s="136"/>
      <c r="M222" s="136"/>
      <c r="N222" s="136"/>
      <c r="O222" s="136"/>
      <c r="P222" s="131"/>
      <c r="Q222" s="132"/>
      <c r="R222" s="132"/>
      <c r="S222" s="132"/>
      <c r="T222" s="132"/>
      <c r="U222" s="132"/>
      <c r="V222" s="136"/>
      <c r="W222" s="136"/>
      <c r="X222" s="136"/>
      <c r="Y222" s="136"/>
      <c r="Z222" s="136"/>
      <c r="AA222" s="136"/>
    </row>
    <row r="223" spans="1:27" s="4" customFormat="1" ht="13.5" customHeight="1" thickBot="1" x14ac:dyDescent="0.25">
      <c r="A223" s="81"/>
      <c r="B223" s="168" t="s">
        <v>141</v>
      </c>
      <c r="C223" s="39" t="s">
        <v>141</v>
      </c>
      <c r="D223" s="189"/>
      <c r="E223" s="190"/>
      <c r="F223" s="190"/>
      <c r="G223" s="190"/>
      <c r="H223" s="190"/>
      <c r="I223" s="190"/>
      <c r="J223" s="133"/>
      <c r="K223" s="133"/>
      <c r="L223" s="133"/>
      <c r="M223" s="133"/>
      <c r="N223" s="133"/>
      <c r="O223" s="133"/>
      <c r="P223" s="134"/>
      <c r="Q223" s="135"/>
      <c r="R223" s="135"/>
      <c r="S223" s="135"/>
      <c r="T223" s="135"/>
      <c r="U223" s="135"/>
      <c r="V223" s="133"/>
      <c r="W223" s="133"/>
      <c r="X223" s="133"/>
      <c r="Y223" s="133"/>
      <c r="Z223" s="133"/>
      <c r="AA223" s="133"/>
    </row>
    <row r="224" spans="1:27" s="4" customFormat="1" ht="13.5" customHeight="1" x14ac:dyDescent="0.2">
      <c r="A224" s="79">
        <v>58</v>
      </c>
      <c r="B224" s="166"/>
      <c r="C224" s="45"/>
      <c r="D224" s="187">
        <f t="shared" ref="D224:D225" si="1206">P224</f>
        <v>40.17</v>
      </c>
      <c r="E224" s="187">
        <f t="shared" ref="E224:E225" si="1207">Q224</f>
        <v>41.77</v>
      </c>
      <c r="F224" s="187">
        <f t="shared" ref="F224:F225" si="1208">R224</f>
        <v>43.44</v>
      </c>
      <c r="G224" s="187">
        <f t="shared" ref="G224:G225" si="1209">S224</f>
        <v>45.18</v>
      </c>
      <c r="H224" s="187">
        <f t="shared" ref="H224:H225" si="1210">T224</f>
        <v>46.99</v>
      </c>
      <c r="I224" s="187">
        <f>U224</f>
        <v>48.87</v>
      </c>
      <c r="J224" s="130"/>
      <c r="K224" s="130">
        <f>(E224/D224)-1</f>
        <v>3.9830999999999998E-2</v>
      </c>
      <c r="L224" s="130">
        <f t="shared" ref="L224" si="1211">(F224/E224)-1</f>
        <v>3.9981000000000003E-2</v>
      </c>
      <c r="M224" s="130">
        <f t="shared" ref="M224" si="1212">(G224/F224)-1</f>
        <v>4.0055E-2</v>
      </c>
      <c r="N224" s="130">
        <f t="shared" ref="N224" si="1213">(H224/G224)-1</f>
        <v>4.0062E-2</v>
      </c>
      <c r="O224" s="130">
        <f t="shared" ref="O224" si="1214">(I224/H224)-1</f>
        <v>4.0009000000000003E-2</v>
      </c>
      <c r="P224" s="128">
        <f>ROUND(Q224*0.9615384,5)</f>
        <v>40.166159999999998</v>
      </c>
      <c r="Q224" s="128">
        <f t="shared" ref="Q224:T224" si="1215">ROUND(R224*0.9615384,5)</f>
        <v>41.77281</v>
      </c>
      <c r="R224" s="128">
        <f t="shared" si="1215"/>
        <v>43.443730000000002</v>
      </c>
      <c r="S224" s="128">
        <f t="shared" si="1215"/>
        <v>45.181480000000001</v>
      </c>
      <c r="T224" s="128">
        <f t="shared" si="1215"/>
        <v>46.98874</v>
      </c>
      <c r="U224" s="129">
        <f>ROUND(U220*102.5%,5)</f>
        <v>48.868290000000002</v>
      </c>
      <c r="V224" s="130"/>
      <c r="W224" s="130">
        <f>(Q224/P224)-1</f>
        <v>0.04</v>
      </c>
      <c r="X224" s="130">
        <f t="shared" ref="X224:AA224" si="1216">(R224/Q224)-1</f>
        <v>0.04</v>
      </c>
      <c r="Y224" s="130">
        <f t="shared" si="1216"/>
        <v>0.04</v>
      </c>
      <c r="Z224" s="130">
        <f t="shared" si="1216"/>
        <v>0.04</v>
      </c>
      <c r="AA224" s="130">
        <f t="shared" si="1216"/>
        <v>0.04</v>
      </c>
    </row>
    <row r="225" spans="1:27" s="4" customFormat="1" ht="13.5" customHeight="1" x14ac:dyDescent="0.2">
      <c r="A225" s="76" t="s">
        <v>141</v>
      </c>
      <c r="B225" s="171"/>
      <c r="C225" s="24"/>
      <c r="D225" s="188">
        <f t="shared" si="1206"/>
        <v>83546</v>
      </c>
      <c r="E225" s="188">
        <f t="shared" si="1207"/>
        <v>86887</v>
      </c>
      <c r="F225" s="188">
        <f t="shared" si="1208"/>
        <v>90363</v>
      </c>
      <c r="G225" s="188">
        <f t="shared" si="1209"/>
        <v>93977</v>
      </c>
      <c r="H225" s="188">
        <f t="shared" si="1210"/>
        <v>97737</v>
      </c>
      <c r="I225" s="188">
        <f>U225</f>
        <v>101646</v>
      </c>
      <c r="J225" s="130">
        <f>(D224/D220)-1</f>
        <v>2.5006E-2</v>
      </c>
      <c r="K225" s="130">
        <f>(E224/E220)-1</f>
        <v>2.5031000000000001E-2</v>
      </c>
      <c r="L225" s="130">
        <f t="shared" ref="L225" si="1217">(F224/F220)-1</f>
        <v>2.5012E-2</v>
      </c>
      <c r="M225" s="130">
        <f t="shared" ref="M225" si="1218">(G224/G220)-1</f>
        <v>2.4955000000000001E-2</v>
      </c>
      <c r="N225" s="130">
        <f t="shared" ref="N225" si="1219">(H224/H220)-1</f>
        <v>2.5087000000000002E-2</v>
      </c>
      <c r="O225" s="130">
        <f t="shared" ref="O225" si="1220">(I224/I220)-1</f>
        <v>2.4958000000000001E-2</v>
      </c>
      <c r="P225" s="131">
        <f t="shared" ref="P225" si="1221">ROUND((P224*2080),5)</f>
        <v>83545.612800000003</v>
      </c>
      <c r="Q225" s="132">
        <f t="shared" ref="Q225" si="1222">ROUND((Q224*2080),5)</f>
        <v>86887.444799999997</v>
      </c>
      <c r="R225" s="132">
        <f t="shared" ref="R225" si="1223">ROUND((R224*2080),5)</f>
        <v>90362.958400000003</v>
      </c>
      <c r="S225" s="132">
        <f t="shared" ref="S225" si="1224">ROUND((S224*2080),5)</f>
        <v>93977.478400000007</v>
      </c>
      <c r="T225" s="132">
        <f t="shared" ref="T225" si="1225">ROUND((T224*2080),5)</f>
        <v>97736.579199999993</v>
      </c>
      <c r="U225" s="132">
        <f>ROUND((U224*2080),5)</f>
        <v>101646.0432</v>
      </c>
      <c r="V225" s="130">
        <f>(P224/P220)-1</f>
        <v>2.5000000000000001E-2</v>
      </c>
      <c r="W225" s="130">
        <f>(Q224/Q220)-1</f>
        <v>2.5000000000000001E-2</v>
      </c>
      <c r="X225" s="130">
        <f t="shared" ref="X225:AA225" si="1226">(R224/R220)-1</f>
        <v>2.5000000000000001E-2</v>
      </c>
      <c r="Y225" s="130">
        <f t="shared" si="1226"/>
        <v>2.5000000000000001E-2</v>
      </c>
      <c r="Z225" s="130">
        <f t="shared" si="1226"/>
        <v>2.5000000000000001E-2</v>
      </c>
      <c r="AA225" s="130">
        <f t="shared" si="1226"/>
        <v>2.5000000000000001E-2</v>
      </c>
    </row>
    <row r="226" spans="1:27" s="4" customFormat="1" ht="13.5" customHeight="1" thickBot="1" x14ac:dyDescent="0.25">
      <c r="A226" s="81"/>
      <c r="B226" s="168"/>
      <c r="C226" s="39"/>
      <c r="D226" s="189"/>
      <c r="E226" s="190"/>
      <c r="F226" s="190"/>
      <c r="G226" s="190"/>
      <c r="H226" s="190"/>
      <c r="I226" s="190"/>
      <c r="J226" s="133"/>
      <c r="K226" s="133"/>
      <c r="L226" s="133"/>
      <c r="M226" s="133"/>
      <c r="N226" s="133"/>
      <c r="O226" s="133"/>
      <c r="P226" s="134"/>
      <c r="Q226" s="135"/>
      <c r="R226" s="135"/>
      <c r="S226" s="135"/>
      <c r="T226" s="135"/>
      <c r="U226" s="135"/>
      <c r="V226" s="133"/>
      <c r="W226" s="133"/>
      <c r="X226" s="133"/>
      <c r="Y226" s="133"/>
      <c r="Z226" s="133"/>
      <c r="AA226" s="133"/>
    </row>
    <row r="227" spans="1:27" s="4" customFormat="1" ht="13.5" customHeight="1" x14ac:dyDescent="0.2">
      <c r="A227" s="79">
        <v>59</v>
      </c>
      <c r="B227" s="174" t="s">
        <v>150</v>
      </c>
      <c r="C227" s="86" t="s">
        <v>77</v>
      </c>
      <c r="D227" s="187">
        <f t="shared" ref="D227:D228" si="1227">P227</f>
        <v>41.17</v>
      </c>
      <c r="E227" s="187">
        <f t="shared" ref="E227:E228" si="1228">Q227</f>
        <v>42.82</v>
      </c>
      <c r="F227" s="187">
        <f t="shared" ref="F227:F228" si="1229">R227</f>
        <v>44.53</v>
      </c>
      <c r="G227" s="187">
        <f t="shared" ref="G227:G228" si="1230">S227</f>
        <v>46.31</v>
      </c>
      <c r="H227" s="187">
        <f t="shared" ref="H227:H228" si="1231">T227</f>
        <v>48.16</v>
      </c>
      <c r="I227" s="187">
        <f>U227</f>
        <v>50.09</v>
      </c>
      <c r="J227" s="130"/>
      <c r="K227" s="130">
        <f>(E227/D227)-1</f>
        <v>4.0078000000000003E-2</v>
      </c>
      <c r="L227" s="130">
        <f t="shared" ref="L227" si="1232">(F227/E227)-1</f>
        <v>3.9934999999999998E-2</v>
      </c>
      <c r="M227" s="130">
        <f t="shared" ref="M227" si="1233">(G227/F227)-1</f>
        <v>3.9973000000000002E-2</v>
      </c>
      <c r="N227" s="130">
        <f t="shared" ref="N227" si="1234">(H227/G227)-1</f>
        <v>3.9947999999999997E-2</v>
      </c>
      <c r="O227" s="130">
        <f t="shared" ref="O227" si="1235">(I227/H227)-1</f>
        <v>4.0075E-2</v>
      </c>
      <c r="P227" s="128">
        <f>ROUND(Q227*0.9615384,5)</f>
        <v>41.170310000000001</v>
      </c>
      <c r="Q227" s="128">
        <f t="shared" ref="Q227:T227" si="1236">ROUND(R227*0.9615384,5)</f>
        <v>42.817129999999999</v>
      </c>
      <c r="R227" s="128">
        <f t="shared" si="1236"/>
        <v>44.529820000000001</v>
      </c>
      <c r="S227" s="128">
        <f t="shared" si="1236"/>
        <v>46.311019999999999</v>
      </c>
      <c r="T227" s="128">
        <f t="shared" si="1236"/>
        <v>48.163460000000001</v>
      </c>
      <c r="U227" s="129">
        <f>ROUND(U224*102.5%,5)</f>
        <v>50.09</v>
      </c>
      <c r="V227" s="130"/>
      <c r="W227" s="130">
        <f>(Q227/P227)-1</f>
        <v>0.04</v>
      </c>
      <c r="X227" s="130">
        <f t="shared" ref="X227:AA227" si="1237">(R227/Q227)-1</f>
        <v>0.04</v>
      </c>
      <c r="Y227" s="130">
        <f t="shared" si="1237"/>
        <v>0.04</v>
      </c>
      <c r="Z227" s="130">
        <f t="shared" si="1237"/>
        <v>0.04</v>
      </c>
      <c r="AA227" s="130">
        <f t="shared" si="1237"/>
        <v>0.04</v>
      </c>
    </row>
    <row r="228" spans="1:27" s="4" customFormat="1" ht="13.5" customHeight="1" x14ac:dyDescent="0.2">
      <c r="A228" s="33" t="s">
        <v>141</v>
      </c>
      <c r="B228" s="175" t="s">
        <v>151</v>
      </c>
      <c r="C228" s="89" t="s">
        <v>77</v>
      </c>
      <c r="D228" s="188">
        <f t="shared" si="1227"/>
        <v>85634</v>
      </c>
      <c r="E228" s="188">
        <f t="shared" si="1228"/>
        <v>89060</v>
      </c>
      <c r="F228" s="188">
        <f t="shared" si="1229"/>
        <v>92622</v>
      </c>
      <c r="G228" s="188">
        <f t="shared" si="1230"/>
        <v>96327</v>
      </c>
      <c r="H228" s="188">
        <f t="shared" si="1231"/>
        <v>100180</v>
      </c>
      <c r="I228" s="188">
        <f>U228</f>
        <v>104187</v>
      </c>
      <c r="J228" s="130">
        <f>(D227/D224)-1</f>
        <v>2.4893999999999999E-2</v>
      </c>
      <c r="K228" s="130">
        <f>(E227/E224)-1</f>
        <v>2.5138000000000001E-2</v>
      </c>
      <c r="L228" s="130">
        <f t="shared" ref="L228" si="1238">(F227/F224)-1</f>
        <v>2.5092E-2</v>
      </c>
      <c r="M228" s="130">
        <f t="shared" ref="M228" si="1239">(G227/G224)-1</f>
        <v>2.5010999999999999E-2</v>
      </c>
      <c r="N228" s="130">
        <f t="shared" ref="N228" si="1240">(H227/H224)-1</f>
        <v>2.4899000000000001E-2</v>
      </c>
      <c r="O228" s="130">
        <f t="shared" ref="O228" si="1241">(I227/I224)-1</f>
        <v>2.4964E-2</v>
      </c>
      <c r="P228" s="131">
        <f t="shared" ref="P228" si="1242">ROUND((P227*2080),5)</f>
        <v>85634.2448</v>
      </c>
      <c r="Q228" s="132">
        <f t="shared" ref="Q228" si="1243">ROUND((Q227*2080),5)</f>
        <v>89059.630399999995</v>
      </c>
      <c r="R228" s="132">
        <f t="shared" ref="R228" si="1244">ROUND((R227*2080),5)</f>
        <v>92622.025599999994</v>
      </c>
      <c r="S228" s="132">
        <f t="shared" ref="S228" si="1245">ROUND((S227*2080),5)</f>
        <v>96326.921600000001</v>
      </c>
      <c r="T228" s="132">
        <f t="shared" ref="T228" si="1246">ROUND((T227*2080),5)</f>
        <v>100179.99679999999</v>
      </c>
      <c r="U228" s="132">
        <f>ROUND((U227*2080),5)</f>
        <v>104187.2</v>
      </c>
      <c r="V228" s="130">
        <f>(P227/P224)-1</f>
        <v>2.5000000000000001E-2</v>
      </c>
      <c r="W228" s="130">
        <f>(Q227/Q224)-1</f>
        <v>2.5000000000000001E-2</v>
      </c>
      <c r="X228" s="130">
        <f t="shared" ref="X228:AA228" si="1247">(R227/R224)-1</f>
        <v>2.5000000000000001E-2</v>
      </c>
      <c r="Y228" s="130">
        <f t="shared" si="1247"/>
        <v>2.5000000000000001E-2</v>
      </c>
      <c r="Z228" s="130">
        <f t="shared" si="1247"/>
        <v>2.5000000000000001E-2</v>
      </c>
      <c r="AA228" s="130">
        <f t="shared" si="1247"/>
        <v>2.5000000000000001E-2</v>
      </c>
    </row>
    <row r="229" spans="1:27" s="4" customFormat="1" ht="13.5" customHeight="1" x14ac:dyDescent="0.2">
      <c r="A229" s="33"/>
      <c r="B229" s="175" t="s">
        <v>152</v>
      </c>
      <c r="C229" s="89" t="s">
        <v>77</v>
      </c>
      <c r="D229" s="194"/>
      <c r="E229" s="195"/>
      <c r="F229" s="195"/>
      <c r="G229" s="195"/>
      <c r="H229" s="195"/>
      <c r="I229" s="195"/>
      <c r="J229" s="136"/>
      <c r="K229" s="136"/>
      <c r="L229" s="136"/>
      <c r="M229" s="136"/>
      <c r="N229" s="136"/>
      <c r="O229" s="136"/>
      <c r="P229" s="131"/>
      <c r="Q229" s="132"/>
      <c r="R229" s="132"/>
      <c r="S229" s="132"/>
      <c r="T229" s="132"/>
      <c r="U229" s="132"/>
      <c r="V229" s="136"/>
      <c r="W229" s="136"/>
      <c r="X229" s="136"/>
      <c r="Y229" s="136"/>
      <c r="Z229" s="136"/>
      <c r="AA229" s="136"/>
    </row>
    <row r="230" spans="1:27" s="4" customFormat="1" ht="13.5" customHeight="1" x14ac:dyDescent="0.2">
      <c r="A230" s="33"/>
      <c r="B230" s="177" t="s">
        <v>153</v>
      </c>
      <c r="C230" s="89" t="s">
        <v>77</v>
      </c>
      <c r="D230" s="194"/>
      <c r="E230" s="195"/>
      <c r="F230" s="195"/>
      <c r="G230" s="195"/>
      <c r="H230" s="195"/>
      <c r="I230" s="195"/>
      <c r="J230" s="136"/>
      <c r="K230" s="136"/>
      <c r="L230" s="136"/>
      <c r="M230" s="136"/>
      <c r="N230" s="136"/>
      <c r="O230" s="136"/>
      <c r="P230" s="131"/>
      <c r="Q230" s="132"/>
      <c r="R230" s="132"/>
      <c r="S230" s="132"/>
      <c r="T230" s="132"/>
      <c r="U230" s="132"/>
      <c r="V230" s="136"/>
      <c r="W230" s="136"/>
      <c r="X230" s="136"/>
      <c r="Y230" s="136"/>
      <c r="Z230" s="136"/>
      <c r="AA230" s="136"/>
    </row>
    <row r="231" spans="1:27" s="4" customFormat="1" ht="13.5" customHeight="1" x14ac:dyDescent="0.2">
      <c r="A231" s="33"/>
      <c r="B231" s="177" t="s">
        <v>94</v>
      </c>
      <c r="C231" s="89" t="s">
        <v>77</v>
      </c>
      <c r="D231" s="194"/>
      <c r="E231" s="195"/>
      <c r="F231" s="195"/>
      <c r="G231" s="195"/>
      <c r="H231" s="195"/>
      <c r="I231" s="195"/>
      <c r="J231" s="136"/>
      <c r="K231" s="136"/>
      <c r="L231" s="136"/>
      <c r="M231" s="136"/>
      <c r="N231" s="136"/>
      <c r="O231" s="136"/>
      <c r="P231" s="131"/>
      <c r="Q231" s="132"/>
      <c r="R231" s="132"/>
      <c r="S231" s="132"/>
      <c r="T231" s="132"/>
      <c r="U231" s="132"/>
      <c r="V231" s="136"/>
      <c r="W231" s="136"/>
      <c r="X231" s="136"/>
      <c r="Y231" s="136"/>
      <c r="Z231" s="136"/>
      <c r="AA231" s="136"/>
    </row>
    <row r="232" spans="1:27" s="4" customFormat="1" ht="13.5" customHeight="1" x14ac:dyDescent="0.2">
      <c r="A232" s="33"/>
      <c r="B232" s="175" t="s">
        <v>93</v>
      </c>
      <c r="C232" s="89" t="s">
        <v>77</v>
      </c>
      <c r="D232" s="194"/>
      <c r="E232" s="195"/>
      <c r="F232" s="195"/>
      <c r="G232" s="195"/>
      <c r="H232" s="195"/>
      <c r="I232" s="195"/>
      <c r="J232" s="136"/>
      <c r="K232" s="136"/>
      <c r="L232" s="136"/>
      <c r="M232" s="136"/>
      <c r="N232" s="136"/>
      <c r="O232" s="136"/>
      <c r="P232" s="131"/>
      <c r="Q232" s="132"/>
      <c r="R232" s="132"/>
      <c r="S232" s="132"/>
      <c r="T232" s="132"/>
      <c r="U232" s="132"/>
      <c r="V232" s="136"/>
      <c r="W232" s="136"/>
      <c r="X232" s="136"/>
      <c r="Y232" s="136"/>
      <c r="Z232" s="136"/>
      <c r="AA232" s="136"/>
    </row>
    <row r="233" spans="1:27" s="4" customFormat="1" ht="13.5" customHeight="1" thickBot="1" x14ac:dyDescent="0.25">
      <c r="A233" s="81"/>
      <c r="B233" s="168"/>
      <c r="C233" s="39"/>
      <c r="D233" s="197"/>
      <c r="E233" s="198"/>
      <c r="F233" s="198"/>
      <c r="G233" s="198"/>
      <c r="H233" s="198"/>
      <c r="I233" s="198"/>
      <c r="J233" s="140"/>
      <c r="K233" s="140"/>
      <c r="L233" s="140"/>
      <c r="M233" s="140"/>
      <c r="N233" s="140"/>
      <c r="O233" s="140"/>
      <c r="P233" s="141"/>
      <c r="Q233" s="142"/>
      <c r="R233" s="142"/>
      <c r="S233" s="142"/>
      <c r="T233" s="142"/>
      <c r="U233" s="142"/>
      <c r="V233" s="140"/>
      <c r="W233" s="140"/>
      <c r="X233" s="140"/>
      <c r="Y233" s="140"/>
      <c r="Z233" s="140"/>
      <c r="AA233" s="140"/>
    </row>
    <row r="234" spans="1:27" s="4" customFormat="1" ht="13.5" customHeight="1" x14ac:dyDescent="0.2">
      <c r="A234" s="79">
        <v>60</v>
      </c>
      <c r="B234" s="166" t="s">
        <v>92</v>
      </c>
      <c r="C234" s="45" t="s">
        <v>77</v>
      </c>
      <c r="D234" s="187">
        <f t="shared" ref="D234:D235" si="1248">P234</f>
        <v>42.2</v>
      </c>
      <c r="E234" s="187">
        <f t="shared" ref="E234:E235" si="1249">Q234</f>
        <v>43.89</v>
      </c>
      <c r="F234" s="187">
        <f t="shared" ref="F234:F235" si="1250">R234</f>
        <v>45.64</v>
      </c>
      <c r="G234" s="187">
        <f t="shared" ref="G234:G235" si="1251">S234</f>
        <v>47.47</v>
      </c>
      <c r="H234" s="187">
        <f t="shared" ref="H234:H235" si="1252">T234</f>
        <v>49.37</v>
      </c>
      <c r="I234" s="187">
        <f>U234</f>
        <v>51.34</v>
      </c>
      <c r="J234" s="130"/>
      <c r="K234" s="130">
        <f>(E234/D234)-1</f>
        <v>4.0046999999999999E-2</v>
      </c>
      <c r="L234" s="130">
        <f t="shared" ref="L234" si="1253">(F234/E234)-1</f>
        <v>3.9871999999999998E-2</v>
      </c>
      <c r="M234" s="130">
        <f t="shared" ref="M234" si="1254">(G234/F234)-1</f>
        <v>4.0096E-2</v>
      </c>
      <c r="N234" s="130">
        <f t="shared" ref="N234" si="1255">(H234/G234)-1</f>
        <v>4.0024999999999998E-2</v>
      </c>
      <c r="O234" s="130">
        <f t="shared" ref="O234" si="1256">(I234/H234)-1</f>
        <v>3.9903000000000001E-2</v>
      </c>
      <c r="P234" s="128">
        <f>ROUND(Q234*0.9615384,5)</f>
        <v>42.199559999999998</v>
      </c>
      <c r="Q234" s="128">
        <f t="shared" ref="Q234:T234" si="1257">ROUND(R234*0.9615384,5)</f>
        <v>43.887549999999997</v>
      </c>
      <c r="R234" s="128">
        <f t="shared" si="1257"/>
        <v>45.643059999999998</v>
      </c>
      <c r="S234" s="128">
        <f t="shared" si="1257"/>
        <v>47.468789999999998</v>
      </c>
      <c r="T234" s="128">
        <f t="shared" si="1257"/>
        <v>49.367539999999998</v>
      </c>
      <c r="U234" s="129">
        <f>ROUND(U227*102.5%,5)</f>
        <v>51.34225</v>
      </c>
      <c r="V234" s="130"/>
      <c r="W234" s="130">
        <f>(Q234/P234)-1</f>
        <v>0.04</v>
      </c>
      <c r="X234" s="130">
        <f t="shared" ref="X234:AA234" si="1258">(R234/Q234)-1</f>
        <v>0.04</v>
      </c>
      <c r="Y234" s="130">
        <f t="shared" si="1258"/>
        <v>0.04</v>
      </c>
      <c r="Z234" s="130">
        <f t="shared" si="1258"/>
        <v>0.04</v>
      </c>
      <c r="AA234" s="130">
        <f t="shared" si="1258"/>
        <v>0.04</v>
      </c>
    </row>
    <row r="235" spans="1:27" s="4" customFormat="1" ht="13.5" customHeight="1" x14ac:dyDescent="0.2">
      <c r="A235" s="76" t="s">
        <v>141</v>
      </c>
      <c r="B235" s="171" t="s">
        <v>88</v>
      </c>
      <c r="C235" s="24" t="s">
        <v>77</v>
      </c>
      <c r="D235" s="188">
        <f t="shared" si="1248"/>
        <v>87775</v>
      </c>
      <c r="E235" s="188">
        <f t="shared" si="1249"/>
        <v>91286</v>
      </c>
      <c r="F235" s="188">
        <f t="shared" si="1250"/>
        <v>94938</v>
      </c>
      <c r="G235" s="188">
        <f t="shared" si="1251"/>
        <v>98735</v>
      </c>
      <c r="H235" s="188">
        <f t="shared" si="1252"/>
        <v>102684</v>
      </c>
      <c r="I235" s="188">
        <f>U235</f>
        <v>106792</v>
      </c>
      <c r="J235" s="130">
        <f>(D234/D227)-1</f>
        <v>2.5017999999999999E-2</v>
      </c>
      <c r="K235" s="130">
        <f>(E234/E227)-1</f>
        <v>2.4988E-2</v>
      </c>
      <c r="L235" s="130">
        <f t="shared" ref="L235" si="1259">(F234/F227)-1</f>
        <v>2.4927000000000001E-2</v>
      </c>
      <c r="M235" s="130">
        <f t="shared" ref="M235" si="1260">(G234/G227)-1</f>
        <v>2.5048999999999998E-2</v>
      </c>
      <c r="N235" s="130">
        <f t="shared" ref="N235" si="1261">(H234/H227)-1</f>
        <v>2.5125000000000001E-2</v>
      </c>
      <c r="O235" s="130">
        <f t="shared" ref="O235" si="1262">(I234/I227)-1</f>
        <v>2.4955000000000001E-2</v>
      </c>
      <c r="P235" s="131">
        <f t="shared" ref="P235" si="1263">ROUND((P234*2080),5)</f>
        <v>87775.084799999997</v>
      </c>
      <c r="Q235" s="132">
        <f t="shared" ref="Q235" si="1264">ROUND((Q234*2080),5)</f>
        <v>91286.104000000007</v>
      </c>
      <c r="R235" s="132">
        <f t="shared" ref="R235" si="1265">ROUND((R234*2080),5)</f>
        <v>94937.564799999993</v>
      </c>
      <c r="S235" s="132">
        <f t="shared" ref="S235" si="1266">ROUND((S234*2080),5)</f>
        <v>98735.083199999994</v>
      </c>
      <c r="T235" s="132">
        <f t="shared" ref="T235" si="1267">ROUND((T234*2080),5)</f>
        <v>102684.4832</v>
      </c>
      <c r="U235" s="132">
        <f>ROUND((U234*2080),5)</f>
        <v>106791.88</v>
      </c>
      <c r="V235" s="130">
        <f>(P234/P227)-1</f>
        <v>2.5000000000000001E-2</v>
      </c>
      <c r="W235" s="130">
        <f>(Q234/Q227)-1</f>
        <v>2.5000000000000001E-2</v>
      </c>
      <c r="X235" s="130">
        <f t="shared" ref="X235:AA235" si="1268">(R234/R227)-1</f>
        <v>2.5000000000000001E-2</v>
      </c>
      <c r="Y235" s="130">
        <f t="shared" si="1268"/>
        <v>2.5000000000000001E-2</v>
      </c>
      <c r="Z235" s="130">
        <f t="shared" si="1268"/>
        <v>2.5000000000000001E-2</v>
      </c>
      <c r="AA235" s="130">
        <f t="shared" si="1268"/>
        <v>2.5000000000000001E-2</v>
      </c>
    </row>
    <row r="236" spans="1:27" s="4" customFormat="1" ht="13.5" customHeight="1" x14ac:dyDescent="0.2">
      <c r="A236" s="76"/>
      <c r="B236" s="171" t="s">
        <v>89</v>
      </c>
      <c r="C236" s="24" t="s">
        <v>77</v>
      </c>
      <c r="D236" s="194"/>
      <c r="E236" s="195"/>
      <c r="F236" s="195"/>
      <c r="G236" s="195"/>
      <c r="H236" s="195"/>
      <c r="I236" s="195"/>
      <c r="J236" s="136"/>
      <c r="K236" s="136"/>
      <c r="L236" s="136"/>
      <c r="M236" s="136"/>
      <c r="N236" s="136"/>
      <c r="O236" s="136"/>
      <c r="P236" s="131"/>
      <c r="Q236" s="132"/>
      <c r="R236" s="132"/>
      <c r="S236" s="132"/>
      <c r="T236" s="132"/>
      <c r="U236" s="132"/>
      <c r="V236" s="136"/>
      <c r="W236" s="136"/>
      <c r="X236" s="136"/>
      <c r="Y236" s="136"/>
      <c r="Z236" s="136"/>
      <c r="AA236" s="136"/>
    </row>
    <row r="237" spans="1:27" s="4" customFormat="1" ht="13.5" customHeight="1" x14ac:dyDescent="0.2">
      <c r="A237" s="76"/>
      <c r="B237" s="171" t="s">
        <v>91</v>
      </c>
      <c r="C237" s="24" t="s">
        <v>77</v>
      </c>
      <c r="D237" s="194"/>
      <c r="E237" s="195"/>
      <c r="F237" s="195"/>
      <c r="G237" s="195"/>
      <c r="H237" s="195"/>
      <c r="I237" s="195"/>
      <c r="J237" s="136"/>
      <c r="K237" s="136"/>
      <c r="L237" s="136"/>
      <c r="M237" s="136"/>
      <c r="N237" s="136"/>
      <c r="O237" s="136"/>
      <c r="P237" s="131"/>
      <c r="Q237" s="132"/>
      <c r="R237" s="132"/>
      <c r="S237" s="132"/>
      <c r="T237" s="132"/>
      <c r="U237" s="132"/>
      <c r="V237" s="136"/>
      <c r="W237" s="136"/>
      <c r="X237" s="136"/>
      <c r="Y237" s="136"/>
      <c r="Z237" s="136"/>
      <c r="AA237" s="136"/>
    </row>
    <row r="238" spans="1:27" s="4" customFormat="1" ht="13.5" customHeight="1" x14ac:dyDescent="0.2">
      <c r="A238" s="76"/>
      <c r="B238" s="171" t="s">
        <v>86</v>
      </c>
      <c r="C238" s="24" t="s">
        <v>77</v>
      </c>
      <c r="D238" s="194"/>
      <c r="E238" s="195"/>
      <c r="F238" s="195"/>
      <c r="G238" s="195"/>
      <c r="H238" s="195"/>
      <c r="I238" s="195"/>
      <c r="J238" s="136"/>
      <c r="K238" s="136"/>
      <c r="L238" s="136"/>
      <c r="M238" s="136"/>
      <c r="N238" s="136"/>
      <c r="O238" s="136"/>
      <c r="P238" s="131"/>
      <c r="Q238" s="132"/>
      <c r="R238" s="132"/>
      <c r="S238" s="132"/>
      <c r="T238" s="132"/>
      <c r="U238" s="132"/>
      <c r="V238" s="136"/>
      <c r="W238" s="136"/>
      <c r="X238" s="136"/>
      <c r="Y238" s="136"/>
      <c r="Z238" s="136"/>
      <c r="AA238" s="136"/>
    </row>
    <row r="239" spans="1:27" s="4" customFormat="1" ht="13.5" customHeight="1" thickBot="1" x14ac:dyDescent="0.25">
      <c r="A239" s="80"/>
      <c r="B239" s="170"/>
      <c r="C239" s="49"/>
      <c r="D239" s="189"/>
      <c r="E239" s="190"/>
      <c r="F239" s="190"/>
      <c r="G239" s="190"/>
      <c r="H239" s="190"/>
      <c r="I239" s="190"/>
      <c r="J239" s="133"/>
      <c r="K239" s="133"/>
      <c r="L239" s="133"/>
      <c r="M239" s="133"/>
      <c r="N239" s="133"/>
      <c r="O239" s="133"/>
      <c r="P239" s="134"/>
      <c r="Q239" s="135"/>
      <c r="R239" s="135"/>
      <c r="S239" s="135"/>
      <c r="T239" s="135"/>
      <c r="U239" s="135"/>
      <c r="V239" s="133"/>
      <c r="W239" s="133"/>
      <c r="X239" s="133"/>
      <c r="Y239" s="133"/>
      <c r="Z239" s="133"/>
      <c r="AA239" s="133"/>
    </row>
    <row r="240" spans="1:27" s="4" customFormat="1" ht="13.5" customHeight="1" x14ac:dyDescent="0.2">
      <c r="A240" s="79">
        <v>61</v>
      </c>
      <c r="B240" s="166"/>
      <c r="C240" s="45"/>
      <c r="D240" s="187">
        <f t="shared" ref="D240:D241" si="1269">P240</f>
        <v>43.25</v>
      </c>
      <c r="E240" s="187">
        <f t="shared" ref="E240:E241" si="1270">Q240</f>
        <v>44.98</v>
      </c>
      <c r="F240" s="187">
        <f t="shared" ref="F240:F241" si="1271">R240</f>
        <v>46.78</v>
      </c>
      <c r="G240" s="187">
        <f t="shared" ref="G240:G241" si="1272">S240</f>
        <v>48.66</v>
      </c>
      <c r="H240" s="187">
        <f t="shared" ref="H240:H241" si="1273">T240</f>
        <v>50.6</v>
      </c>
      <c r="I240" s="187">
        <f>U240</f>
        <v>52.63</v>
      </c>
      <c r="J240" s="130"/>
      <c r="K240" s="130">
        <f>(E240/D240)-1</f>
        <v>0.04</v>
      </c>
      <c r="L240" s="130">
        <f t="shared" ref="L240" si="1274">(F240/E240)-1</f>
        <v>4.0017999999999998E-2</v>
      </c>
      <c r="M240" s="130">
        <f t="shared" ref="M240" si="1275">(G240/F240)-1</f>
        <v>4.0188000000000001E-2</v>
      </c>
      <c r="N240" s="130">
        <f t="shared" ref="N240" si="1276">(H240/G240)-1</f>
        <v>3.9868000000000001E-2</v>
      </c>
      <c r="O240" s="130">
        <f t="shared" ref="O240" si="1277">(I240/H240)-1</f>
        <v>4.0119000000000002E-2</v>
      </c>
      <c r="P240" s="128">
        <f>ROUND(Q240*0.9615384,5)</f>
        <v>43.254570000000001</v>
      </c>
      <c r="Q240" s="128">
        <f t="shared" ref="Q240:T240" si="1278">ROUND(R240*0.9615384,5)</f>
        <v>44.984760000000001</v>
      </c>
      <c r="R240" s="128">
        <f t="shared" si="1278"/>
        <v>46.784149999999997</v>
      </c>
      <c r="S240" s="128">
        <f t="shared" si="1278"/>
        <v>48.655520000000003</v>
      </c>
      <c r="T240" s="128">
        <f t="shared" si="1278"/>
        <v>50.601739999999999</v>
      </c>
      <c r="U240" s="129">
        <f>ROUND(U234*102.5%,5)</f>
        <v>52.625810000000001</v>
      </c>
      <c r="V240" s="130"/>
      <c r="W240" s="130">
        <f>(Q240/P240)-1</f>
        <v>0.04</v>
      </c>
      <c r="X240" s="130">
        <f t="shared" ref="X240:AA240" si="1279">(R240/Q240)-1</f>
        <v>0.04</v>
      </c>
      <c r="Y240" s="130">
        <f t="shared" si="1279"/>
        <v>0.04</v>
      </c>
      <c r="Z240" s="130">
        <f t="shared" si="1279"/>
        <v>0.04</v>
      </c>
      <c r="AA240" s="130">
        <f t="shared" si="1279"/>
        <v>0.04</v>
      </c>
    </row>
    <row r="241" spans="1:27" s="4" customFormat="1" ht="13.5" customHeight="1" x14ac:dyDescent="0.2">
      <c r="A241" s="76" t="s">
        <v>141</v>
      </c>
      <c r="B241" s="171"/>
      <c r="C241" s="24"/>
      <c r="D241" s="188">
        <f t="shared" si="1269"/>
        <v>89970</v>
      </c>
      <c r="E241" s="188">
        <f t="shared" si="1270"/>
        <v>93568</v>
      </c>
      <c r="F241" s="188">
        <f t="shared" si="1271"/>
        <v>97311</v>
      </c>
      <c r="G241" s="188">
        <f t="shared" si="1272"/>
        <v>101203</v>
      </c>
      <c r="H241" s="188">
        <f t="shared" si="1273"/>
        <v>105252</v>
      </c>
      <c r="I241" s="188">
        <f>U241</f>
        <v>109462</v>
      </c>
      <c r="J241" s="130">
        <f>(D240/D234)-1</f>
        <v>2.4882000000000001E-2</v>
      </c>
      <c r="K241" s="130">
        <f>(E240/E234)-1</f>
        <v>2.4834999999999999E-2</v>
      </c>
      <c r="L241" s="130">
        <f t="shared" ref="L241" si="1280">(F240/F234)-1</f>
        <v>2.4978E-2</v>
      </c>
      <c r="M241" s="130">
        <f t="shared" ref="M241" si="1281">(G240/G234)-1</f>
        <v>2.5068E-2</v>
      </c>
      <c r="N241" s="130">
        <f t="shared" ref="N241" si="1282">(H240/H234)-1</f>
        <v>2.4913999999999999E-2</v>
      </c>
      <c r="O241" s="130">
        <f t="shared" ref="O241" si="1283">(I240/I234)-1</f>
        <v>2.5127E-2</v>
      </c>
      <c r="P241" s="131">
        <f t="shared" ref="P241" si="1284">ROUND((P240*2080),5)</f>
        <v>89969.505600000004</v>
      </c>
      <c r="Q241" s="132">
        <f t="shared" ref="Q241" si="1285">ROUND((Q240*2080),5)</f>
        <v>93568.300799999997</v>
      </c>
      <c r="R241" s="132">
        <f t="shared" ref="R241" si="1286">ROUND((R240*2080),5)</f>
        <v>97311.032000000007</v>
      </c>
      <c r="S241" s="132">
        <f t="shared" ref="S241" si="1287">ROUND((S240*2080),5)</f>
        <v>101203.4816</v>
      </c>
      <c r="T241" s="132">
        <f t="shared" ref="T241" si="1288">ROUND((T240*2080),5)</f>
        <v>105251.6192</v>
      </c>
      <c r="U241" s="132">
        <f>ROUND((U240*2080),5)</f>
        <v>109461.6848</v>
      </c>
      <c r="V241" s="130">
        <f>(P240/P234)-1</f>
        <v>2.5000000000000001E-2</v>
      </c>
      <c r="W241" s="130">
        <f>(Q240/Q234)-1</f>
        <v>2.5000000000000001E-2</v>
      </c>
      <c r="X241" s="130">
        <f t="shared" ref="X241:AA241" si="1289">(R240/R234)-1</f>
        <v>2.5000000000000001E-2</v>
      </c>
      <c r="Y241" s="130">
        <f t="shared" si="1289"/>
        <v>2.5000000000000001E-2</v>
      </c>
      <c r="Z241" s="130">
        <f t="shared" si="1289"/>
        <v>2.5000000000000001E-2</v>
      </c>
      <c r="AA241" s="130">
        <f t="shared" si="1289"/>
        <v>2.5000000000000001E-2</v>
      </c>
    </row>
    <row r="242" spans="1:27" s="4" customFormat="1" ht="13.5" customHeight="1" thickBot="1" x14ac:dyDescent="0.25">
      <c r="A242" s="80"/>
      <c r="B242" s="170"/>
      <c r="C242" s="49"/>
      <c r="D242" s="189"/>
      <c r="E242" s="190"/>
      <c r="F242" s="190"/>
      <c r="G242" s="190"/>
      <c r="H242" s="190"/>
      <c r="I242" s="190"/>
      <c r="J242" s="133"/>
      <c r="K242" s="133"/>
      <c r="L242" s="133"/>
      <c r="M242" s="133"/>
      <c r="N242" s="133"/>
      <c r="O242" s="133"/>
      <c r="P242" s="134"/>
      <c r="Q242" s="135"/>
      <c r="R242" s="135"/>
      <c r="S242" s="135"/>
      <c r="T242" s="135"/>
      <c r="U242" s="135"/>
      <c r="V242" s="133"/>
      <c r="W242" s="133"/>
      <c r="X242" s="133"/>
      <c r="Y242" s="133"/>
      <c r="Z242" s="133"/>
      <c r="AA242" s="133"/>
    </row>
    <row r="243" spans="1:27" s="4" customFormat="1" ht="13.5" customHeight="1" x14ac:dyDescent="0.2">
      <c r="A243" s="79">
        <v>62</v>
      </c>
      <c r="B243" s="166"/>
      <c r="C243" s="45"/>
      <c r="D243" s="187">
        <f t="shared" ref="D243:D244" si="1290">P243</f>
        <v>44.34</v>
      </c>
      <c r="E243" s="187">
        <f t="shared" ref="E243:E244" si="1291">Q243</f>
        <v>46.11</v>
      </c>
      <c r="F243" s="187">
        <f t="shared" ref="F243:F244" si="1292">R243</f>
        <v>47.95</v>
      </c>
      <c r="G243" s="187">
        <f t="shared" ref="G243:G244" si="1293">S243</f>
        <v>49.87</v>
      </c>
      <c r="H243" s="187">
        <f t="shared" ref="H243:H244" si="1294">T243</f>
        <v>51.87</v>
      </c>
      <c r="I243" s="187">
        <f>U243</f>
        <v>53.94</v>
      </c>
      <c r="J243" s="130"/>
      <c r="K243" s="130">
        <f>(E243/D243)-1</f>
        <v>3.9919000000000003E-2</v>
      </c>
      <c r="L243" s="130">
        <f t="shared" ref="L243" si="1295">(F243/E243)-1</f>
        <v>3.9905000000000003E-2</v>
      </c>
      <c r="M243" s="130">
        <f t="shared" ref="M243" si="1296">(G243/F243)-1</f>
        <v>4.0042000000000001E-2</v>
      </c>
      <c r="N243" s="130">
        <f t="shared" ref="N243" si="1297">(H243/G243)-1</f>
        <v>4.0104000000000001E-2</v>
      </c>
      <c r="O243" s="130">
        <f t="shared" ref="O243" si="1298">(I243/H243)-1</f>
        <v>3.9906999999999998E-2</v>
      </c>
      <c r="P243" s="128">
        <f>ROUND(Q243*0.9615384,5)</f>
        <v>44.335940000000001</v>
      </c>
      <c r="Q243" s="128">
        <f t="shared" ref="Q243:T243" si="1299">ROUND(R243*0.9615384,5)</f>
        <v>46.109380000000002</v>
      </c>
      <c r="R243" s="128">
        <f t="shared" si="1299"/>
        <v>47.953760000000003</v>
      </c>
      <c r="S243" s="128">
        <f t="shared" si="1299"/>
        <v>49.87191</v>
      </c>
      <c r="T243" s="128">
        <f t="shared" si="1299"/>
        <v>51.866790000000002</v>
      </c>
      <c r="U243" s="129">
        <f>ROUND(U240*102.5%,5)</f>
        <v>53.941459999999999</v>
      </c>
      <c r="V243" s="130"/>
      <c r="W243" s="130">
        <f>(Q243/P243)-1</f>
        <v>0.04</v>
      </c>
      <c r="X243" s="130">
        <f t="shared" ref="X243:AA243" si="1300">(R243/Q243)-1</f>
        <v>0.04</v>
      </c>
      <c r="Y243" s="130">
        <f t="shared" si="1300"/>
        <v>0.04</v>
      </c>
      <c r="Z243" s="130">
        <f t="shared" si="1300"/>
        <v>0.04</v>
      </c>
      <c r="AA243" s="130">
        <f t="shared" si="1300"/>
        <v>0.04</v>
      </c>
    </row>
    <row r="244" spans="1:27" s="4" customFormat="1" ht="13.5" customHeight="1" x14ac:dyDescent="0.2">
      <c r="A244" s="76" t="s">
        <v>141</v>
      </c>
      <c r="B244" s="171"/>
      <c r="C244" s="24"/>
      <c r="D244" s="188">
        <f t="shared" si="1290"/>
        <v>92219</v>
      </c>
      <c r="E244" s="188">
        <f t="shared" si="1291"/>
        <v>95908</v>
      </c>
      <c r="F244" s="188">
        <f t="shared" si="1292"/>
        <v>99744</v>
      </c>
      <c r="G244" s="188">
        <f t="shared" si="1293"/>
        <v>103734</v>
      </c>
      <c r="H244" s="188">
        <f t="shared" si="1294"/>
        <v>107883</v>
      </c>
      <c r="I244" s="188">
        <f>U244</f>
        <v>112198</v>
      </c>
      <c r="J244" s="130">
        <f>(D243/D240)-1</f>
        <v>2.5201999999999999E-2</v>
      </c>
      <c r="K244" s="130">
        <f>(E243/E240)-1</f>
        <v>2.5121999999999998E-2</v>
      </c>
      <c r="L244" s="130">
        <f t="shared" ref="L244" si="1301">(F243/F240)-1</f>
        <v>2.5010999999999999E-2</v>
      </c>
      <c r="M244" s="130">
        <f t="shared" ref="M244" si="1302">(G243/G240)-1</f>
        <v>2.4865999999999999E-2</v>
      </c>
      <c r="N244" s="130">
        <f t="shared" ref="N244" si="1303">(H243/H240)-1</f>
        <v>2.5099E-2</v>
      </c>
      <c r="O244" s="130">
        <f t="shared" ref="O244" si="1304">(I243/I240)-1</f>
        <v>2.4891E-2</v>
      </c>
      <c r="P244" s="131">
        <f t="shared" ref="P244" si="1305">ROUND((P243*2080),5)</f>
        <v>92218.7552</v>
      </c>
      <c r="Q244" s="132">
        <f t="shared" ref="Q244" si="1306">ROUND((Q243*2080),5)</f>
        <v>95907.510399999999</v>
      </c>
      <c r="R244" s="132">
        <f t="shared" ref="R244" si="1307">ROUND((R243*2080),5)</f>
        <v>99743.820800000001</v>
      </c>
      <c r="S244" s="132">
        <f t="shared" ref="S244" si="1308">ROUND((S243*2080),5)</f>
        <v>103733.57279999999</v>
      </c>
      <c r="T244" s="132">
        <f t="shared" ref="T244" si="1309">ROUND((T243*2080),5)</f>
        <v>107882.9232</v>
      </c>
      <c r="U244" s="132">
        <f>ROUND((U243*2080),5)</f>
        <v>112198.2368</v>
      </c>
      <c r="V244" s="130">
        <f>(P243/P240)-1</f>
        <v>2.5000000000000001E-2</v>
      </c>
      <c r="W244" s="130">
        <f>(Q243/Q240)-1</f>
        <v>2.5000000000000001E-2</v>
      </c>
      <c r="X244" s="130">
        <f t="shared" ref="X244:AA244" si="1310">(R243/R240)-1</f>
        <v>2.5000000000000001E-2</v>
      </c>
      <c r="Y244" s="130">
        <f t="shared" si="1310"/>
        <v>2.5000000000000001E-2</v>
      </c>
      <c r="Z244" s="130">
        <f t="shared" si="1310"/>
        <v>2.5000000000000001E-2</v>
      </c>
      <c r="AA244" s="130">
        <f t="shared" si="1310"/>
        <v>2.5000000000000001E-2</v>
      </c>
    </row>
    <row r="245" spans="1:27" s="4" customFormat="1" ht="13.5" customHeight="1" thickBot="1" x14ac:dyDescent="0.25">
      <c r="A245" s="80"/>
      <c r="B245" s="170"/>
      <c r="C245" s="49"/>
      <c r="D245" s="189"/>
      <c r="E245" s="190"/>
      <c r="F245" s="190"/>
      <c r="G245" s="190"/>
      <c r="H245" s="190"/>
      <c r="I245" s="190"/>
      <c r="J245" s="133"/>
      <c r="K245" s="133"/>
      <c r="L245" s="133"/>
      <c r="M245" s="133"/>
      <c r="N245" s="133"/>
      <c r="O245" s="133"/>
      <c r="P245" s="134"/>
      <c r="Q245" s="135"/>
      <c r="R245" s="135"/>
      <c r="S245" s="135"/>
      <c r="T245" s="135"/>
      <c r="U245" s="135"/>
      <c r="V245" s="133"/>
      <c r="W245" s="133"/>
      <c r="X245" s="133"/>
      <c r="Y245" s="133"/>
      <c r="Z245" s="133"/>
      <c r="AA245" s="133"/>
    </row>
    <row r="246" spans="1:27" s="4" customFormat="1" ht="13.5" customHeight="1" x14ac:dyDescent="0.2">
      <c r="A246" s="79">
        <v>63</v>
      </c>
      <c r="B246" s="166" t="s">
        <v>95</v>
      </c>
      <c r="C246" s="45" t="s">
        <v>77</v>
      </c>
      <c r="D246" s="187">
        <f t="shared" ref="D246:D247" si="1311">P246</f>
        <v>45.44</v>
      </c>
      <c r="E246" s="187">
        <f t="shared" ref="E246:E247" si="1312">Q246</f>
        <v>47.26</v>
      </c>
      <c r="F246" s="187">
        <f t="shared" ref="F246:F247" si="1313">R246</f>
        <v>49.15</v>
      </c>
      <c r="G246" s="187">
        <f t="shared" ref="G246:G247" si="1314">S246</f>
        <v>51.12</v>
      </c>
      <c r="H246" s="187">
        <f t="shared" ref="H246:H247" si="1315">T246</f>
        <v>53.16</v>
      </c>
      <c r="I246" s="187">
        <f>U246</f>
        <v>55.29</v>
      </c>
      <c r="J246" s="130"/>
      <c r="K246" s="130">
        <f>(E246/D246)-1</f>
        <v>4.0052999999999998E-2</v>
      </c>
      <c r="L246" s="130">
        <f t="shared" ref="L246" si="1316">(F246/E246)-1</f>
        <v>3.9992E-2</v>
      </c>
      <c r="M246" s="130">
        <f t="shared" ref="M246" si="1317">(G246/F246)-1</f>
        <v>4.0080999999999999E-2</v>
      </c>
      <c r="N246" s="130">
        <f t="shared" ref="N246" si="1318">(H246/G246)-1</f>
        <v>3.9905999999999997E-2</v>
      </c>
      <c r="O246" s="130">
        <f t="shared" ref="O246" si="1319">(I246/H246)-1</f>
        <v>4.0067999999999999E-2</v>
      </c>
      <c r="P246" s="128">
        <f>ROUND(Q246*0.9615384,5)</f>
        <v>45.444330000000001</v>
      </c>
      <c r="Q246" s="128">
        <f t="shared" ref="Q246:T246" si="1320">ROUND(R246*0.9615384,5)</f>
        <v>47.26211</v>
      </c>
      <c r="R246" s="128">
        <f t="shared" si="1320"/>
        <v>49.1526</v>
      </c>
      <c r="S246" s="128">
        <f t="shared" si="1320"/>
        <v>51.11871</v>
      </c>
      <c r="T246" s="128">
        <f t="shared" si="1320"/>
        <v>53.163460000000001</v>
      </c>
      <c r="U246" s="129">
        <f>ROUND(U243*102.5%,5)</f>
        <v>55.29</v>
      </c>
      <c r="V246" s="130"/>
      <c r="W246" s="130">
        <f>(Q246/P246)-1</f>
        <v>0.04</v>
      </c>
      <c r="X246" s="130">
        <f t="shared" ref="X246:AA246" si="1321">(R246/Q246)-1</f>
        <v>0.04</v>
      </c>
      <c r="Y246" s="130">
        <f t="shared" si="1321"/>
        <v>0.04</v>
      </c>
      <c r="Z246" s="130">
        <f t="shared" si="1321"/>
        <v>0.04</v>
      </c>
      <c r="AA246" s="130">
        <f t="shared" si="1321"/>
        <v>0.04</v>
      </c>
    </row>
    <row r="247" spans="1:27" s="4" customFormat="1" ht="13.5" customHeight="1" x14ac:dyDescent="0.2">
      <c r="A247" s="76" t="s">
        <v>141</v>
      </c>
      <c r="B247" s="171" t="s">
        <v>97</v>
      </c>
      <c r="C247" s="24" t="s">
        <v>77</v>
      </c>
      <c r="D247" s="188">
        <f t="shared" si="1311"/>
        <v>94524</v>
      </c>
      <c r="E247" s="188">
        <f t="shared" si="1312"/>
        <v>98305</v>
      </c>
      <c r="F247" s="188">
        <f t="shared" si="1313"/>
        <v>102237</v>
      </c>
      <c r="G247" s="188">
        <f t="shared" si="1314"/>
        <v>106327</v>
      </c>
      <c r="H247" s="188">
        <f t="shared" si="1315"/>
        <v>110580</v>
      </c>
      <c r="I247" s="188">
        <f>U247</f>
        <v>115003</v>
      </c>
      <c r="J247" s="130">
        <f>(D246/D243)-1</f>
        <v>2.4808E-2</v>
      </c>
      <c r="K247" s="130">
        <f>(E246/E243)-1</f>
        <v>2.494E-2</v>
      </c>
      <c r="L247" s="130">
        <f t="shared" ref="L247" si="1322">(F246/F243)-1</f>
        <v>2.5026E-2</v>
      </c>
      <c r="M247" s="130">
        <f t="shared" ref="M247" si="1323">(G246/G243)-1</f>
        <v>2.5065E-2</v>
      </c>
      <c r="N247" s="130">
        <f t="shared" ref="N247" si="1324">(H246/H243)-1</f>
        <v>2.487E-2</v>
      </c>
      <c r="O247" s="130">
        <f t="shared" ref="O247" si="1325">(I246/I243)-1</f>
        <v>2.5028000000000002E-2</v>
      </c>
      <c r="P247" s="131">
        <f t="shared" ref="P247" si="1326">ROUND((P246*2080),5)</f>
        <v>94524.206399999995</v>
      </c>
      <c r="Q247" s="132">
        <f t="shared" ref="Q247" si="1327">ROUND((Q246*2080),5)</f>
        <v>98305.188800000004</v>
      </c>
      <c r="R247" s="132">
        <f t="shared" ref="R247" si="1328">ROUND((R246*2080),5)</f>
        <v>102237.408</v>
      </c>
      <c r="S247" s="132">
        <f t="shared" ref="S247" si="1329">ROUND((S246*2080),5)</f>
        <v>106326.91680000001</v>
      </c>
      <c r="T247" s="132">
        <f t="shared" ref="T247" si="1330">ROUND((T246*2080),5)</f>
        <v>110579.99679999999</v>
      </c>
      <c r="U247" s="132">
        <f>ROUND((U246*2080),5)</f>
        <v>115003.2</v>
      </c>
      <c r="V247" s="130">
        <f>(P246/P243)-1</f>
        <v>2.5000000000000001E-2</v>
      </c>
      <c r="W247" s="130">
        <f>(Q246/Q243)-1</f>
        <v>2.5000000000000001E-2</v>
      </c>
      <c r="X247" s="130">
        <f t="shared" ref="X247:AA247" si="1331">(R246/R243)-1</f>
        <v>2.5000000000000001E-2</v>
      </c>
      <c r="Y247" s="130">
        <f t="shared" si="1331"/>
        <v>2.5000000000000001E-2</v>
      </c>
      <c r="Z247" s="130">
        <f t="shared" si="1331"/>
        <v>2.5000000000000001E-2</v>
      </c>
      <c r="AA247" s="130">
        <f t="shared" si="1331"/>
        <v>2.5000000000000001E-2</v>
      </c>
    </row>
    <row r="248" spans="1:27" s="4" customFormat="1" ht="13.5" customHeight="1" x14ac:dyDescent="0.2">
      <c r="A248" s="76"/>
      <c r="B248" s="171" t="s">
        <v>134</v>
      </c>
      <c r="C248" s="24" t="s">
        <v>77</v>
      </c>
      <c r="D248" s="194"/>
      <c r="E248" s="195"/>
      <c r="F248" s="195"/>
      <c r="G248" s="195"/>
      <c r="H248" s="195"/>
      <c r="I248" s="195"/>
      <c r="J248" s="136"/>
      <c r="K248" s="136"/>
      <c r="L248" s="136"/>
      <c r="M248" s="136"/>
      <c r="N248" s="136"/>
      <c r="O248" s="136"/>
      <c r="P248" s="131"/>
      <c r="Q248" s="132"/>
      <c r="R248" s="132"/>
      <c r="S248" s="132"/>
      <c r="T248" s="132"/>
      <c r="U248" s="132"/>
      <c r="V248" s="136"/>
      <c r="W248" s="136"/>
      <c r="X248" s="136"/>
      <c r="Y248" s="136"/>
      <c r="Z248" s="136"/>
      <c r="AA248" s="136"/>
    </row>
    <row r="249" spans="1:27" s="4" customFormat="1" ht="13.5" customHeight="1" x14ac:dyDescent="0.2">
      <c r="A249" s="76"/>
      <c r="B249" s="171" t="s">
        <v>135</v>
      </c>
      <c r="C249" s="24" t="s">
        <v>77</v>
      </c>
      <c r="D249" s="194"/>
      <c r="E249" s="195"/>
      <c r="F249" s="195"/>
      <c r="G249" s="195"/>
      <c r="H249" s="195"/>
      <c r="I249" s="195"/>
      <c r="J249" s="136"/>
      <c r="K249" s="136"/>
      <c r="L249" s="136"/>
      <c r="M249" s="136"/>
      <c r="N249" s="136"/>
      <c r="O249" s="136"/>
      <c r="P249" s="131"/>
      <c r="Q249" s="132"/>
      <c r="R249" s="132"/>
      <c r="S249" s="132"/>
      <c r="T249" s="132"/>
      <c r="U249" s="132"/>
      <c r="V249" s="136"/>
      <c r="W249" s="136"/>
      <c r="X249" s="136"/>
      <c r="Y249" s="136"/>
      <c r="Z249" s="136"/>
      <c r="AA249" s="136"/>
    </row>
    <row r="250" spans="1:27" s="4" customFormat="1" ht="13.5" customHeight="1" x14ac:dyDescent="0.2">
      <c r="A250" s="76"/>
      <c r="B250" s="171" t="s">
        <v>98</v>
      </c>
      <c r="C250" s="24" t="s">
        <v>77</v>
      </c>
      <c r="D250" s="194"/>
      <c r="E250" s="195"/>
      <c r="F250" s="195"/>
      <c r="G250" s="195"/>
      <c r="H250" s="195"/>
      <c r="I250" s="195"/>
      <c r="J250" s="136"/>
      <c r="K250" s="136"/>
      <c r="L250" s="136"/>
      <c r="M250" s="136"/>
      <c r="N250" s="136"/>
      <c r="O250" s="136"/>
      <c r="P250" s="131"/>
      <c r="Q250" s="132"/>
      <c r="R250" s="132"/>
      <c r="S250" s="132"/>
      <c r="T250" s="132"/>
      <c r="U250" s="132"/>
      <c r="V250" s="136"/>
      <c r="W250" s="136"/>
      <c r="X250" s="136"/>
      <c r="Y250" s="136"/>
      <c r="Z250" s="136"/>
      <c r="AA250" s="136"/>
    </row>
    <row r="251" spans="1:27" s="4" customFormat="1" ht="13.5" customHeight="1" thickBot="1" x14ac:dyDescent="0.25">
      <c r="A251" s="80"/>
      <c r="B251" s="170"/>
      <c r="C251" s="49"/>
      <c r="D251" s="189"/>
      <c r="E251" s="190"/>
      <c r="F251" s="190"/>
      <c r="G251" s="190"/>
      <c r="H251" s="190"/>
      <c r="I251" s="190"/>
      <c r="J251" s="133"/>
      <c r="K251" s="133"/>
      <c r="L251" s="133"/>
      <c r="M251" s="133"/>
      <c r="N251" s="133"/>
      <c r="O251" s="133"/>
      <c r="P251" s="134"/>
      <c r="Q251" s="135"/>
      <c r="R251" s="135"/>
      <c r="S251" s="135"/>
      <c r="T251" s="135"/>
      <c r="U251" s="135"/>
      <c r="V251" s="133"/>
      <c r="W251" s="133"/>
      <c r="X251" s="133"/>
      <c r="Y251" s="133"/>
      <c r="Z251" s="133"/>
      <c r="AA251" s="133"/>
    </row>
    <row r="252" spans="1:27" s="4" customFormat="1" ht="13.5" customHeight="1" x14ac:dyDescent="0.2">
      <c r="A252" s="79">
        <v>64</v>
      </c>
      <c r="B252" s="166" t="s">
        <v>87</v>
      </c>
      <c r="C252" s="45" t="s">
        <v>77</v>
      </c>
      <c r="D252" s="187">
        <f t="shared" ref="D252:D253" si="1332">P252</f>
        <v>46.58</v>
      </c>
      <c r="E252" s="187">
        <f t="shared" ref="E252:E253" si="1333">Q252</f>
        <v>48.44</v>
      </c>
      <c r="F252" s="187">
        <f t="shared" ref="F252:F253" si="1334">R252</f>
        <v>50.38</v>
      </c>
      <c r="G252" s="187">
        <f t="shared" ref="G252:G253" si="1335">S252</f>
        <v>52.4</v>
      </c>
      <c r="H252" s="187">
        <f t="shared" ref="H252:H253" si="1336">T252</f>
        <v>54.49</v>
      </c>
      <c r="I252" s="187">
        <f>U252</f>
        <v>56.67</v>
      </c>
      <c r="J252" s="130"/>
      <c r="K252" s="130">
        <f>(E252/D252)-1</f>
        <v>3.9931000000000001E-2</v>
      </c>
      <c r="L252" s="130">
        <f t="shared" ref="L252" si="1337">(F252/E252)-1</f>
        <v>4.0050000000000002E-2</v>
      </c>
      <c r="M252" s="130">
        <f t="shared" ref="M252" si="1338">(G252/F252)-1</f>
        <v>4.0094999999999999E-2</v>
      </c>
      <c r="N252" s="130">
        <f t="shared" ref="N252" si="1339">(H252/G252)-1</f>
        <v>3.9884999999999997E-2</v>
      </c>
      <c r="O252" s="130">
        <f t="shared" ref="O252" si="1340">(I252/H252)-1</f>
        <v>4.0007000000000001E-2</v>
      </c>
      <c r="P252" s="128">
        <f>ROUND(Q252*0.9615384,5)</f>
        <v>46.580440000000003</v>
      </c>
      <c r="Q252" s="128">
        <f t="shared" ref="Q252:T252" si="1341">ROUND(R252*0.9615384,5)</f>
        <v>48.443660000000001</v>
      </c>
      <c r="R252" s="128">
        <f t="shared" si="1341"/>
        <v>50.381410000000002</v>
      </c>
      <c r="S252" s="128">
        <f t="shared" si="1341"/>
        <v>52.39667</v>
      </c>
      <c r="T252" s="128">
        <f t="shared" si="1341"/>
        <v>54.492539999999998</v>
      </c>
      <c r="U252" s="129">
        <f>ROUND(U246*102.5%,5)</f>
        <v>56.672249999999998</v>
      </c>
      <c r="V252" s="130"/>
      <c r="W252" s="130">
        <f>(Q252/P252)-1</f>
        <v>0.04</v>
      </c>
      <c r="X252" s="130">
        <f t="shared" ref="X252:AA252" si="1342">(R252/Q252)-1</f>
        <v>0.04</v>
      </c>
      <c r="Y252" s="130">
        <f t="shared" si="1342"/>
        <v>0.04</v>
      </c>
      <c r="Z252" s="130">
        <f t="shared" si="1342"/>
        <v>0.04</v>
      </c>
      <c r="AA252" s="130">
        <f t="shared" si="1342"/>
        <v>0.04</v>
      </c>
    </row>
    <row r="253" spans="1:27" s="4" customFormat="1" ht="13.5" customHeight="1" x14ac:dyDescent="0.2">
      <c r="A253" s="76" t="s">
        <v>141</v>
      </c>
      <c r="B253" s="171"/>
      <c r="C253" s="24"/>
      <c r="D253" s="188">
        <f t="shared" si="1332"/>
        <v>96887</v>
      </c>
      <c r="E253" s="188">
        <f t="shared" si="1333"/>
        <v>100763</v>
      </c>
      <c r="F253" s="188">
        <f t="shared" si="1334"/>
        <v>104793</v>
      </c>
      <c r="G253" s="188">
        <f t="shared" si="1335"/>
        <v>108985</v>
      </c>
      <c r="H253" s="188">
        <f t="shared" si="1336"/>
        <v>113344</v>
      </c>
      <c r="I253" s="188">
        <f>U253</f>
        <v>117878</v>
      </c>
      <c r="J253" s="130">
        <f>(D252/D246)-1</f>
        <v>2.5087999999999999E-2</v>
      </c>
      <c r="K253" s="130">
        <f>(E252/E246)-1</f>
        <v>2.4968000000000001E-2</v>
      </c>
      <c r="L253" s="130">
        <f t="shared" ref="L253" si="1343">(F252/F246)-1</f>
        <v>2.5024999999999999E-2</v>
      </c>
      <c r="M253" s="130">
        <f t="shared" ref="M253" si="1344">(G252/G246)-1</f>
        <v>2.5038999999999999E-2</v>
      </c>
      <c r="N253" s="130">
        <f t="shared" ref="N253" si="1345">(H252/H246)-1</f>
        <v>2.5019E-2</v>
      </c>
      <c r="O253" s="130">
        <f t="shared" ref="O253" si="1346">(I252/I246)-1</f>
        <v>2.4958999999999999E-2</v>
      </c>
      <c r="P253" s="131">
        <f t="shared" ref="P253" si="1347">ROUND((P252*2080),5)</f>
        <v>96887.315199999997</v>
      </c>
      <c r="Q253" s="132">
        <f t="shared" ref="Q253" si="1348">ROUND((Q252*2080),5)</f>
        <v>100762.8128</v>
      </c>
      <c r="R253" s="132">
        <f t="shared" ref="R253" si="1349">ROUND((R252*2080),5)</f>
        <v>104793.3328</v>
      </c>
      <c r="S253" s="132">
        <f t="shared" ref="S253" si="1350">ROUND((S252*2080),5)</f>
        <v>108985.0736</v>
      </c>
      <c r="T253" s="132">
        <f t="shared" ref="T253" si="1351">ROUND((T252*2080),5)</f>
        <v>113344.4832</v>
      </c>
      <c r="U253" s="132">
        <f>ROUND((U252*2080),5)</f>
        <v>117878.28</v>
      </c>
      <c r="V253" s="130">
        <f>(P252/P246)-1</f>
        <v>2.5000000000000001E-2</v>
      </c>
      <c r="W253" s="130">
        <f>(Q252/Q246)-1</f>
        <v>2.5000000000000001E-2</v>
      </c>
      <c r="X253" s="130">
        <f t="shared" ref="X253:AA253" si="1352">(R252/R246)-1</f>
        <v>2.5000000000000001E-2</v>
      </c>
      <c r="Y253" s="130">
        <f t="shared" si="1352"/>
        <v>2.5000000000000001E-2</v>
      </c>
      <c r="Z253" s="130">
        <f t="shared" si="1352"/>
        <v>2.5000000000000001E-2</v>
      </c>
      <c r="AA253" s="130">
        <f t="shared" si="1352"/>
        <v>2.5000000000000001E-2</v>
      </c>
    </row>
    <row r="254" spans="1:27" s="4" customFormat="1" ht="13.5" customHeight="1" thickBot="1" x14ac:dyDescent="0.25">
      <c r="A254" s="80"/>
      <c r="B254" s="170"/>
      <c r="C254" s="49"/>
      <c r="D254" s="189"/>
      <c r="E254" s="190"/>
      <c r="F254" s="190"/>
      <c r="G254" s="190"/>
      <c r="H254" s="190"/>
      <c r="I254" s="190"/>
      <c r="J254" s="133"/>
      <c r="K254" s="133"/>
      <c r="L254" s="133"/>
      <c r="M254" s="133"/>
      <c r="N254" s="133"/>
      <c r="O254" s="133"/>
      <c r="P254" s="134"/>
      <c r="Q254" s="135"/>
      <c r="R254" s="135"/>
      <c r="S254" s="135"/>
      <c r="T254" s="135"/>
      <c r="U254" s="135"/>
      <c r="V254" s="133"/>
      <c r="W254" s="133"/>
      <c r="X254" s="133"/>
      <c r="Y254" s="133"/>
      <c r="Z254" s="133"/>
      <c r="AA254" s="133"/>
    </row>
    <row r="255" spans="1:27" s="4" customFormat="1" ht="13.5" customHeight="1" x14ac:dyDescent="0.2">
      <c r="A255" s="79">
        <v>65</v>
      </c>
      <c r="B255" s="166" t="s">
        <v>96</v>
      </c>
      <c r="C255" s="45" t="s">
        <v>77</v>
      </c>
      <c r="D255" s="187">
        <f t="shared" ref="D255:D256" si="1353">P255</f>
        <v>47.74</v>
      </c>
      <c r="E255" s="187">
        <f t="shared" ref="E255:E256" si="1354">Q255</f>
        <v>49.65</v>
      </c>
      <c r="F255" s="187">
        <f t="shared" ref="F255:F256" si="1355">R255</f>
        <v>51.64</v>
      </c>
      <c r="G255" s="187">
        <f t="shared" ref="G255:G256" si="1356">S255</f>
        <v>53.71</v>
      </c>
      <c r="H255" s="187">
        <f t="shared" ref="H255:H256" si="1357">T255</f>
        <v>55.85</v>
      </c>
      <c r="I255" s="187">
        <f>U255</f>
        <v>58.09</v>
      </c>
      <c r="J255" s="130"/>
      <c r="K255" s="130">
        <f>(E255/D255)-1</f>
        <v>4.0008000000000002E-2</v>
      </c>
      <c r="L255" s="130">
        <f t="shared" ref="L255" si="1358">(F255/E255)-1</f>
        <v>4.0080999999999999E-2</v>
      </c>
      <c r="M255" s="130">
        <f t="shared" ref="M255" si="1359">(G255/F255)-1</f>
        <v>4.0085000000000003E-2</v>
      </c>
      <c r="N255" s="130">
        <f t="shared" ref="N255" si="1360">(H255/G255)-1</f>
        <v>3.9843999999999997E-2</v>
      </c>
      <c r="O255" s="130">
        <f t="shared" ref="O255" si="1361">(I255/H255)-1</f>
        <v>4.0106999999999997E-2</v>
      </c>
      <c r="P255" s="128">
        <f>ROUND(Q255*0.9615384,5)</f>
        <v>47.744959999999999</v>
      </c>
      <c r="Q255" s="128">
        <f t="shared" ref="Q255:T255" si="1362">ROUND(R255*0.9615384,5)</f>
        <v>49.654760000000003</v>
      </c>
      <c r="R255" s="128">
        <f t="shared" si="1362"/>
        <v>51.640949999999997</v>
      </c>
      <c r="S255" s="128">
        <f t="shared" si="1362"/>
        <v>53.706589999999998</v>
      </c>
      <c r="T255" s="128">
        <f t="shared" si="1362"/>
        <v>55.854860000000002</v>
      </c>
      <c r="U255" s="129">
        <f>ROUND(U252*102.5%,5)</f>
        <v>58.089060000000003</v>
      </c>
      <c r="V255" s="130"/>
      <c r="W255" s="130">
        <f>(Q255/P255)-1</f>
        <v>0.04</v>
      </c>
      <c r="X255" s="130">
        <f t="shared" ref="X255:AA255" si="1363">(R255/Q255)-1</f>
        <v>0.04</v>
      </c>
      <c r="Y255" s="130">
        <f t="shared" si="1363"/>
        <v>0.04</v>
      </c>
      <c r="Z255" s="130">
        <f t="shared" si="1363"/>
        <v>0.04</v>
      </c>
      <c r="AA255" s="130">
        <f t="shared" si="1363"/>
        <v>0.04</v>
      </c>
    </row>
    <row r="256" spans="1:27" s="4" customFormat="1" ht="13.5" customHeight="1" x14ac:dyDescent="0.2">
      <c r="A256" s="76" t="s">
        <v>141</v>
      </c>
      <c r="B256" s="171" t="s">
        <v>106</v>
      </c>
      <c r="C256" s="24" t="s">
        <v>77</v>
      </c>
      <c r="D256" s="188">
        <f t="shared" si="1353"/>
        <v>99310</v>
      </c>
      <c r="E256" s="188">
        <f t="shared" si="1354"/>
        <v>103282</v>
      </c>
      <c r="F256" s="188">
        <f t="shared" si="1355"/>
        <v>107413</v>
      </c>
      <c r="G256" s="188">
        <f t="shared" si="1356"/>
        <v>111710</v>
      </c>
      <c r="H256" s="188">
        <f t="shared" si="1357"/>
        <v>116178</v>
      </c>
      <c r="I256" s="188">
        <f>U256</f>
        <v>120825</v>
      </c>
      <c r="J256" s="130">
        <f>(D255/D252)-1</f>
        <v>2.4903000000000002E-2</v>
      </c>
      <c r="K256" s="130">
        <f>(E255/E252)-1</f>
        <v>2.4979000000000001E-2</v>
      </c>
      <c r="L256" s="130">
        <f t="shared" ref="L256" si="1364">(F255/F252)-1</f>
        <v>2.5010000000000001E-2</v>
      </c>
      <c r="M256" s="130">
        <f t="shared" ref="M256" si="1365">(G255/G252)-1</f>
        <v>2.5000000000000001E-2</v>
      </c>
      <c r="N256" s="130">
        <f t="shared" ref="N256" si="1366">(H255/H252)-1</f>
        <v>2.4958999999999999E-2</v>
      </c>
      <c r="O256" s="130">
        <f t="shared" ref="O256" si="1367">(I255/I252)-1</f>
        <v>2.5056999999999999E-2</v>
      </c>
      <c r="P256" s="131">
        <f t="shared" ref="P256" si="1368">ROUND((P255*2080),5)</f>
        <v>99309.516799999998</v>
      </c>
      <c r="Q256" s="132">
        <f t="shared" ref="Q256" si="1369">ROUND((Q255*2080),5)</f>
        <v>103281.9008</v>
      </c>
      <c r="R256" s="132">
        <f t="shared" ref="R256" si="1370">ROUND((R255*2080),5)</f>
        <v>107413.17600000001</v>
      </c>
      <c r="S256" s="132">
        <f t="shared" ref="S256" si="1371">ROUND((S255*2080),5)</f>
        <v>111709.7072</v>
      </c>
      <c r="T256" s="132">
        <f t="shared" ref="T256" si="1372">ROUND((T255*2080),5)</f>
        <v>116178.1088</v>
      </c>
      <c r="U256" s="132">
        <f>ROUND((U255*2080),5)</f>
        <v>120825.2448</v>
      </c>
      <c r="V256" s="130">
        <f>(P255/P252)-1</f>
        <v>2.5000000000000001E-2</v>
      </c>
      <c r="W256" s="130">
        <f>(Q255/Q252)-1</f>
        <v>2.5000000000000001E-2</v>
      </c>
      <c r="X256" s="130">
        <f t="shared" ref="X256:AA256" si="1373">(R255/R252)-1</f>
        <v>2.5000000000000001E-2</v>
      </c>
      <c r="Y256" s="130">
        <f t="shared" si="1373"/>
        <v>2.5000000000000001E-2</v>
      </c>
      <c r="Z256" s="130">
        <f t="shared" si="1373"/>
        <v>2.5000000000000001E-2</v>
      </c>
      <c r="AA256" s="130">
        <f t="shared" si="1373"/>
        <v>2.5000000000000001E-2</v>
      </c>
    </row>
    <row r="257" spans="1:27" s="4" customFormat="1" ht="13.5" customHeight="1" x14ac:dyDescent="0.2">
      <c r="A257" s="76"/>
      <c r="B257" s="171" t="s">
        <v>136</v>
      </c>
      <c r="C257" s="24" t="s">
        <v>77</v>
      </c>
      <c r="D257" s="194"/>
      <c r="E257" s="195"/>
      <c r="F257" s="195"/>
      <c r="G257" s="195"/>
      <c r="H257" s="195"/>
      <c r="I257" s="195"/>
      <c r="J257" s="136"/>
      <c r="K257" s="136"/>
      <c r="L257" s="136"/>
      <c r="M257" s="136"/>
      <c r="N257" s="136"/>
      <c r="O257" s="136"/>
      <c r="P257" s="131"/>
      <c r="Q257" s="132"/>
      <c r="R257" s="132"/>
      <c r="S257" s="132"/>
      <c r="T257" s="132"/>
      <c r="U257" s="132"/>
      <c r="V257" s="136"/>
      <c r="W257" s="136"/>
      <c r="X257" s="136"/>
      <c r="Y257" s="136"/>
      <c r="Z257" s="136"/>
      <c r="AA257" s="136"/>
    </row>
    <row r="258" spans="1:27" s="4" customFormat="1" ht="13.5" customHeight="1" thickBot="1" x14ac:dyDescent="0.25">
      <c r="A258" s="80"/>
      <c r="B258" s="170"/>
      <c r="C258" s="49"/>
      <c r="D258" s="189"/>
      <c r="E258" s="190"/>
      <c r="F258" s="190"/>
      <c r="G258" s="190"/>
      <c r="H258" s="190"/>
      <c r="I258" s="190"/>
      <c r="J258" s="133"/>
      <c r="K258" s="133"/>
      <c r="L258" s="133"/>
      <c r="M258" s="133"/>
      <c r="N258" s="133"/>
      <c r="O258" s="133"/>
      <c r="P258" s="134"/>
      <c r="Q258" s="135"/>
      <c r="R258" s="135"/>
      <c r="S258" s="135"/>
      <c r="T258" s="135"/>
      <c r="U258" s="135"/>
      <c r="V258" s="133"/>
      <c r="W258" s="133"/>
      <c r="X258" s="133"/>
      <c r="Y258" s="133"/>
      <c r="Z258" s="133"/>
      <c r="AA258" s="133"/>
    </row>
    <row r="259" spans="1:27" s="4" customFormat="1" ht="13.5" customHeight="1" x14ac:dyDescent="0.2">
      <c r="A259" s="79">
        <v>66</v>
      </c>
      <c r="B259" s="166" t="s">
        <v>137</v>
      </c>
      <c r="C259" s="45" t="s">
        <v>77</v>
      </c>
      <c r="D259" s="187">
        <f t="shared" ref="D259:D260" si="1374">P259</f>
        <v>48.94</v>
      </c>
      <c r="E259" s="187">
        <f t="shared" ref="E259:E260" si="1375">Q259</f>
        <v>50.9</v>
      </c>
      <c r="F259" s="187">
        <f t="shared" ref="F259:F260" si="1376">R259</f>
        <v>52.93</v>
      </c>
      <c r="G259" s="187">
        <f t="shared" ref="G259:G260" si="1377">S259</f>
        <v>55.05</v>
      </c>
      <c r="H259" s="187">
        <f t="shared" ref="H259:H260" si="1378">T259</f>
        <v>57.25</v>
      </c>
      <c r="I259" s="187">
        <f>U259</f>
        <v>59.54</v>
      </c>
      <c r="J259" s="130"/>
      <c r="K259" s="130">
        <f>(E259/D259)-1</f>
        <v>4.0049000000000001E-2</v>
      </c>
      <c r="L259" s="130">
        <f t="shared" ref="L259" si="1379">(F259/E259)-1</f>
        <v>3.9882000000000001E-2</v>
      </c>
      <c r="M259" s="130">
        <f t="shared" ref="M259" si="1380">(G259/F259)-1</f>
        <v>4.0052999999999998E-2</v>
      </c>
      <c r="N259" s="130">
        <f t="shared" ref="N259" si="1381">(H259/G259)-1</f>
        <v>3.9964E-2</v>
      </c>
      <c r="O259" s="130">
        <f t="shared" ref="O259" si="1382">(I259/H259)-1</f>
        <v>0.04</v>
      </c>
      <c r="P259" s="128">
        <f>ROUND(Q259*0.9615384,5)</f>
        <v>48.938589999999998</v>
      </c>
      <c r="Q259" s="128">
        <f t="shared" ref="Q259:T259" si="1383">ROUND(R259*0.9615384,5)</f>
        <v>50.896140000000003</v>
      </c>
      <c r="R259" s="128">
        <f t="shared" si="1383"/>
        <v>52.931989999999999</v>
      </c>
      <c r="S259" s="128">
        <f t="shared" si="1383"/>
        <v>55.04927</v>
      </c>
      <c r="T259" s="128">
        <f t="shared" si="1383"/>
        <v>57.251240000000003</v>
      </c>
      <c r="U259" s="129">
        <f>ROUND(U255*102.5%,5)</f>
        <v>59.541289999999996</v>
      </c>
      <c r="V259" s="130"/>
      <c r="W259" s="130">
        <f>(Q259/P259)-1</f>
        <v>0.04</v>
      </c>
      <c r="X259" s="130">
        <f t="shared" ref="X259:AA259" si="1384">(R259/Q259)-1</f>
        <v>0.04</v>
      </c>
      <c r="Y259" s="130">
        <f t="shared" si="1384"/>
        <v>0.04</v>
      </c>
      <c r="Z259" s="130">
        <f t="shared" si="1384"/>
        <v>0.04</v>
      </c>
      <c r="AA259" s="130">
        <f t="shared" si="1384"/>
        <v>0.04</v>
      </c>
    </row>
    <row r="260" spans="1:27" s="4" customFormat="1" ht="13.5" customHeight="1" x14ac:dyDescent="0.2">
      <c r="A260" s="76" t="s">
        <v>141</v>
      </c>
      <c r="B260" s="171"/>
      <c r="C260" s="24"/>
      <c r="D260" s="188">
        <f t="shared" si="1374"/>
        <v>101792</v>
      </c>
      <c r="E260" s="188">
        <f t="shared" si="1375"/>
        <v>105864</v>
      </c>
      <c r="F260" s="188">
        <f t="shared" si="1376"/>
        <v>110099</v>
      </c>
      <c r="G260" s="188">
        <f t="shared" si="1377"/>
        <v>114502</v>
      </c>
      <c r="H260" s="188">
        <f t="shared" si="1378"/>
        <v>119083</v>
      </c>
      <c r="I260" s="188">
        <f>U260</f>
        <v>123846</v>
      </c>
      <c r="J260" s="130">
        <f>(D259/D255)-1</f>
        <v>2.5135999999999999E-2</v>
      </c>
      <c r="K260" s="130">
        <f>(E259/E255)-1</f>
        <v>2.5176E-2</v>
      </c>
      <c r="L260" s="130">
        <f t="shared" ref="L260" si="1385">(F259/F255)-1</f>
        <v>2.4981E-2</v>
      </c>
      <c r="M260" s="130">
        <f t="shared" ref="M260" si="1386">(G259/G255)-1</f>
        <v>2.4948999999999999E-2</v>
      </c>
      <c r="N260" s="130">
        <f t="shared" ref="N260" si="1387">(H259/H255)-1</f>
        <v>2.5066999999999999E-2</v>
      </c>
      <c r="O260" s="130">
        <f t="shared" ref="O260" si="1388">(I259/I255)-1</f>
        <v>2.4961000000000001E-2</v>
      </c>
      <c r="P260" s="131">
        <f t="shared" ref="P260" si="1389">ROUND((P259*2080),5)</f>
        <v>101792.2672</v>
      </c>
      <c r="Q260" s="132">
        <f t="shared" ref="Q260" si="1390">ROUND((Q259*2080),5)</f>
        <v>105863.9712</v>
      </c>
      <c r="R260" s="132">
        <f t="shared" ref="R260" si="1391">ROUND((R259*2080),5)</f>
        <v>110098.5392</v>
      </c>
      <c r="S260" s="132">
        <f t="shared" ref="S260" si="1392">ROUND((S259*2080),5)</f>
        <v>114502.4816</v>
      </c>
      <c r="T260" s="132">
        <f t="shared" ref="T260" si="1393">ROUND((T259*2080),5)</f>
        <v>119082.57919999999</v>
      </c>
      <c r="U260" s="132">
        <f>ROUND((U259*2080),5)</f>
        <v>123845.8832</v>
      </c>
      <c r="V260" s="130">
        <f>(P259/P255)-1</f>
        <v>2.5000000000000001E-2</v>
      </c>
      <c r="W260" s="130">
        <f>(Q259/Q255)-1</f>
        <v>2.5000000000000001E-2</v>
      </c>
      <c r="X260" s="130">
        <f t="shared" ref="X260:AA260" si="1394">(R259/R255)-1</f>
        <v>2.5000000000000001E-2</v>
      </c>
      <c r="Y260" s="130">
        <f t="shared" si="1394"/>
        <v>2.5000000000000001E-2</v>
      </c>
      <c r="Z260" s="130">
        <f t="shared" si="1394"/>
        <v>2.5000000000000001E-2</v>
      </c>
      <c r="AA260" s="130">
        <f t="shared" si="1394"/>
        <v>2.5000000000000001E-2</v>
      </c>
    </row>
    <row r="261" spans="1:27" s="4" customFormat="1" ht="13.5" customHeight="1" thickBot="1" x14ac:dyDescent="0.25">
      <c r="A261" s="80"/>
      <c r="B261" s="170"/>
      <c r="C261" s="49"/>
      <c r="D261" s="189"/>
      <c r="E261" s="190"/>
      <c r="F261" s="190"/>
      <c r="G261" s="190"/>
      <c r="H261" s="190"/>
      <c r="I261" s="190"/>
      <c r="J261" s="133"/>
      <c r="K261" s="133"/>
      <c r="L261" s="133"/>
      <c r="M261" s="133"/>
      <c r="N261" s="133"/>
      <c r="O261" s="133"/>
      <c r="P261" s="134"/>
      <c r="Q261" s="135"/>
      <c r="R261" s="135"/>
      <c r="S261" s="135"/>
      <c r="T261" s="135"/>
      <c r="U261" s="135"/>
      <c r="V261" s="133"/>
      <c r="W261" s="133"/>
      <c r="X261" s="133"/>
      <c r="Y261" s="133"/>
      <c r="Z261" s="133"/>
      <c r="AA261" s="133"/>
    </row>
    <row r="262" spans="1:27" s="4" customFormat="1" ht="13.5" customHeight="1" x14ac:dyDescent="0.2">
      <c r="A262" s="79">
        <v>67</v>
      </c>
      <c r="B262" s="166" t="s">
        <v>138</v>
      </c>
      <c r="C262" s="45" t="s">
        <v>77</v>
      </c>
      <c r="D262" s="187">
        <f t="shared" ref="D262:D263" si="1395">P262</f>
        <v>50.16</v>
      </c>
      <c r="E262" s="187">
        <f t="shared" ref="E262:E263" si="1396">Q262</f>
        <v>52.17</v>
      </c>
      <c r="F262" s="187">
        <f t="shared" ref="F262:F263" si="1397">R262</f>
        <v>54.26</v>
      </c>
      <c r="G262" s="187">
        <f t="shared" ref="G262:G263" si="1398">S262</f>
        <v>56.43</v>
      </c>
      <c r="H262" s="187">
        <f t="shared" ref="H262:H263" si="1399">T262</f>
        <v>58.68</v>
      </c>
      <c r="I262" s="187">
        <f>U262</f>
        <v>61.03</v>
      </c>
      <c r="J262" s="130"/>
      <c r="K262" s="130">
        <f>(E262/D262)-1</f>
        <v>4.0072000000000003E-2</v>
      </c>
      <c r="L262" s="130">
        <f t="shared" ref="L262" si="1400">(F262/E262)-1</f>
        <v>4.0060999999999999E-2</v>
      </c>
      <c r="M262" s="130">
        <f t="shared" ref="M262" si="1401">(G262/F262)-1</f>
        <v>3.9993000000000001E-2</v>
      </c>
      <c r="N262" s="130">
        <f t="shared" ref="N262" si="1402">(H262/G262)-1</f>
        <v>3.9871999999999998E-2</v>
      </c>
      <c r="O262" s="130">
        <f t="shared" ref="O262" si="1403">(I262/H262)-1</f>
        <v>4.0048E-2</v>
      </c>
      <c r="P262" s="128">
        <f>ROUND(Q262*0.9615384,5)</f>
        <v>50.162050000000001</v>
      </c>
      <c r="Q262" s="128">
        <f t="shared" ref="Q262:T262" si="1404">ROUND(R262*0.9615384,5)</f>
        <v>52.16854</v>
      </c>
      <c r="R262" s="128">
        <f t="shared" si="1404"/>
        <v>54.255279999999999</v>
      </c>
      <c r="S262" s="128">
        <f t="shared" si="1404"/>
        <v>56.4255</v>
      </c>
      <c r="T262" s="128">
        <f t="shared" si="1404"/>
        <v>58.682519999999997</v>
      </c>
      <c r="U262" s="129">
        <f>ROUND(U259*102.5%,5)</f>
        <v>61.029820000000001</v>
      </c>
      <c r="V262" s="130"/>
      <c r="W262" s="130">
        <f>(Q262/P262)-1</f>
        <v>0.04</v>
      </c>
      <c r="X262" s="130">
        <f t="shared" ref="X262:AA262" si="1405">(R262/Q262)-1</f>
        <v>0.04</v>
      </c>
      <c r="Y262" s="130">
        <f t="shared" si="1405"/>
        <v>0.04</v>
      </c>
      <c r="Z262" s="130">
        <f t="shared" si="1405"/>
        <v>0.04</v>
      </c>
      <c r="AA262" s="130">
        <f t="shared" si="1405"/>
        <v>0.04</v>
      </c>
    </row>
    <row r="263" spans="1:27" s="4" customFormat="1" ht="13.5" customHeight="1" x14ac:dyDescent="0.2">
      <c r="A263" s="76" t="s">
        <v>141</v>
      </c>
      <c r="B263" s="171"/>
      <c r="C263" s="24"/>
      <c r="D263" s="188">
        <f t="shared" si="1395"/>
        <v>104337</v>
      </c>
      <c r="E263" s="188">
        <f t="shared" si="1396"/>
        <v>108511</v>
      </c>
      <c r="F263" s="188">
        <f t="shared" si="1397"/>
        <v>112851</v>
      </c>
      <c r="G263" s="188">
        <f t="shared" si="1398"/>
        <v>117365</v>
      </c>
      <c r="H263" s="188">
        <f t="shared" si="1399"/>
        <v>122060</v>
      </c>
      <c r="I263" s="188">
        <f>U263</f>
        <v>126942</v>
      </c>
      <c r="J263" s="130">
        <f>(D262/D259)-1</f>
        <v>2.4927999999999999E-2</v>
      </c>
      <c r="K263" s="130">
        <f>(E262/E259)-1</f>
        <v>2.4951000000000001E-2</v>
      </c>
      <c r="L263" s="130">
        <f t="shared" ref="L263" si="1406">(F262/F259)-1</f>
        <v>2.5128000000000001E-2</v>
      </c>
      <c r="M263" s="130">
        <f t="shared" ref="M263" si="1407">(G262/G259)-1</f>
        <v>2.5068E-2</v>
      </c>
      <c r="N263" s="130">
        <f t="shared" ref="N263" si="1408">(H262/H259)-1</f>
        <v>2.4978E-2</v>
      </c>
      <c r="O263" s="130">
        <f t="shared" ref="O263" si="1409">(I262/I259)-1</f>
        <v>2.5024999999999999E-2</v>
      </c>
      <c r="P263" s="131">
        <f t="shared" ref="P263" si="1410">ROUND((P262*2080),5)</f>
        <v>104337.064</v>
      </c>
      <c r="Q263" s="132">
        <f t="shared" ref="Q263" si="1411">ROUND((Q262*2080),5)</f>
        <v>108510.5632</v>
      </c>
      <c r="R263" s="132">
        <f t="shared" ref="R263" si="1412">ROUND((R262*2080),5)</f>
        <v>112850.98239999999</v>
      </c>
      <c r="S263" s="132">
        <f t="shared" ref="S263" si="1413">ROUND((S262*2080),5)</f>
        <v>117365.04</v>
      </c>
      <c r="T263" s="132">
        <f t="shared" ref="T263" si="1414">ROUND((T262*2080),5)</f>
        <v>122059.6416</v>
      </c>
      <c r="U263" s="132">
        <f>ROUND((U262*2080),5)</f>
        <v>126942.02559999999</v>
      </c>
      <c r="V263" s="130">
        <f>(P262/P259)-1</f>
        <v>2.5000000000000001E-2</v>
      </c>
      <c r="W263" s="130">
        <f>(Q262/Q259)-1</f>
        <v>2.5000000000000001E-2</v>
      </c>
      <c r="X263" s="130">
        <f t="shared" ref="X263:AA263" si="1415">(R262/R259)-1</f>
        <v>2.5000000000000001E-2</v>
      </c>
      <c r="Y263" s="130">
        <f t="shared" si="1415"/>
        <v>2.5000000000000001E-2</v>
      </c>
      <c r="Z263" s="130">
        <f t="shared" si="1415"/>
        <v>2.5000000000000001E-2</v>
      </c>
      <c r="AA263" s="130">
        <f t="shared" si="1415"/>
        <v>2.5000000000000001E-2</v>
      </c>
    </row>
    <row r="264" spans="1:27" s="4" customFormat="1" ht="13.5" customHeight="1" thickBot="1" x14ac:dyDescent="0.25">
      <c r="A264" s="80"/>
      <c r="B264" s="170"/>
      <c r="C264" s="49"/>
      <c r="D264" s="189"/>
      <c r="E264" s="190"/>
      <c r="F264" s="190"/>
      <c r="G264" s="190"/>
      <c r="H264" s="190"/>
      <c r="I264" s="190"/>
      <c r="J264" s="133"/>
      <c r="K264" s="133"/>
      <c r="L264" s="133"/>
      <c r="M264" s="133"/>
      <c r="N264" s="133"/>
      <c r="O264" s="133"/>
      <c r="P264" s="134"/>
      <c r="Q264" s="135"/>
      <c r="R264" s="135"/>
      <c r="S264" s="135"/>
      <c r="T264" s="135"/>
      <c r="U264" s="135"/>
      <c r="V264" s="133"/>
      <c r="W264" s="133"/>
      <c r="X264" s="133"/>
      <c r="Y264" s="133"/>
      <c r="Z264" s="133"/>
      <c r="AA264" s="133"/>
    </row>
    <row r="265" spans="1:27" s="4" customFormat="1" ht="13.5" customHeight="1" x14ac:dyDescent="0.2">
      <c r="A265" s="79">
        <v>68</v>
      </c>
      <c r="B265" s="166"/>
      <c r="C265" s="45"/>
      <c r="D265" s="187">
        <f t="shared" ref="D265:D266" si="1416">P265</f>
        <v>51.42</v>
      </c>
      <c r="E265" s="187">
        <f t="shared" ref="E265:E266" si="1417">Q265</f>
        <v>53.47</v>
      </c>
      <c r="F265" s="187">
        <f t="shared" ref="F265:F266" si="1418">R265</f>
        <v>55.61</v>
      </c>
      <c r="G265" s="187">
        <f t="shared" ref="G265:G266" si="1419">S265</f>
        <v>57.84</v>
      </c>
      <c r="H265" s="187">
        <f t="shared" ref="H265:H266" si="1420">T265</f>
        <v>60.15</v>
      </c>
      <c r="I265" s="187">
        <f>U265</f>
        <v>62.56</v>
      </c>
      <c r="J265" s="130"/>
      <c r="K265" s="130">
        <f>(E265/D265)-1</f>
        <v>3.9868000000000001E-2</v>
      </c>
      <c r="L265" s="130">
        <f t="shared" ref="L265" si="1421">(F265/E265)-1</f>
        <v>4.0022000000000002E-2</v>
      </c>
      <c r="M265" s="130">
        <f t="shared" ref="M265" si="1422">(G265/F265)-1</f>
        <v>4.0100999999999998E-2</v>
      </c>
      <c r="N265" s="130">
        <f t="shared" ref="N265" si="1423">(H265/G265)-1</f>
        <v>3.9938000000000001E-2</v>
      </c>
      <c r="O265" s="130">
        <f t="shared" ref="O265" si="1424">(I265/H265)-1</f>
        <v>4.0066999999999998E-2</v>
      </c>
      <c r="P265" s="128">
        <f>ROUND(Q265*0.9615384,5)</f>
        <v>51.4161</v>
      </c>
      <c r="Q265" s="128">
        <f t="shared" ref="Q265:T265" si="1425">ROUND(R265*0.9615384,5)</f>
        <v>53.472749999999998</v>
      </c>
      <c r="R265" s="128">
        <f t="shared" si="1425"/>
        <v>55.611660000000001</v>
      </c>
      <c r="S265" s="128">
        <f t="shared" si="1425"/>
        <v>57.836129999999997</v>
      </c>
      <c r="T265" s="128">
        <f t="shared" si="1425"/>
        <v>60.14958</v>
      </c>
      <c r="U265" s="129">
        <f>ROUND(U262*102.5%,5)</f>
        <v>62.555570000000003</v>
      </c>
      <c r="V265" s="130"/>
      <c r="W265" s="130">
        <f>(Q265/P265)-1</f>
        <v>0.04</v>
      </c>
      <c r="X265" s="130">
        <f t="shared" ref="X265:AA265" si="1426">(R265/Q265)-1</f>
        <v>0.04</v>
      </c>
      <c r="Y265" s="130">
        <f t="shared" si="1426"/>
        <v>0.04</v>
      </c>
      <c r="Z265" s="130">
        <f t="shared" si="1426"/>
        <v>0.04</v>
      </c>
      <c r="AA265" s="130">
        <f t="shared" si="1426"/>
        <v>0.04</v>
      </c>
    </row>
    <row r="266" spans="1:27" s="4" customFormat="1" ht="13.5" customHeight="1" x14ac:dyDescent="0.2">
      <c r="A266" s="76" t="s">
        <v>141</v>
      </c>
      <c r="B266" s="171"/>
      <c r="C266" s="24"/>
      <c r="D266" s="188">
        <f t="shared" si="1416"/>
        <v>106945</v>
      </c>
      <c r="E266" s="188">
        <f t="shared" si="1417"/>
        <v>111223</v>
      </c>
      <c r="F266" s="188">
        <f t="shared" si="1418"/>
        <v>115672</v>
      </c>
      <c r="G266" s="188">
        <f t="shared" si="1419"/>
        <v>120299</v>
      </c>
      <c r="H266" s="188">
        <f t="shared" si="1420"/>
        <v>125111</v>
      </c>
      <c r="I266" s="188">
        <f>U266</f>
        <v>130116</v>
      </c>
      <c r="J266" s="130">
        <f>(D265/D262)-1</f>
        <v>2.512E-2</v>
      </c>
      <c r="K266" s="130">
        <f>(E265/E262)-1</f>
        <v>2.4919E-2</v>
      </c>
      <c r="L266" s="130">
        <f t="shared" ref="L266" si="1427">(F265/F262)-1</f>
        <v>2.4879999999999999E-2</v>
      </c>
      <c r="M266" s="130">
        <f t="shared" ref="M266" si="1428">(G265/G262)-1</f>
        <v>2.4986999999999999E-2</v>
      </c>
      <c r="N266" s="130">
        <f t="shared" ref="N266" si="1429">(H265/H262)-1</f>
        <v>2.5051E-2</v>
      </c>
      <c r="O266" s="130">
        <f t="shared" ref="O266" si="1430">(I265/I262)-1</f>
        <v>2.5069999999999999E-2</v>
      </c>
      <c r="P266" s="131">
        <f t="shared" ref="P266" si="1431">ROUND((P265*2080),5)</f>
        <v>106945.488</v>
      </c>
      <c r="Q266" s="132">
        <f t="shared" ref="Q266" si="1432">ROUND((Q265*2080),5)</f>
        <v>111223.32</v>
      </c>
      <c r="R266" s="132">
        <f t="shared" ref="R266" si="1433">ROUND((R265*2080),5)</f>
        <v>115672.2528</v>
      </c>
      <c r="S266" s="132">
        <f t="shared" ref="S266" si="1434">ROUND((S265*2080),5)</f>
        <v>120299.1504</v>
      </c>
      <c r="T266" s="132">
        <f t="shared" ref="T266" si="1435">ROUND((T265*2080),5)</f>
        <v>125111.12639999999</v>
      </c>
      <c r="U266" s="132">
        <f>ROUND((U265*2080),5)</f>
        <v>130115.58560000001</v>
      </c>
      <c r="V266" s="130">
        <f>(P265/P262)-1</f>
        <v>2.5000000000000001E-2</v>
      </c>
      <c r="W266" s="130">
        <f>(Q265/Q262)-1</f>
        <v>2.5000000000000001E-2</v>
      </c>
      <c r="X266" s="130">
        <f t="shared" ref="X266:AA266" si="1436">(R265/R262)-1</f>
        <v>2.5000000000000001E-2</v>
      </c>
      <c r="Y266" s="130">
        <f t="shared" si="1436"/>
        <v>2.5000000000000001E-2</v>
      </c>
      <c r="Z266" s="130">
        <f t="shared" si="1436"/>
        <v>2.5000000000000001E-2</v>
      </c>
      <c r="AA266" s="130">
        <f t="shared" si="1436"/>
        <v>2.5000000000000001E-2</v>
      </c>
    </row>
    <row r="267" spans="1:27" s="4" customFormat="1" ht="13.5" customHeight="1" thickBot="1" x14ac:dyDescent="0.25">
      <c r="A267" s="80"/>
      <c r="B267" s="170"/>
      <c r="C267" s="49"/>
      <c r="D267" s="189"/>
      <c r="E267" s="190"/>
      <c r="F267" s="190"/>
      <c r="G267" s="190"/>
      <c r="H267" s="190"/>
      <c r="I267" s="190"/>
      <c r="J267" s="133"/>
      <c r="K267" s="133"/>
      <c r="L267" s="133"/>
      <c r="M267" s="133"/>
      <c r="N267" s="133"/>
      <c r="O267" s="133"/>
      <c r="P267" s="134"/>
      <c r="Q267" s="135"/>
      <c r="R267" s="135"/>
      <c r="S267" s="135"/>
      <c r="T267" s="135"/>
      <c r="U267" s="135"/>
      <c r="V267" s="133"/>
      <c r="W267" s="133"/>
      <c r="X267" s="133"/>
      <c r="Y267" s="133"/>
      <c r="Z267" s="133"/>
      <c r="AA267" s="133"/>
    </row>
    <row r="268" spans="1:27" s="4" customFormat="1" ht="13.5" customHeight="1" x14ac:dyDescent="0.2">
      <c r="A268" s="79">
        <v>69</v>
      </c>
      <c r="B268" s="166" t="s">
        <v>99</v>
      </c>
      <c r="C268" s="45" t="s">
        <v>77</v>
      </c>
      <c r="D268" s="187">
        <f t="shared" ref="D268:D269" si="1437">P268</f>
        <v>52.7</v>
      </c>
      <c r="E268" s="187">
        <f t="shared" ref="E268:E269" si="1438">Q268</f>
        <v>54.81</v>
      </c>
      <c r="F268" s="187">
        <f t="shared" ref="F268:F269" si="1439">R268</f>
        <v>57</v>
      </c>
      <c r="G268" s="187">
        <f t="shared" ref="G268:G269" si="1440">S268</f>
        <v>59.28</v>
      </c>
      <c r="H268" s="187">
        <f t="shared" ref="H268:H269" si="1441">T268</f>
        <v>61.65</v>
      </c>
      <c r="I268" s="187">
        <f>U268</f>
        <v>64.12</v>
      </c>
      <c r="J268" s="130"/>
      <c r="K268" s="130">
        <f>(E268/D268)-1</f>
        <v>4.0037999999999997E-2</v>
      </c>
      <c r="L268" s="130">
        <f t="shared" ref="L268" si="1442">(F268/E268)-1</f>
        <v>3.9955999999999998E-2</v>
      </c>
      <c r="M268" s="130">
        <f t="shared" ref="M268" si="1443">(G268/F268)-1</f>
        <v>0.04</v>
      </c>
      <c r="N268" s="130">
        <f t="shared" ref="N268" si="1444">(H268/G268)-1</f>
        <v>3.9980000000000002E-2</v>
      </c>
      <c r="O268" s="130">
        <f t="shared" ref="O268" si="1445">(I268/H268)-1</f>
        <v>4.0065000000000003E-2</v>
      </c>
      <c r="P268" s="128">
        <f>ROUND(Q268*0.9615384,5)</f>
        <v>52.701500000000003</v>
      </c>
      <c r="Q268" s="128">
        <f t="shared" ref="Q268:T268" si="1446">ROUND(R268*0.9615384,5)</f>
        <v>54.809559999999998</v>
      </c>
      <c r="R268" s="128">
        <f t="shared" si="1446"/>
        <v>57.001950000000001</v>
      </c>
      <c r="S268" s="128">
        <f t="shared" si="1446"/>
        <v>59.282029999999999</v>
      </c>
      <c r="T268" s="128">
        <f t="shared" si="1446"/>
        <v>61.653320000000001</v>
      </c>
      <c r="U268" s="129">
        <f>ROUND(U265*102.5%,5)</f>
        <v>64.119460000000004</v>
      </c>
      <c r="V268" s="130"/>
      <c r="W268" s="130">
        <f>(Q268/P268)-1</f>
        <v>0.04</v>
      </c>
      <c r="X268" s="130">
        <f t="shared" ref="X268:AA268" si="1447">(R268/Q268)-1</f>
        <v>0.04</v>
      </c>
      <c r="Y268" s="130">
        <f t="shared" si="1447"/>
        <v>0.04</v>
      </c>
      <c r="Z268" s="130">
        <f t="shared" si="1447"/>
        <v>0.04</v>
      </c>
      <c r="AA268" s="130">
        <f t="shared" si="1447"/>
        <v>0.04</v>
      </c>
    </row>
    <row r="269" spans="1:27" s="4" customFormat="1" ht="13.5" customHeight="1" x14ac:dyDescent="0.2">
      <c r="A269" s="76" t="s">
        <v>141</v>
      </c>
      <c r="B269" s="171"/>
      <c r="C269" s="24"/>
      <c r="D269" s="188">
        <f t="shared" si="1437"/>
        <v>109619</v>
      </c>
      <c r="E269" s="188">
        <f t="shared" si="1438"/>
        <v>114004</v>
      </c>
      <c r="F269" s="188">
        <f t="shared" si="1439"/>
        <v>118564</v>
      </c>
      <c r="G269" s="188">
        <f t="shared" si="1440"/>
        <v>123307</v>
      </c>
      <c r="H269" s="188">
        <f t="shared" si="1441"/>
        <v>128239</v>
      </c>
      <c r="I269" s="188">
        <f>U269</f>
        <v>133368</v>
      </c>
      <c r="J269" s="130">
        <f>(D268/D265)-1</f>
        <v>2.4892999999999998E-2</v>
      </c>
      <c r="K269" s="130">
        <f>(E268/E265)-1</f>
        <v>2.5061E-2</v>
      </c>
      <c r="L269" s="130">
        <f t="shared" ref="L269" si="1448">(F268/F265)-1</f>
        <v>2.4996000000000001E-2</v>
      </c>
      <c r="M269" s="130">
        <f t="shared" ref="M269" si="1449">(G268/G265)-1</f>
        <v>2.4896000000000001E-2</v>
      </c>
      <c r="N269" s="130">
        <f t="shared" ref="N269" si="1450">(H268/H265)-1</f>
        <v>2.4937999999999998E-2</v>
      </c>
      <c r="O269" s="130">
        <f t="shared" ref="O269" si="1451">(I268/I265)-1</f>
        <v>2.4936E-2</v>
      </c>
      <c r="P269" s="131">
        <f t="shared" ref="P269" si="1452">ROUND((P268*2080),5)</f>
        <v>109619.12</v>
      </c>
      <c r="Q269" s="132">
        <f t="shared" ref="Q269" si="1453">ROUND((Q268*2080),5)</f>
        <v>114003.8848</v>
      </c>
      <c r="R269" s="132">
        <f t="shared" ref="R269" si="1454">ROUND((R268*2080),5)</f>
        <v>118564.056</v>
      </c>
      <c r="S269" s="132">
        <f t="shared" ref="S269" si="1455">ROUND((S268*2080),5)</f>
        <v>123306.62239999999</v>
      </c>
      <c r="T269" s="132">
        <f t="shared" ref="T269" si="1456">ROUND((T268*2080),5)</f>
        <v>128238.9056</v>
      </c>
      <c r="U269" s="132">
        <f>ROUND((U268*2080),5)</f>
        <v>133368.4768</v>
      </c>
      <c r="V269" s="130">
        <f>(P268/P265)-1</f>
        <v>2.5000000000000001E-2</v>
      </c>
      <c r="W269" s="130">
        <f>(Q268/Q265)-1</f>
        <v>2.5000000000000001E-2</v>
      </c>
      <c r="X269" s="130">
        <f t="shared" ref="X269:AA269" si="1457">(R268/R265)-1</f>
        <v>2.5000000000000001E-2</v>
      </c>
      <c r="Y269" s="130">
        <f t="shared" si="1457"/>
        <v>2.5000000000000001E-2</v>
      </c>
      <c r="Z269" s="130">
        <f t="shared" si="1457"/>
        <v>2.5000000000000001E-2</v>
      </c>
      <c r="AA269" s="130">
        <f t="shared" si="1457"/>
        <v>2.5000000000000001E-2</v>
      </c>
    </row>
    <row r="270" spans="1:27" s="4" customFormat="1" ht="13.5" customHeight="1" thickBot="1" x14ac:dyDescent="0.25">
      <c r="A270" s="80"/>
      <c r="B270" s="170"/>
      <c r="C270" s="49"/>
      <c r="D270" s="189"/>
      <c r="E270" s="190"/>
      <c r="F270" s="190"/>
      <c r="G270" s="190"/>
      <c r="H270" s="190"/>
      <c r="I270" s="190"/>
      <c r="J270" s="133"/>
      <c r="K270" s="133"/>
      <c r="L270" s="133"/>
      <c r="M270" s="133"/>
      <c r="N270" s="133"/>
      <c r="O270" s="133"/>
      <c r="P270" s="134"/>
      <c r="Q270" s="135"/>
      <c r="R270" s="135"/>
      <c r="S270" s="135"/>
      <c r="T270" s="135"/>
      <c r="U270" s="135"/>
      <c r="V270" s="133"/>
      <c r="W270" s="133"/>
      <c r="X270" s="133"/>
      <c r="Y270" s="133"/>
      <c r="Z270" s="133"/>
      <c r="AA270" s="133"/>
    </row>
    <row r="271" spans="1:27" s="4" customFormat="1" ht="13.5" customHeight="1" x14ac:dyDescent="0.2">
      <c r="A271" s="79">
        <v>70</v>
      </c>
      <c r="B271" s="166"/>
      <c r="C271" s="45"/>
      <c r="D271" s="187">
        <f t="shared" ref="D271:D272" si="1458">P271</f>
        <v>54.02</v>
      </c>
      <c r="E271" s="187">
        <f t="shared" ref="E271:E272" si="1459">Q271</f>
        <v>56.18</v>
      </c>
      <c r="F271" s="187">
        <f t="shared" ref="F271:F272" si="1460">R271</f>
        <v>58.43</v>
      </c>
      <c r="G271" s="187">
        <f t="shared" ref="G271:G272" si="1461">S271</f>
        <v>60.76</v>
      </c>
      <c r="H271" s="187">
        <f t="shared" ref="H271:H272" si="1462">T271</f>
        <v>63.19</v>
      </c>
      <c r="I271" s="187">
        <f>U271</f>
        <v>65.72</v>
      </c>
      <c r="J271" s="130"/>
      <c r="K271" s="130">
        <f>(E271/D271)-1</f>
        <v>3.9985E-2</v>
      </c>
      <c r="L271" s="130">
        <f t="shared" ref="L271" si="1463">(F271/E271)-1</f>
        <v>4.0050000000000002E-2</v>
      </c>
      <c r="M271" s="130">
        <f t="shared" ref="M271" si="1464">(G271/F271)-1</f>
        <v>3.9877000000000003E-2</v>
      </c>
      <c r="N271" s="130">
        <f t="shared" ref="N271" si="1465">(H271/G271)-1</f>
        <v>3.9993000000000001E-2</v>
      </c>
      <c r="O271" s="130">
        <f t="shared" ref="O271" si="1466">(I271/H271)-1</f>
        <v>4.0037999999999997E-2</v>
      </c>
      <c r="P271" s="128">
        <f>ROUND(Q271*0.9615384,5)</f>
        <v>54.019039999999997</v>
      </c>
      <c r="Q271" s="128">
        <f t="shared" ref="Q271:T271" si="1467">ROUND(R271*0.9615384,5)</f>
        <v>56.179810000000003</v>
      </c>
      <c r="R271" s="128">
        <f t="shared" si="1467"/>
        <v>58.427010000000003</v>
      </c>
      <c r="S271" s="128">
        <f t="shared" si="1467"/>
        <v>60.764090000000003</v>
      </c>
      <c r="T271" s="128">
        <f t="shared" si="1467"/>
        <v>63.194659999999999</v>
      </c>
      <c r="U271" s="129">
        <f>ROUND(U268*102.5%,5)</f>
        <v>65.722449999999995</v>
      </c>
      <c r="V271" s="130"/>
      <c r="W271" s="130">
        <f>(Q271/P271)-1</f>
        <v>0.04</v>
      </c>
      <c r="X271" s="130">
        <f t="shared" ref="X271:AA271" si="1468">(R271/Q271)-1</f>
        <v>0.04</v>
      </c>
      <c r="Y271" s="130">
        <f t="shared" si="1468"/>
        <v>0.04</v>
      </c>
      <c r="Z271" s="130">
        <f t="shared" si="1468"/>
        <v>0.04</v>
      </c>
      <c r="AA271" s="130">
        <f t="shared" si="1468"/>
        <v>0.04</v>
      </c>
    </row>
    <row r="272" spans="1:27" s="4" customFormat="1" ht="13.5" customHeight="1" x14ac:dyDescent="0.2">
      <c r="A272" s="76" t="s">
        <v>141</v>
      </c>
      <c r="B272" s="171"/>
      <c r="C272" s="24"/>
      <c r="D272" s="188">
        <f t="shared" si="1458"/>
        <v>112360</v>
      </c>
      <c r="E272" s="188">
        <f t="shared" si="1459"/>
        <v>116854</v>
      </c>
      <c r="F272" s="188">
        <f t="shared" si="1460"/>
        <v>121528</v>
      </c>
      <c r="G272" s="188">
        <f t="shared" si="1461"/>
        <v>126389</v>
      </c>
      <c r="H272" s="188">
        <f t="shared" si="1462"/>
        <v>131445</v>
      </c>
      <c r="I272" s="188">
        <f>U272</f>
        <v>136703</v>
      </c>
      <c r="J272" s="130">
        <f>(D271/D268)-1</f>
        <v>2.5047E-2</v>
      </c>
      <c r="K272" s="130">
        <f>(E271/E268)-1</f>
        <v>2.4995E-2</v>
      </c>
      <c r="L272" s="130">
        <f t="shared" ref="L272" si="1469">(F271/F268)-1</f>
        <v>2.5087999999999999E-2</v>
      </c>
      <c r="M272" s="130">
        <f t="shared" ref="M272" si="1470">(G271/G268)-1</f>
        <v>2.4965999999999999E-2</v>
      </c>
      <c r="N272" s="130">
        <f t="shared" ref="N272" si="1471">(H271/H268)-1</f>
        <v>2.4979999999999999E-2</v>
      </c>
      <c r="O272" s="130">
        <f t="shared" ref="O272" si="1472">(I271/I268)-1</f>
        <v>2.4952999999999999E-2</v>
      </c>
      <c r="P272" s="131">
        <f t="shared" ref="P272" si="1473">ROUND((P271*2080),5)</f>
        <v>112359.6032</v>
      </c>
      <c r="Q272" s="132">
        <f t="shared" ref="Q272" si="1474">ROUND((Q271*2080),5)</f>
        <v>116854.0048</v>
      </c>
      <c r="R272" s="132">
        <f t="shared" ref="R272" si="1475">ROUND((R271*2080),5)</f>
        <v>121528.1808</v>
      </c>
      <c r="S272" s="132">
        <f t="shared" ref="S272" si="1476">ROUND((S271*2080),5)</f>
        <v>126389.3072</v>
      </c>
      <c r="T272" s="132">
        <f t="shared" ref="T272" si="1477">ROUND((T271*2080),5)</f>
        <v>131444.8928</v>
      </c>
      <c r="U272" s="132">
        <f>ROUND((U271*2080),5)</f>
        <v>136702.696</v>
      </c>
      <c r="V272" s="130">
        <f>(P271/P268)-1</f>
        <v>2.5000000000000001E-2</v>
      </c>
      <c r="W272" s="130">
        <f>(Q271/Q268)-1</f>
        <v>2.5000000000000001E-2</v>
      </c>
      <c r="X272" s="130">
        <f t="shared" ref="X272:AA272" si="1478">(R271/R268)-1</f>
        <v>2.5000000000000001E-2</v>
      </c>
      <c r="Y272" s="130">
        <f t="shared" si="1478"/>
        <v>2.5000000000000001E-2</v>
      </c>
      <c r="Z272" s="130">
        <f t="shared" si="1478"/>
        <v>2.5000000000000001E-2</v>
      </c>
      <c r="AA272" s="130">
        <f t="shared" si="1478"/>
        <v>2.5000000000000001E-2</v>
      </c>
    </row>
    <row r="273" spans="1:27" s="4" customFormat="1" ht="13.5" customHeight="1" thickBot="1" x14ac:dyDescent="0.25">
      <c r="A273" s="80"/>
      <c r="B273" s="170"/>
      <c r="C273" s="49"/>
      <c r="D273" s="189"/>
      <c r="E273" s="190"/>
      <c r="F273" s="190"/>
      <c r="G273" s="190"/>
      <c r="H273" s="190"/>
      <c r="I273" s="190"/>
      <c r="J273" s="133"/>
      <c r="K273" s="133"/>
      <c r="L273" s="133"/>
      <c r="M273" s="133"/>
      <c r="N273" s="133"/>
      <c r="O273" s="133"/>
      <c r="P273" s="134"/>
      <c r="Q273" s="135"/>
      <c r="R273" s="135"/>
      <c r="S273" s="135"/>
      <c r="T273" s="135"/>
      <c r="U273" s="135"/>
      <c r="V273" s="133"/>
      <c r="W273" s="133"/>
      <c r="X273" s="133"/>
      <c r="Y273" s="133"/>
      <c r="Z273" s="133"/>
      <c r="AA273" s="133"/>
    </row>
    <row r="274" spans="1:27" s="4" customFormat="1" ht="13.5" customHeight="1" x14ac:dyDescent="0.2">
      <c r="A274" s="79">
        <v>71</v>
      </c>
      <c r="B274" s="166"/>
      <c r="C274" s="45"/>
      <c r="D274" s="187">
        <f t="shared" ref="D274:D275" si="1479">P274</f>
        <v>55.37</v>
      </c>
      <c r="E274" s="187">
        <f t="shared" ref="E274:E275" si="1480">Q274</f>
        <v>57.58</v>
      </c>
      <c r="F274" s="187">
        <f t="shared" ref="F274:F275" si="1481">R274</f>
        <v>59.89</v>
      </c>
      <c r="G274" s="187">
        <f t="shared" ref="G274:G275" si="1482">S274</f>
        <v>62.28</v>
      </c>
      <c r="H274" s="187">
        <f t="shared" ref="H274:H275" si="1483">T274</f>
        <v>64.77</v>
      </c>
      <c r="I274" s="187">
        <f>U274</f>
        <v>67.37</v>
      </c>
      <c r="J274" s="130"/>
      <c r="K274" s="130">
        <f>(E274/D274)-1</f>
        <v>3.9912999999999997E-2</v>
      </c>
      <c r="L274" s="130">
        <f t="shared" ref="L274" si="1484">(F274/E274)-1</f>
        <v>4.0118000000000001E-2</v>
      </c>
      <c r="M274" s="130">
        <f t="shared" ref="M274" si="1485">(G274/F274)-1</f>
        <v>3.9905999999999997E-2</v>
      </c>
      <c r="N274" s="130">
        <f t="shared" ref="N274" si="1486">(H274/G274)-1</f>
        <v>3.9981000000000003E-2</v>
      </c>
      <c r="O274" s="130">
        <f t="shared" ref="O274" si="1487">(I274/H274)-1</f>
        <v>4.0141999999999997E-2</v>
      </c>
      <c r="P274" s="128">
        <f>ROUND(Q274*0.9615384,5)</f>
        <v>55.369520000000001</v>
      </c>
      <c r="Q274" s="128">
        <f t="shared" ref="Q274:T274" si="1488">ROUND(R274*0.9615384,5)</f>
        <v>57.584299999999999</v>
      </c>
      <c r="R274" s="128">
        <f t="shared" si="1488"/>
        <v>59.887680000000003</v>
      </c>
      <c r="S274" s="128">
        <f t="shared" si="1488"/>
        <v>62.283189999999998</v>
      </c>
      <c r="T274" s="128">
        <f t="shared" si="1488"/>
        <v>64.774519999999995</v>
      </c>
      <c r="U274" s="129">
        <f>ROUND(U271*102.5%,5)</f>
        <v>67.36551</v>
      </c>
      <c r="V274" s="130"/>
      <c r="W274" s="130">
        <f>(Q274/P274)-1</f>
        <v>0.04</v>
      </c>
      <c r="X274" s="130">
        <f t="shared" ref="X274:AA274" si="1489">(R274/Q274)-1</f>
        <v>0.04</v>
      </c>
      <c r="Y274" s="130">
        <f t="shared" si="1489"/>
        <v>0.04</v>
      </c>
      <c r="Z274" s="130">
        <f t="shared" si="1489"/>
        <v>0.04</v>
      </c>
      <c r="AA274" s="130">
        <f t="shared" si="1489"/>
        <v>0.04</v>
      </c>
    </row>
    <row r="275" spans="1:27" s="4" customFormat="1" ht="13.5" customHeight="1" x14ac:dyDescent="0.2">
      <c r="A275" s="76" t="s">
        <v>141</v>
      </c>
      <c r="B275" s="171"/>
      <c r="C275" s="24"/>
      <c r="D275" s="188">
        <f t="shared" si="1479"/>
        <v>115169</v>
      </c>
      <c r="E275" s="188">
        <f t="shared" si="1480"/>
        <v>119775</v>
      </c>
      <c r="F275" s="188">
        <f t="shared" si="1481"/>
        <v>124566</v>
      </c>
      <c r="G275" s="188">
        <f t="shared" si="1482"/>
        <v>129549</v>
      </c>
      <c r="H275" s="188">
        <f t="shared" si="1483"/>
        <v>134731</v>
      </c>
      <c r="I275" s="188">
        <f>U275</f>
        <v>140120</v>
      </c>
      <c r="J275" s="130">
        <f>(D274/D271)-1</f>
        <v>2.4990999999999999E-2</v>
      </c>
      <c r="K275" s="130">
        <f>(E274/E271)-1</f>
        <v>2.4920000000000001E-2</v>
      </c>
      <c r="L275" s="130">
        <f t="shared" ref="L275" si="1490">(F274/F271)-1</f>
        <v>2.4986999999999999E-2</v>
      </c>
      <c r="M275" s="130">
        <f t="shared" ref="M275" si="1491">(G274/G271)-1</f>
        <v>2.5016E-2</v>
      </c>
      <c r="N275" s="130">
        <f t="shared" ref="N275" si="1492">(H274/H271)-1</f>
        <v>2.5003999999999998E-2</v>
      </c>
      <c r="O275" s="130">
        <f t="shared" ref="O275" si="1493">(I274/I271)-1</f>
        <v>2.5107000000000001E-2</v>
      </c>
      <c r="P275" s="131">
        <f t="shared" ref="P275" si="1494">ROUND((P274*2080),5)</f>
        <v>115168.60159999999</v>
      </c>
      <c r="Q275" s="132">
        <f t="shared" ref="Q275" si="1495">ROUND((Q274*2080),5)</f>
        <v>119775.344</v>
      </c>
      <c r="R275" s="132">
        <f t="shared" ref="R275" si="1496">ROUND((R274*2080),5)</f>
        <v>124566.3744</v>
      </c>
      <c r="S275" s="132">
        <f t="shared" ref="S275" si="1497">ROUND((S274*2080),5)</f>
        <v>129549.0352</v>
      </c>
      <c r="T275" s="132">
        <f t="shared" ref="T275" si="1498">ROUND((T274*2080),5)</f>
        <v>134731.00159999999</v>
      </c>
      <c r="U275" s="132">
        <f>ROUND((U274*2080),5)</f>
        <v>140120.26079999999</v>
      </c>
      <c r="V275" s="130">
        <f>(P274/P271)-1</f>
        <v>2.5000000000000001E-2</v>
      </c>
      <c r="W275" s="130">
        <f>(Q274/Q271)-1</f>
        <v>2.5000000000000001E-2</v>
      </c>
      <c r="X275" s="130">
        <f t="shared" ref="X275:AA275" si="1499">(R274/R271)-1</f>
        <v>2.5000000000000001E-2</v>
      </c>
      <c r="Y275" s="130">
        <f t="shared" si="1499"/>
        <v>2.5000000000000001E-2</v>
      </c>
      <c r="Z275" s="130">
        <f t="shared" si="1499"/>
        <v>2.5000000000000001E-2</v>
      </c>
      <c r="AA275" s="130">
        <f t="shared" si="1499"/>
        <v>2.5000000000000001E-2</v>
      </c>
    </row>
    <row r="276" spans="1:27" s="4" customFormat="1" ht="13.5" customHeight="1" thickBot="1" x14ac:dyDescent="0.25">
      <c r="A276" s="80"/>
      <c r="B276" s="170"/>
      <c r="C276" s="49"/>
      <c r="D276" s="189"/>
      <c r="E276" s="190"/>
      <c r="F276" s="190"/>
      <c r="G276" s="190"/>
      <c r="H276" s="190"/>
      <c r="I276" s="190"/>
      <c r="J276" s="133"/>
      <c r="K276" s="133"/>
      <c r="L276" s="133"/>
      <c r="M276" s="133"/>
      <c r="N276" s="133"/>
      <c r="O276" s="133"/>
      <c r="P276" s="134"/>
      <c r="Q276" s="135"/>
      <c r="R276" s="135"/>
      <c r="S276" s="135"/>
      <c r="T276" s="135"/>
      <c r="U276" s="135"/>
      <c r="V276" s="133"/>
      <c r="W276" s="133"/>
      <c r="X276" s="133"/>
      <c r="Y276" s="133"/>
      <c r="Z276" s="133"/>
      <c r="AA276" s="133"/>
    </row>
    <row r="277" spans="1:27" s="4" customFormat="1" ht="13.5" customHeight="1" x14ac:dyDescent="0.2">
      <c r="A277" s="79">
        <v>72</v>
      </c>
      <c r="B277" s="166"/>
      <c r="C277" s="45"/>
      <c r="D277" s="187">
        <f t="shared" ref="D277:D278" si="1500">P277</f>
        <v>56.75</v>
      </c>
      <c r="E277" s="187">
        <f t="shared" ref="E277:E278" si="1501">Q277</f>
        <v>59.02</v>
      </c>
      <c r="F277" s="187">
        <f t="shared" ref="F277:F278" si="1502">R277</f>
        <v>61.38</v>
      </c>
      <c r="G277" s="187">
        <f t="shared" ref="G277:G278" si="1503">S277</f>
        <v>63.84</v>
      </c>
      <c r="H277" s="187">
        <f t="shared" ref="H277:H278" si="1504">T277</f>
        <v>66.39</v>
      </c>
      <c r="I277" s="187">
        <f>U277</f>
        <v>69.05</v>
      </c>
      <c r="J277" s="130"/>
      <c r="K277" s="130">
        <f>(E277/D277)-1</f>
        <v>0.04</v>
      </c>
      <c r="L277" s="130">
        <f t="shared" ref="L277" si="1505">(F277/E277)-1</f>
        <v>3.9986000000000001E-2</v>
      </c>
      <c r="M277" s="130">
        <f t="shared" ref="M277" si="1506">(G277/F277)-1</f>
        <v>4.0078000000000003E-2</v>
      </c>
      <c r="N277" s="130">
        <f t="shared" ref="N277" si="1507">(H277/G277)-1</f>
        <v>3.9944E-2</v>
      </c>
      <c r="O277" s="130">
        <f t="shared" ref="O277" si="1508">(I277/H277)-1</f>
        <v>4.0065999999999997E-2</v>
      </c>
      <c r="P277" s="128">
        <f>ROUND(Q277*0.9615384,5)</f>
        <v>56.75376</v>
      </c>
      <c r="Q277" s="128">
        <f t="shared" ref="Q277:T277" si="1509">ROUND(R277*0.9615384,5)</f>
        <v>59.023910000000001</v>
      </c>
      <c r="R277" s="128">
        <f t="shared" si="1509"/>
        <v>61.384869999999999</v>
      </c>
      <c r="S277" s="128">
        <f t="shared" si="1509"/>
        <v>63.840269999999997</v>
      </c>
      <c r="T277" s="128">
        <f t="shared" si="1509"/>
        <v>66.393889999999999</v>
      </c>
      <c r="U277" s="129">
        <f>ROUND(U274*102.5%,5)</f>
        <v>69.04965</v>
      </c>
      <c r="V277" s="130"/>
      <c r="W277" s="130">
        <f>(Q277/P277)-1</f>
        <v>0.04</v>
      </c>
      <c r="X277" s="130">
        <f t="shared" ref="X277:AA277" si="1510">(R277/Q277)-1</f>
        <v>0.04</v>
      </c>
      <c r="Y277" s="130">
        <f t="shared" si="1510"/>
        <v>0.04</v>
      </c>
      <c r="Z277" s="130">
        <f t="shared" si="1510"/>
        <v>0.04</v>
      </c>
      <c r="AA277" s="130">
        <f t="shared" si="1510"/>
        <v>0.04</v>
      </c>
    </row>
    <row r="278" spans="1:27" s="4" customFormat="1" ht="13.5" customHeight="1" x14ac:dyDescent="0.2">
      <c r="A278" s="76" t="s">
        <v>141</v>
      </c>
      <c r="B278" s="171"/>
      <c r="C278" s="24"/>
      <c r="D278" s="188">
        <f t="shared" si="1500"/>
        <v>118048</v>
      </c>
      <c r="E278" s="188">
        <f t="shared" si="1501"/>
        <v>122770</v>
      </c>
      <c r="F278" s="188">
        <f t="shared" si="1502"/>
        <v>127681</v>
      </c>
      <c r="G278" s="188">
        <f t="shared" si="1503"/>
        <v>132788</v>
      </c>
      <c r="H278" s="188">
        <f t="shared" si="1504"/>
        <v>138099</v>
      </c>
      <c r="I278" s="188">
        <f>U278</f>
        <v>143623</v>
      </c>
      <c r="J278" s="130">
        <f>(D277/D274)-1</f>
        <v>2.4923000000000001E-2</v>
      </c>
      <c r="K278" s="130">
        <f>(E277/E274)-1</f>
        <v>2.5009E-2</v>
      </c>
      <c r="L278" s="130">
        <f t="shared" ref="L278" si="1511">(F277/F274)-1</f>
        <v>2.4878999999999998E-2</v>
      </c>
      <c r="M278" s="130">
        <f t="shared" ref="M278" si="1512">(G277/G274)-1</f>
        <v>2.5048000000000001E-2</v>
      </c>
      <c r="N278" s="130">
        <f t="shared" ref="N278" si="1513">(H277/H274)-1</f>
        <v>2.5012E-2</v>
      </c>
      <c r="O278" s="130">
        <f t="shared" ref="O278" si="1514">(I277/I274)-1</f>
        <v>2.4937000000000001E-2</v>
      </c>
      <c r="P278" s="131">
        <f t="shared" ref="P278" si="1515">ROUND((P277*2080),5)</f>
        <v>118047.8208</v>
      </c>
      <c r="Q278" s="132">
        <f t="shared" ref="Q278" si="1516">ROUND((Q277*2080),5)</f>
        <v>122769.7328</v>
      </c>
      <c r="R278" s="132">
        <f t="shared" ref="R278" si="1517">ROUND((R277*2080),5)</f>
        <v>127680.52959999999</v>
      </c>
      <c r="S278" s="132">
        <f t="shared" ref="S278" si="1518">ROUND((S277*2080),5)</f>
        <v>132787.7616</v>
      </c>
      <c r="T278" s="132">
        <f t="shared" ref="T278" si="1519">ROUND((T277*2080),5)</f>
        <v>138099.29120000001</v>
      </c>
      <c r="U278" s="132">
        <f>ROUND((U277*2080),5)</f>
        <v>143623.272</v>
      </c>
      <c r="V278" s="130">
        <f>(P277/P274)-1</f>
        <v>2.5000000000000001E-2</v>
      </c>
      <c r="W278" s="130">
        <f>(Q277/Q274)-1</f>
        <v>2.5000000000000001E-2</v>
      </c>
      <c r="X278" s="130">
        <f t="shared" ref="X278:AA278" si="1520">(R277/R274)-1</f>
        <v>2.5000000000000001E-2</v>
      </c>
      <c r="Y278" s="130">
        <f t="shared" si="1520"/>
        <v>2.5000000000000001E-2</v>
      </c>
      <c r="Z278" s="130">
        <f t="shared" si="1520"/>
        <v>2.5000000000000001E-2</v>
      </c>
      <c r="AA278" s="130">
        <f t="shared" si="1520"/>
        <v>2.5000000000000001E-2</v>
      </c>
    </row>
    <row r="279" spans="1:27" s="4" customFormat="1" ht="13.5" customHeight="1" thickBot="1" x14ac:dyDescent="0.25">
      <c r="A279" s="80"/>
      <c r="B279" s="170"/>
      <c r="C279" s="49"/>
      <c r="D279" s="189"/>
      <c r="E279" s="190"/>
      <c r="F279" s="190"/>
      <c r="G279" s="190"/>
      <c r="H279" s="190"/>
      <c r="I279" s="190"/>
      <c r="J279" s="133"/>
      <c r="K279" s="133"/>
      <c r="L279" s="133"/>
      <c r="M279" s="133"/>
      <c r="N279" s="133"/>
      <c r="O279" s="133"/>
      <c r="P279" s="134"/>
      <c r="Q279" s="135"/>
      <c r="R279" s="135"/>
      <c r="S279" s="135"/>
      <c r="T279" s="135"/>
      <c r="U279" s="135"/>
      <c r="V279" s="133"/>
      <c r="W279" s="133"/>
      <c r="X279" s="133"/>
      <c r="Y279" s="133"/>
      <c r="Z279" s="133"/>
      <c r="AA279" s="133"/>
    </row>
    <row r="280" spans="1:27" s="4" customFormat="1" ht="13.5" customHeight="1" x14ac:dyDescent="0.2">
      <c r="A280" s="79">
        <v>73</v>
      </c>
      <c r="B280" s="166" t="s">
        <v>139</v>
      </c>
      <c r="C280" s="45" t="s">
        <v>77</v>
      </c>
      <c r="D280" s="187">
        <f t="shared" ref="D280:D281" si="1521">P280</f>
        <v>58.17</v>
      </c>
      <c r="E280" s="187">
        <f t="shared" ref="E280:E281" si="1522">Q280</f>
        <v>60.5</v>
      </c>
      <c r="F280" s="187">
        <f t="shared" ref="F280:F281" si="1523">R280</f>
        <v>62.92</v>
      </c>
      <c r="G280" s="187">
        <f t="shared" ref="G280:G281" si="1524">S280</f>
        <v>65.44</v>
      </c>
      <c r="H280" s="187">
        <f t="shared" ref="H280:H281" si="1525">T280</f>
        <v>68.05</v>
      </c>
      <c r="I280" s="187">
        <f>U280</f>
        <v>70.78</v>
      </c>
      <c r="J280" s="130"/>
      <c r="K280" s="130">
        <f>(E280/D280)-1</f>
        <v>4.0055E-2</v>
      </c>
      <c r="L280" s="130">
        <f t="shared" ref="L280" si="1526">(F280/E280)-1</f>
        <v>0.04</v>
      </c>
      <c r="M280" s="130">
        <f t="shared" ref="M280" si="1527">(G280/F280)-1</f>
        <v>4.0051000000000003E-2</v>
      </c>
      <c r="N280" s="130">
        <f t="shared" ref="N280" si="1528">(H280/G280)-1</f>
        <v>3.9884000000000003E-2</v>
      </c>
      <c r="O280" s="130">
        <f t="shared" ref="O280" si="1529">(I280/H280)-1</f>
        <v>4.0118000000000001E-2</v>
      </c>
      <c r="P280" s="128">
        <f>ROUND(Q280*0.9615384,5)</f>
        <v>58.172609999999999</v>
      </c>
      <c r="Q280" s="128">
        <f t="shared" ref="Q280:T280" si="1530">ROUND(R280*0.9615384,5)</f>
        <v>60.499519999999997</v>
      </c>
      <c r="R280" s="128">
        <f t="shared" si="1530"/>
        <v>62.919499999999999</v>
      </c>
      <c r="S280" s="128">
        <f t="shared" si="1530"/>
        <v>65.436279999999996</v>
      </c>
      <c r="T280" s="128">
        <f t="shared" si="1530"/>
        <v>68.053740000000005</v>
      </c>
      <c r="U280" s="129">
        <f>ROUND(U277*102.5%,5)</f>
        <v>70.775890000000004</v>
      </c>
      <c r="V280" s="130"/>
      <c r="W280" s="130">
        <f>(Q280/P280)-1</f>
        <v>0.04</v>
      </c>
      <c r="X280" s="130">
        <f t="shared" ref="X280:AA280" si="1531">(R280/Q280)-1</f>
        <v>0.04</v>
      </c>
      <c r="Y280" s="130">
        <f t="shared" si="1531"/>
        <v>0.04</v>
      </c>
      <c r="Z280" s="130">
        <f t="shared" si="1531"/>
        <v>0.04</v>
      </c>
      <c r="AA280" s="130">
        <f t="shared" si="1531"/>
        <v>0.04</v>
      </c>
    </row>
    <row r="281" spans="1:27" s="4" customFormat="1" ht="13.5" customHeight="1" x14ac:dyDescent="0.2">
      <c r="A281" s="76" t="s">
        <v>141</v>
      </c>
      <c r="B281" s="171"/>
      <c r="C281" s="24"/>
      <c r="D281" s="188">
        <f t="shared" si="1521"/>
        <v>120999</v>
      </c>
      <c r="E281" s="188">
        <f t="shared" si="1522"/>
        <v>125839</v>
      </c>
      <c r="F281" s="188">
        <f t="shared" si="1523"/>
        <v>130873</v>
      </c>
      <c r="G281" s="188">
        <f t="shared" si="1524"/>
        <v>136107</v>
      </c>
      <c r="H281" s="188">
        <f t="shared" si="1525"/>
        <v>141552</v>
      </c>
      <c r="I281" s="188">
        <f>U281</f>
        <v>147214</v>
      </c>
      <c r="J281" s="130">
        <f>(D280/D277)-1</f>
        <v>2.5021999999999999E-2</v>
      </c>
      <c r="K281" s="130">
        <f>(E280/E277)-1</f>
        <v>2.5076000000000001E-2</v>
      </c>
      <c r="L281" s="130">
        <f t="shared" ref="L281" si="1532">(F280/F277)-1</f>
        <v>2.5090000000000001E-2</v>
      </c>
      <c r="M281" s="130">
        <f t="shared" ref="M281" si="1533">(G280/G277)-1</f>
        <v>2.5062999999999998E-2</v>
      </c>
      <c r="N281" s="130">
        <f t="shared" ref="N281" si="1534">(H280/H277)-1</f>
        <v>2.5003999999999998E-2</v>
      </c>
      <c r="O281" s="130">
        <f t="shared" ref="O281" si="1535">(I280/I277)-1</f>
        <v>2.5054E-2</v>
      </c>
      <c r="P281" s="131">
        <f t="shared" ref="P281" si="1536">ROUND((P280*2080),5)</f>
        <v>120999.0288</v>
      </c>
      <c r="Q281" s="132">
        <f t="shared" ref="Q281" si="1537">ROUND((Q280*2080),5)</f>
        <v>125839.0016</v>
      </c>
      <c r="R281" s="132">
        <f t="shared" ref="R281" si="1538">ROUND((R280*2080),5)</f>
        <v>130872.56</v>
      </c>
      <c r="S281" s="132">
        <f t="shared" ref="S281" si="1539">ROUND((S280*2080),5)</f>
        <v>136107.46239999999</v>
      </c>
      <c r="T281" s="132">
        <f t="shared" ref="T281" si="1540">ROUND((T280*2080),5)</f>
        <v>141551.77919999999</v>
      </c>
      <c r="U281" s="132">
        <f>ROUND((U280*2080),5)</f>
        <v>147213.8512</v>
      </c>
      <c r="V281" s="130">
        <f>(P280/P277)-1</f>
        <v>2.5000000000000001E-2</v>
      </c>
      <c r="W281" s="130">
        <f>(Q280/Q277)-1</f>
        <v>2.5000000000000001E-2</v>
      </c>
      <c r="X281" s="130">
        <f t="shared" ref="X281:AA281" si="1541">(R280/R277)-1</f>
        <v>2.5000000000000001E-2</v>
      </c>
      <c r="Y281" s="130">
        <f t="shared" si="1541"/>
        <v>2.5000000000000001E-2</v>
      </c>
      <c r="Z281" s="130">
        <f t="shared" si="1541"/>
        <v>2.5000000000000001E-2</v>
      </c>
      <c r="AA281" s="130">
        <f t="shared" si="1541"/>
        <v>2.5000000000000001E-2</v>
      </c>
    </row>
    <row r="282" spans="1:27" s="4" customFormat="1" ht="13.5" customHeight="1" thickBot="1" x14ac:dyDescent="0.25">
      <c r="A282" s="80"/>
      <c r="B282" s="170"/>
      <c r="C282" s="49"/>
      <c r="D282" s="189"/>
      <c r="E282" s="190"/>
      <c r="F282" s="190"/>
      <c r="G282" s="190"/>
      <c r="H282" s="190"/>
      <c r="I282" s="190"/>
      <c r="J282" s="133"/>
      <c r="K282" s="133"/>
      <c r="L282" s="133"/>
      <c r="M282" s="133"/>
      <c r="N282" s="133"/>
      <c r="O282" s="133"/>
      <c r="P282" s="134"/>
      <c r="Q282" s="135"/>
      <c r="R282" s="135"/>
      <c r="S282" s="135"/>
      <c r="T282" s="135"/>
      <c r="U282" s="135"/>
      <c r="V282" s="133"/>
      <c r="W282" s="133"/>
      <c r="X282" s="133"/>
      <c r="Y282" s="133"/>
      <c r="Z282" s="133"/>
      <c r="AA282" s="133"/>
    </row>
    <row r="283" spans="1:27" s="4" customFormat="1" ht="13.5" customHeight="1" x14ac:dyDescent="0.2">
      <c r="A283" s="79">
        <v>74</v>
      </c>
      <c r="B283" s="174"/>
      <c r="C283" s="86"/>
      <c r="D283" s="187">
        <f t="shared" ref="D283:D284" si="1542">P283</f>
        <v>59.63</v>
      </c>
      <c r="E283" s="187">
        <f t="shared" ref="E283:E284" si="1543">Q283</f>
        <v>62.01</v>
      </c>
      <c r="F283" s="187">
        <f t="shared" ref="F283:F284" si="1544">R283</f>
        <v>64.489999999999995</v>
      </c>
      <c r="G283" s="187">
        <f t="shared" ref="G283:G284" si="1545">S283</f>
        <v>67.069999999999993</v>
      </c>
      <c r="H283" s="187">
        <f t="shared" ref="H283:H284" si="1546">T283</f>
        <v>69.760000000000005</v>
      </c>
      <c r="I283" s="187">
        <f>U283</f>
        <v>72.55</v>
      </c>
      <c r="J283" s="130"/>
      <c r="K283" s="130">
        <f>(E283/D283)-1</f>
        <v>3.9912999999999997E-2</v>
      </c>
      <c r="L283" s="130">
        <f t="shared" ref="L283" si="1547">(F283/E283)-1</f>
        <v>3.9994000000000002E-2</v>
      </c>
      <c r="M283" s="130">
        <f t="shared" ref="M283" si="1548">(G283/F283)-1</f>
        <v>4.0006E-2</v>
      </c>
      <c r="N283" s="130">
        <f t="shared" ref="N283" si="1549">(H283/G283)-1</f>
        <v>4.0106999999999997E-2</v>
      </c>
      <c r="O283" s="130">
        <f t="shared" ref="O283" si="1550">(I283/H283)-1</f>
        <v>3.9994000000000002E-2</v>
      </c>
      <c r="P283" s="128">
        <f>ROUND(Q283*0.9615384,5)</f>
        <v>59.626930000000002</v>
      </c>
      <c r="Q283" s="128">
        <f t="shared" ref="Q283:T283" si="1551">ROUND(R283*0.9615384,5)</f>
        <v>62.012009999999997</v>
      </c>
      <c r="R283" s="128">
        <f t="shared" si="1551"/>
        <v>64.492490000000004</v>
      </c>
      <c r="S283" s="128">
        <f t="shared" si="1551"/>
        <v>67.072190000000006</v>
      </c>
      <c r="T283" s="128">
        <f t="shared" si="1551"/>
        <v>69.755080000000007</v>
      </c>
      <c r="U283" s="129">
        <f>ROUND(U280*102.5%,5)</f>
        <v>72.545289999999994</v>
      </c>
      <c r="V283" s="130"/>
      <c r="W283" s="130">
        <f>(Q283/P283)-1</f>
        <v>0.04</v>
      </c>
      <c r="X283" s="130">
        <f t="shared" ref="X283:AA283" si="1552">(R283/Q283)-1</f>
        <v>0.04</v>
      </c>
      <c r="Y283" s="130">
        <f t="shared" si="1552"/>
        <v>0.04</v>
      </c>
      <c r="Z283" s="130">
        <f t="shared" si="1552"/>
        <v>0.04</v>
      </c>
      <c r="AA283" s="130">
        <f t="shared" si="1552"/>
        <v>0.04</v>
      </c>
    </row>
    <row r="284" spans="1:27" s="4" customFormat="1" ht="13.5" customHeight="1" x14ac:dyDescent="0.2">
      <c r="A284" s="33" t="s">
        <v>141</v>
      </c>
      <c r="B284" s="175"/>
      <c r="C284" s="89"/>
      <c r="D284" s="188">
        <f t="shared" si="1542"/>
        <v>124024</v>
      </c>
      <c r="E284" s="188">
        <f t="shared" si="1543"/>
        <v>128985</v>
      </c>
      <c r="F284" s="188">
        <f t="shared" si="1544"/>
        <v>134144</v>
      </c>
      <c r="G284" s="188">
        <f t="shared" si="1545"/>
        <v>139510</v>
      </c>
      <c r="H284" s="188">
        <f t="shared" si="1546"/>
        <v>145091</v>
      </c>
      <c r="I284" s="188">
        <f>U284</f>
        <v>150894</v>
      </c>
      <c r="J284" s="130">
        <f>(D283/D280)-1</f>
        <v>2.5099E-2</v>
      </c>
      <c r="K284" s="130">
        <f>(E283/E280)-1</f>
        <v>2.4958999999999999E-2</v>
      </c>
      <c r="L284" s="130">
        <f t="shared" ref="L284" si="1553">(F283/F280)-1</f>
        <v>2.4951999999999998E-2</v>
      </c>
      <c r="M284" s="130">
        <f t="shared" ref="M284" si="1554">(G283/G280)-1</f>
        <v>2.4908E-2</v>
      </c>
      <c r="N284" s="130">
        <f t="shared" ref="N284" si="1555">(H283/H280)-1</f>
        <v>2.5128999999999999E-2</v>
      </c>
      <c r="O284" s="130">
        <f t="shared" ref="O284" si="1556">(I283/I280)-1</f>
        <v>2.5007000000000001E-2</v>
      </c>
      <c r="P284" s="131">
        <f t="shared" ref="P284" si="1557">ROUND((P283*2080),5)</f>
        <v>124024.0144</v>
      </c>
      <c r="Q284" s="132">
        <f t="shared" ref="Q284" si="1558">ROUND((Q283*2080),5)</f>
        <v>128984.9808</v>
      </c>
      <c r="R284" s="132">
        <f t="shared" ref="R284" si="1559">ROUND((R283*2080),5)</f>
        <v>134144.3792</v>
      </c>
      <c r="S284" s="132">
        <f t="shared" ref="S284" si="1560">ROUND((S283*2080),5)</f>
        <v>139510.15520000001</v>
      </c>
      <c r="T284" s="132">
        <f t="shared" ref="T284" si="1561">ROUND((T283*2080),5)</f>
        <v>145090.56640000001</v>
      </c>
      <c r="U284" s="132">
        <f>ROUND((U283*2080),5)</f>
        <v>150894.20319999999</v>
      </c>
      <c r="V284" s="130">
        <f>(P283/P280)-1</f>
        <v>2.5000000000000001E-2</v>
      </c>
      <c r="W284" s="130">
        <f>(Q283/Q280)-1</f>
        <v>2.5000000000000001E-2</v>
      </c>
      <c r="X284" s="130">
        <f t="shared" ref="X284:AA284" si="1562">(R283/R280)-1</f>
        <v>2.5000000000000001E-2</v>
      </c>
      <c r="Y284" s="130">
        <f t="shared" si="1562"/>
        <v>2.5000000000000001E-2</v>
      </c>
      <c r="Z284" s="130">
        <f t="shared" si="1562"/>
        <v>2.5000000000000001E-2</v>
      </c>
      <c r="AA284" s="130">
        <f t="shared" si="1562"/>
        <v>2.5000000000000001E-2</v>
      </c>
    </row>
    <row r="285" spans="1:27" s="4" customFormat="1" ht="13.5" customHeight="1" x14ac:dyDescent="0.2">
      <c r="A285" s="33"/>
      <c r="B285" s="175"/>
      <c r="C285" s="89"/>
      <c r="D285" s="194"/>
      <c r="E285" s="195"/>
      <c r="F285" s="195"/>
      <c r="G285" s="195"/>
      <c r="H285" s="195"/>
      <c r="I285" s="195"/>
      <c r="J285" s="136"/>
      <c r="K285" s="136"/>
      <c r="L285" s="136"/>
      <c r="M285" s="136"/>
      <c r="N285" s="136"/>
      <c r="O285" s="136"/>
      <c r="P285" s="131"/>
      <c r="Q285" s="132"/>
      <c r="R285" s="132"/>
      <c r="S285" s="132"/>
      <c r="T285" s="132"/>
      <c r="U285" s="132"/>
      <c r="V285" s="136"/>
      <c r="W285" s="136"/>
      <c r="X285" s="136"/>
      <c r="Y285" s="136"/>
      <c r="Z285" s="136"/>
      <c r="AA285" s="136"/>
    </row>
    <row r="286" spans="1:27" s="4" customFormat="1" ht="13.5" customHeight="1" x14ac:dyDescent="0.2">
      <c r="A286" s="33"/>
      <c r="B286" s="175"/>
      <c r="C286" s="89"/>
      <c r="D286" s="194"/>
      <c r="E286" s="195"/>
      <c r="F286" s="195"/>
      <c r="G286" s="195"/>
      <c r="H286" s="195"/>
      <c r="I286" s="195"/>
      <c r="J286" s="136"/>
      <c r="K286" s="136"/>
      <c r="L286" s="136"/>
      <c r="M286" s="136"/>
      <c r="N286" s="136"/>
      <c r="O286" s="136"/>
      <c r="P286" s="131"/>
      <c r="Q286" s="132"/>
      <c r="R286" s="132"/>
      <c r="S286" s="132"/>
      <c r="T286" s="132"/>
      <c r="U286" s="132"/>
      <c r="V286" s="136"/>
      <c r="W286" s="136"/>
      <c r="X286" s="136"/>
      <c r="Y286" s="136"/>
      <c r="Z286" s="136"/>
      <c r="AA286" s="136"/>
    </row>
    <row r="287" spans="1:27" s="4" customFormat="1" ht="13.5" customHeight="1" x14ac:dyDescent="0.2">
      <c r="A287" s="33"/>
      <c r="B287" s="175"/>
      <c r="C287" s="89"/>
      <c r="D287" s="194"/>
      <c r="E287" s="195"/>
      <c r="F287" s="195"/>
      <c r="G287" s="195"/>
      <c r="H287" s="195"/>
      <c r="I287" s="195"/>
      <c r="J287" s="136"/>
      <c r="K287" s="136"/>
      <c r="L287" s="136"/>
      <c r="M287" s="136"/>
      <c r="N287" s="136"/>
      <c r="O287" s="136"/>
      <c r="P287" s="131"/>
      <c r="Q287" s="132"/>
      <c r="R287" s="132"/>
      <c r="S287" s="132"/>
      <c r="T287" s="132"/>
      <c r="U287" s="132"/>
      <c r="V287" s="136"/>
      <c r="W287" s="136"/>
      <c r="X287" s="136"/>
      <c r="Y287" s="136"/>
      <c r="Z287" s="136"/>
      <c r="AA287" s="136"/>
    </row>
    <row r="288" spans="1:27" s="4" customFormat="1" ht="13.5" customHeight="1" x14ac:dyDescent="0.2">
      <c r="A288" s="33"/>
      <c r="B288" s="175"/>
      <c r="C288" s="89"/>
      <c r="D288" s="194"/>
      <c r="E288" s="195"/>
      <c r="F288" s="195"/>
      <c r="G288" s="195"/>
      <c r="H288" s="195"/>
      <c r="I288" s="195"/>
      <c r="J288" s="136"/>
      <c r="K288" s="136"/>
      <c r="L288" s="136"/>
      <c r="M288" s="136"/>
      <c r="N288" s="136"/>
      <c r="O288" s="136"/>
      <c r="P288" s="131"/>
      <c r="Q288" s="132"/>
      <c r="R288" s="132"/>
      <c r="S288" s="132"/>
      <c r="T288" s="132"/>
      <c r="U288" s="132"/>
      <c r="V288" s="136"/>
      <c r="W288" s="136"/>
      <c r="X288" s="136"/>
      <c r="Y288" s="136"/>
      <c r="Z288" s="136"/>
      <c r="AA288" s="136"/>
    </row>
    <row r="289" spans="1:27" s="4" customFormat="1" ht="13.5" customHeight="1" thickBot="1" x14ac:dyDescent="0.25">
      <c r="A289" s="81"/>
      <c r="B289" s="168"/>
      <c r="C289" s="39"/>
      <c r="D289" s="197"/>
      <c r="E289" s="198"/>
      <c r="F289" s="198"/>
      <c r="G289" s="198"/>
      <c r="H289" s="198"/>
      <c r="I289" s="198"/>
      <c r="J289" s="140"/>
      <c r="K289" s="140"/>
      <c r="L289" s="140"/>
      <c r="M289" s="140"/>
      <c r="N289" s="140"/>
      <c r="O289" s="140"/>
      <c r="P289" s="141"/>
      <c r="Q289" s="142"/>
      <c r="R289" s="142"/>
      <c r="S289" s="142"/>
      <c r="T289" s="142"/>
      <c r="U289" s="142"/>
      <c r="V289" s="140"/>
      <c r="W289" s="140"/>
      <c r="X289" s="140"/>
      <c r="Y289" s="140"/>
      <c r="Z289" s="140"/>
      <c r="AA289" s="140"/>
    </row>
    <row r="290" spans="1:27" s="4" customFormat="1" ht="13.5" customHeight="1" x14ac:dyDescent="0.2">
      <c r="A290" s="79">
        <v>75</v>
      </c>
      <c r="B290" s="166" t="s">
        <v>101</v>
      </c>
      <c r="C290" s="45" t="s">
        <v>77</v>
      </c>
      <c r="D290" s="187">
        <f t="shared" ref="D290:D291" si="1563">P290</f>
        <v>61.12</v>
      </c>
      <c r="E290" s="187">
        <f t="shared" ref="E290:E291" si="1564">Q290</f>
        <v>63.56</v>
      </c>
      <c r="F290" s="187">
        <f t="shared" ref="F290:F291" si="1565">R290</f>
        <v>66.099999999999994</v>
      </c>
      <c r="G290" s="187">
        <f t="shared" ref="G290:G291" si="1566">S290</f>
        <v>68.75</v>
      </c>
      <c r="H290" s="187">
        <f t="shared" ref="H290:H291" si="1567">T290</f>
        <v>71.5</v>
      </c>
      <c r="I290" s="187">
        <f>U290</f>
        <v>74.36</v>
      </c>
      <c r="J290" s="130"/>
      <c r="K290" s="130">
        <f>(E290/D290)-1</f>
        <v>3.9920999999999998E-2</v>
      </c>
      <c r="L290" s="130">
        <f t="shared" ref="L290" si="1568">(F290/E290)-1</f>
        <v>3.9961999999999998E-2</v>
      </c>
      <c r="M290" s="130">
        <f t="shared" ref="M290" si="1569">(G290/F290)-1</f>
        <v>4.0091000000000002E-2</v>
      </c>
      <c r="N290" s="130">
        <f t="shared" ref="N290" si="1570">(H290/G290)-1</f>
        <v>0.04</v>
      </c>
      <c r="O290" s="130">
        <f t="shared" ref="O290" si="1571">(I290/H290)-1</f>
        <v>0.04</v>
      </c>
      <c r="P290" s="128">
        <f>ROUND(Q290*0.9615384,5)</f>
        <v>61.11759</v>
      </c>
      <c r="Q290" s="128">
        <f t="shared" ref="Q290:T290" si="1572">ROUND(R290*0.9615384,5)</f>
        <v>63.5623</v>
      </c>
      <c r="R290" s="128">
        <f t="shared" si="1572"/>
        <v>66.104799999999997</v>
      </c>
      <c r="S290" s="128">
        <f t="shared" si="1572"/>
        <v>68.748999999999995</v>
      </c>
      <c r="T290" s="128">
        <f t="shared" si="1572"/>
        <v>71.498959999999997</v>
      </c>
      <c r="U290" s="129">
        <f>ROUND(U283*102.5%,5)</f>
        <v>74.358919999999998</v>
      </c>
      <c r="V290" s="130"/>
      <c r="W290" s="130">
        <f>(Q290/P290)-1</f>
        <v>0.04</v>
      </c>
      <c r="X290" s="130">
        <f t="shared" ref="X290:AA290" si="1573">(R290/Q290)-1</f>
        <v>0.04</v>
      </c>
      <c r="Y290" s="130">
        <f t="shared" si="1573"/>
        <v>0.04</v>
      </c>
      <c r="Z290" s="130">
        <f t="shared" si="1573"/>
        <v>0.04</v>
      </c>
      <c r="AA290" s="130">
        <f t="shared" si="1573"/>
        <v>0.04</v>
      </c>
    </row>
    <row r="291" spans="1:27" s="4" customFormat="1" ht="13.5" customHeight="1" x14ac:dyDescent="0.2">
      <c r="A291" s="33" t="s">
        <v>141</v>
      </c>
      <c r="B291" s="167" t="s">
        <v>102</v>
      </c>
      <c r="C291" s="29" t="s">
        <v>77</v>
      </c>
      <c r="D291" s="188">
        <f t="shared" si="1563"/>
        <v>127125</v>
      </c>
      <c r="E291" s="188">
        <f t="shared" si="1564"/>
        <v>132210</v>
      </c>
      <c r="F291" s="188">
        <f t="shared" si="1565"/>
        <v>137498</v>
      </c>
      <c r="G291" s="188">
        <f t="shared" si="1566"/>
        <v>142998</v>
      </c>
      <c r="H291" s="188">
        <f t="shared" si="1567"/>
        <v>148718</v>
      </c>
      <c r="I291" s="188">
        <f>U291</f>
        <v>154667</v>
      </c>
      <c r="J291" s="130">
        <f>(D290/D283)-1</f>
        <v>2.4986999999999999E-2</v>
      </c>
      <c r="K291" s="130">
        <f>(E290/E283)-1</f>
        <v>2.4996000000000001E-2</v>
      </c>
      <c r="L291" s="130">
        <f t="shared" ref="L291" si="1574">(F290/F283)-1</f>
        <v>2.4965000000000001E-2</v>
      </c>
      <c r="M291" s="130">
        <f t="shared" ref="M291" si="1575">(G290/G283)-1</f>
        <v>2.5048000000000001E-2</v>
      </c>
      <c r="N291" s="130">
        <f t="shared" ref="N291" si="1576">(H290/H283)-1</f>
        <v>2.4943E-2</v>
      </c>
      <c r="O291" s="130">
        <f t="shared" ref="O291" si="1577">(I290/I283)-1</f>
        <v>2.4948000000000001E-2</v>
      </c>
      <c r="P291" s="131">
        <f t="shared" ref="P291" si="1578">ROUND((P290*2080),5)</f>
        <v>127124.58719999999</v>
      </c>
      <c r="Q291" s="132">
        <f t="shared" ref="Q291" si="1579">ROUND((Q290*2080),5)</f>
        <v>132209.584</v>
      </c>
      <c r="R291" s="132">
        <f t="shared" ref="R291" si="1580">ROUND((R290*2080),5)</f>
        <v>137497.984</v>
      </c>
      <c r="S291" s="132">
        <f t="shared" ref="S291" si="1581">ROUND((S290*2080),5)</f>
        <v>142997.92000000001</v>
      </c>
      <c r="T291" s="132">
        <f t="shared" ref="T291" si="1582">ROUND((T290*2080),5)</f>
        <v>148717.83679999999</v>
      </c>
      <c r="U291" s="132">
        <f>ROUND((U290*2080),5)</f>
        <v>154666.55360000001</v>
      </c>
      <c r="V291" s="130">
        <f>(P290/P283)-1</f>
        <v>2.5000000000000001E-2</v>
      </c>
      <c r="W291" s="130">
        <f>(Q290/Q283)-1</f>
        <v>2.5000000000000001E-2</v>
      </c>
      <c r="X291" s="130">
        <f t="shared" ref="X291:AA291" si="1583">(R290/R283)-1</f>
        <v>2.5000000000000001E-2</v>
      </c>
      <c r="Y291" s="130">
        <f t="shared" si="1583"/>
        <v>2.5000000000000001E-2</v>
      </c>
      <c r="Z291" s="130">
        <f t="shared" si="1583"/>
        <v>2.5000000000000001E-2</v>
      </c>
      <c r="AA291" s="130">
        <f t="shared" si="1583"/>
        <v>2.5000000000000001E-2</v>
      </c>
    </row>
    <row r="292" spans="1:27" s="4" customFormat="1" ht="13.5" customHeight="1" x14ac:dyDescent="0.2">
      <c r="A292" s="33"/>
      <c r="B292" s="167" t="s">
        <v>140</v>
      </c>
      <c r="C292" s="29" t="s">
        <v>77</v>
      </c>
      <c r="D292" s="194"/>
      <c r="E292" s="195"/>
      <c r="F292" s="195"/>
      <c r="G292" s="195"/>
      <c r="H292" s="195"/>
      <c r="I292" s="195"/>
      <c r="J292" s="136"/>
      <c r="K292" s="136"/>
      <c r="L292" s="136"/>
      <c r="M292" s="136"/>
      <c r="N292" s="136"/>
      <c r="O292" s="136"/>
      <c r="P292" s="131"/>
      <c r="Q292" s="132"/>
      <c r="R292" s="132"/>
      <c r="S292" s="132"/>
      <c r="T292" s="132"/>
      <c r="U292" s="132"/>
      <c r="V292" s="136"/>
      <c r="W292" s="136"/>
      <c r="X292" s="136"/>
      <c r="Y292" s="136"/>
      <c r="Z292" s="136"/>
      <c r="AA292" s="136"/>
    </row>
    <row r="293" spans="1:27" s="4" customFormat="1" ht="13.5" customHeight="1" x14ac:dyDescent="0.2">
      <c r="A293" s="33"/>
      <c r="B293" s="167" t="s">
        <v>103</v>
      </c>
      <c r="C293" s="29" t="s">
        <v>77</v>
      </c>
      <c r="D293" s="194"/>
      <c r="E293" s="195"/>
      <c r="F293" s="195"/>
      <c r="G293" s="195"/>
      <c r="H293" s="195"/>
      <c r="I293" s="195"/>
      <c r="J293" s="136"/>
      <c r="K293" s="136"/>
      <c r="L293" s="136"/>
      <c r="M293" s="136"/>
      <c r="N293" s="136"/>
      <c r="O293" s="136"/>
      <c r="P293" s="131"/>
      <c r="Q293" s="132"/>
      <c r="R293" s="132"/>
      <c r="S293" s="132"/>
      <c r="T293" s="132"/>
      <c r="U293" s="132"/>
      <c r="V293" s="136"/>
      <c r="W293" s="136"/>
      <c r="X293" s="136"/>
      <c r="Y293" s="136"/>
      <c r="Z293" s="136"/>
      <c r="AA293" s="136"/>
    </row>
    <row r="294" spans="1:27" s="4" customFormat="1" ht="13.5" customHeight="1" thickBot="1" x14ac:dyDescent="0.25">
      <c r="A294" s="81"/>
      <c r="B294" s="168"/>
      <c r="C294" s="39"/>
      <c r="D294" s="197"/>
      <c r="E294" s="198"/>
      <c r="F294" s="198"/>
      <c r="G294" s="198"/>
      <c r="H294" s="198"/>
      <c r="I294" s="198"/>
      <c r="J294" s="140"/>
      <c r="K294" s="140"/>
      <c r="L294" s="140"/>
      <c r="M294" s="140"/>
      <c r="N294" s="140"/>
      <c r="O294" s="140"/>
      <c r="P294" s="141"/>
      <c r="Q294" s="142"/>
      <c r="R294" s="142"/>
      <c r="S294" s="142"/>
      <c r="T294" s="142"/>
      <c r="U294" s="142"/>
      <c r="V294" s="140"/>
      <c r="W294" s="140"/>
      <c r="X294" s="140"/>
      <c r="Y294" s="140"/>
      <c r="Z294" s="140"/>
      <c r="AA294" s="140"/>
    </row>
    <row r="295" spans="1:27" s="4" customFormat="1" ht="13.5" customHeight="1" x14ac:dyDescent="0.2">
      <c r="A295" s="79">
        <v>76</v>
      </c>
      <c r="B295" s="166" t="s">
        <v>100</v>
      </c>
      <c r="C295" s="45" t="s">
        <v>77</v>
      </c>
      <c r="D295" s="187">
        <f t="shared" ref="D295:D296" si="1584">P295</f>
        <v>62.65</v>
      </c>
      <c r="E295" s="187">
        <f t="shared" ref="E295:E296" si="1585">Q295</f>
        <v>65.150000000000006</v>
      </c>
      <c r="F295" s="187">
        <f t="shared" ref="F295:F296" si="1586">R295</f>
        <v>67.760000000000005</v>
      </c>
      <c r="G295" s="187">
        <f t="shared" ref="G295:G296" si="1587">S295</f>
        <v>70.47</v>
      </c>
      <c r="H295" s="187">
        <f t="shared" ref="H295:H296" si="1588">T295</f>
        <v>73.290000000000006</v>
      </c>
      <c r="I295" s="187">
        <f>U295</f>
        <v>76.22</v>
      </c>
      <c r="J295" s="130"/>
      <c r="K295" s="130">
        <f>(E295/D295)-1</f>
        <v>3.9904000000000002E-2</v>
      </c>
      <c r="L295" s="130">
        <f t="shared" ref="L295" si="1589">(F295/E295)-1</f>
        <v>4.0060999999999999E-2</v>
      </c>
      <c r="M295" s="130">
        <f t="shared" ref="M295" si="1590">(G295/F295)-1</f>
        <v>3.9994000000000002E-2</v>
      </c>
      <c r="N295" s="130">
        <f t="shared" ref="N295" si="1591">(H295/G295)-1</f>
        <v>4.0016999999999997E-2</v>
      </c>
      <c r="O295" s="130">
        <f t="shared" ref="O295" si="1592">(I295/H295)-1</f>
        <v>3.9978E-2</v>
      </c>
      <c r="P295" s="128">
        <f>ROUND(Q295*0.9615384,5)</f>
        <v>62.645530000000001</v>
      </c>
      <c r="Q295" s="128">
        <f t="shared" ref="Q295:T295" si="1593">ROUND(R295*0.9615384,5)</f>
        <v>65.151359999999997</v>
      </c>
      <c r="R295" s="128">
        <f t="shared" si="1593"/>
        <v>67.757419999999996</v>
      </c>
      <c r="S295" s="128">
        <f t="shared" si="1593"/>
        <v>70.46772</v>
      </c>
      <c r="T295" s="128">
        <f t="shared" si="1593"/>
        <v>73.286429999999996</v>
      </c>
      <c r="U295" s="129">
        <f>ROUND(U290*102.5%,5)</f>
        <v>76.217889999999997</v>
      </c>
      <c r="V295" s="130"/>
      <c r="W295" s="130">
        <f>(Q295/P295)-1</f>
        <v>0.04</v>
      </c>
      <c r="X295" s="130">
        <f t="shared" ref="X295:AA295" si="1594">(R295/Q295)-1</f>
        <v>0.04</v>
      </c>
      <c r="Y295" s="130">
        <f t="shared" si="1594"/>
        <v>0.04</v>
      </c>
      <c r="Z295" s="130">
        <f t="shared" si="1594"/>
        <v>0.04</v>
      </c>
      <c r="AA295" s="130">
        <f t="shared" si="1594"/>
        <v>0.04</v>
      </c>
    </row>
    <row r="296" spans="1:27" s="4" customFormat="1" ht="13.5" customHeight="1" x14ac:dyDescent="0.2">
      <c r="A296" s="33" t="s">
        <v>141</v>
      </c>
      <c r="B296" s="167" t="s">
        <v>104</v>
      </c>
      <c r="C296" s="29" t="s">
        <v>77</v>
      </c>
      <c r="D296" s="188">
        <f t="shared" si="1584"/>
        <v>130303</v>
      </c>
      <c r="E296" s="188">
        <f t="shared" si="1585"/>
        <v>135515</v>
      </c>
      <c r="F296" s="188">
        <f t="shared" si="1586"/>
        <v>140935</v>
      </c>
      <c r="G296" s="188">
        <f t="shared" si="1587"/>
        <v>146573</v>
      </c>
      <c r="H296" s="188">
        <f t="shared" si="1588"/>
        <v>152436</v>
      </c>
      <c r="I296" s="188">
        <f>U296</f>
        <v>158533</v>
      </c>
      <c r="J296" s="130">
        <f>(D295/D290)-1</f>
        <v>2.5033E-2</v>
      </c>
      <c r="K296" s="130">
        <f>(E295/E290)-1</f>
        <v>2.5016E-2</v>
      </c>
      <c r="L296" s="130">
        <f t="shared" ref="L296" si="1595">(F295/F290)-1</f>
        <v>2.5113E-2</v>
      </c>
      <c r="M296" s="130">
        <f t="shared" ref="M296" si="1596">(G295/G290)-1</f>
        <v>2.5017999999999999E-2</v>
      </c>
      <c r="N296" s="130">
        <f t="shared" ref="N296" si="1597">(H295/H290)-1</f>
        <v>2.5035000000000002E-2</v>
      </c>
      <c r="O296" s="130">
        <f t="shared" ref="O296" si="1598">(I295/I290)-1</f>
        <v>2.5013000000000001E-2</v>
      </c>
      <c r="P296" s="131">
        <f t="shared" ref="P296" si="1599">ROUND((P295*2080),5)</f>
        <v>130302.70239999999</v>
      </c>
      <c r="Q296" s="132">
        <f t="shared" ref="Q296" si="1600">ROUND((Q295*2080),5)</f>
        <v>135514.82879999999</v>
      </c>
      <c r="R296" s="132">
        <f t="shared" ref="R296" si="1601">ROUND((R295*2080),5)</f>
        <v>140935.43359999999</v>
      </c>
      <c r="S296" s="132">
        <f t="shared" ref="S296" si="1602">ROUND((S295*2080),5)</f>
        <v>146572.85759999999</v>
      </c>
      <c r="T296" s="132">
        <f t="shared" ref="T296" si="1603">ROUND((T295*2080),5)</f>
        <v>152435.77439999999</v>
      </c>
      <c r="U296" s="132">
        <f>ROUND((U295*2080),5)</f>
        <v>158533.21119999999</v>
      </c>
      <c r="V296" s="130">
        <f>(P295/P290)-1</f>
        <v>2.5000000000000001E-2</v>
      </c>
      <c r="W296" s="130">
        <f>(Q295/Q290)-1</f>
        <v>2.5000000000000001E-2</v>
      </c>
      <c r="X296" s="130">
        <f t="shared" ref="X296:AA296" si="1604">(R295/R290)-1</f>
        <v>2.5000000000000001E-2</v>
      </c>
      <c r="Y296" s="130">
        <f t="shared" si="1604"/>
        <v>2.5000000000000001E-2</v>
      </c>
      <c r="Z296" s="130">
        <f t="shared" si="1604"/>
        <v>2.5000000000000001E-2</v>
      </c>
      <c r="AA296" s="130">
        <f t="shared" si="1604"/>
        <v>2.5000000000000001E-2</v>
      </c>
    </row>
    <row r="297" spans="1:27" s="4" customFormat="1" ht="13.5" customHeight="1" thickBot="1" x14ac:dyDescent="0.25">
      <c r="A297" s="81" t="s">
        <v>141</v>
      </c>
      <c r="B297" s="176"/>
      <c r="C297" s="84"/>
      <c r="D297" s="199"/>
      <c r="E297" s="199"/>
      <c r="F297" s="199"/>
      <c r="G297" s="199"/>
      <c r="H297" s="199"/>
      <c r="I297" s="199"/>
      <c r="J297" s="143"/>
      <c r="K297" s="143"/>
      <c r="L297" s="143"/>
      <c r="M297" s="143"/>
      <c r="N297" s="143"/>
      <c r="O297" s="143"/>
      <c r="P297" s="144"/>
      <c r="Q297" s="144"/>
      <c r="R297" s="144"/>
      <c r="S297" s="144"/>
      <c r="T297" s="144"/>
      <c r="U297" s="144"/>
      <c r="V297" s="143"/>
      <c r="W297" s="143"/>
      <c r="X297" s="143"/>
      <c r="Y297" s="143"/>
      <c r="Z297" s="143"/>
      <c r="AA297" s="143"/>
    </row>
  </sheetData>
  <autoFilter ref="A7:P7" xr:uid="{00000000-0009-0000-0000-000007000000}"/>
  <mergeCells count="4">
    <mergeCell ref="Q5:V5"/>
    <mergeCell ref="W5:AB5"/>
    <mergeCell ref="A5:J5"/>
    <mergeCell ref="A1:B1"/>
  </mergeCells>
  <printOptions horizontalCentered="1"/>
  <pageMargins left="0" right="0" top="0.75" bottom="0.53" header="0.3" footer="0.3"/>
  <pageSetup scale="72" fitToHeight="7" orientation="portrait" r:id="rId1"/>
  <rowBreaks count="4" manualBreakCount="4">
    <brk id="71" max="8" man="1"/>
    <brk id="134" max="8" man="1"/>
    <brk id="196" max="8" man="1"/>
    <brk id="258"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33"/>
  <sheetViews>
    <sheetView zoomScaleNormal="100" workbookViewId="0">
      <selection activeCell="C3" sqref="C3"/>
    </sheetView>
  </sheetViews>
  <sheetFormatPr defaultRowHeight="15" x14ac:dyDescent="0.25"/>
  <cols>
    <col min="1" max="1" width="6.140625" style="78" customWidth="1"/>
    <col min="2" max="2" width="30.5703125" style="78" customWidth="1"/>
    <col min="3" max="7" width="9.5703125" customWidth="1"/>
    <col min="8" max="8" width="15.42578125" customWidth="1"/>
    <col min="9" max="9" width="5.85546875" bestFit="1" customWidth="1"/>
    <col min="10" max="10" width="4.85546875" bestFit="1" customWidth="1"/>
    <col min="11" max="11" width="5.140625" bestFit="1" customWidth="1"/>
    <col min="12" max="12" width="6.42578125" bestFit="1" customWidth="1"/>
    <col min="13" max="13" width="13.85546875" customWidth="1"/>
  </cols>
  <sheetData>
    <row r="1" spans="1:15" ht="14.45" customHeight="1" x14ac:dyDescent="0.25">
      <c r="A1" s="442" t="s">
        <v>161</v>
      </c>
      <c r="B1" s="442"/>
      <c r="C1" s="442"/>
      <c r="D1" s="442"/>
      <c r="E1" s="442"/>
      <c r="F1" s="442"/>
      <c r="G1" s="442"/>
      <c r="H1" s="442"/>
    </row>
    <row r="2" spans="1:15" ht="27" customHeight="1" x14ac:dyDescent="0.25">
      <c r="A2" s="147" t="s">
        <v>9</v>
      </c>
      <c r="B2" s="147" t="s">
        <v>10</v>
      </c>
      <c r="C2" s="148" t="s">
        <v>12</v>
      </c>
      <c r="D2" s="148" t="s">
        <v>13</v>
      </c>
      <c r="E2" s="148" t="s">
        <v>14</v>
      </c>
      <c r="F2" s="148" t="s">
        <v>15</v>
      </c>
      <c r="G2" s="148" t="s">
        <v>16</v>
      </c>
      <c r="H2" s="148" t="s">
        <v>17</v>
      </c>
      <c r="I2" s="149" t="s">
        <v>162</v>
      </c>
      <c r="J2" s="150">
        <v>2015</v>
      </c>
      <c r="K2" s="150" t="s">
        <v>163</v>
      </c>
      <c r="L2" s="150">
        <v>9.4700000000000006</v>
      </c>
    </row>
    <row r="3" spans="1:15" ht="25.5" x14ac:dyDescent="0.25">
      <c r="A3" s="151" t="s">
        <v>164</v>
      </c>
      <c r="B3" s="152" t="s">
        <v>165</v>
      </c>
      <c r="C3" s="153">
        <f>ROUND((L2*L3)+L2,2)</f>
        <v>9.61</v>
      </c>
      <c r="D3" s="153">
        <f>ROUND(C3*102.5%,2)</f>
        <v>9.85</v>
      </c>
      <c r="E3" s="153">
        <f t="shared" ref="E3:H3" si="0">ROUND(D3*102.5%,2)</f>
        <v>10.1</v>
      </c>
      <c r="F3" s="153">
        <f t="shared" si="0"/>
        <v>10.35</v>
      </c>
      <c r="G3" s="153">
        <f t="shared" si="0"/>
        <v>10.61</v>
      </c>
      <c r="H3" s="153">
        <f t="shared" si="0"/>
        <v>10.88</v>
      </c>
      <c r="I3" s="149" t="s">
        <v>162</v>
      </c>
      <c r="J3" s="150">
        <v>2016</v>
      </c>
      <c r="K3" s="150" t="s">
        <v>166</v>
      </c>
      <c r="L3" s="154">
        <v>1.4500000000000001E-2</v>
      </c>
      <c r="N3" s="155"/>
      <c r="O3" s="155"/>
    </row>
    <row r="4" spans="1:15" ht="51.75" x14ac:dyDescent="0.25">
      <c r="A4" s="156" t="s">
        <v>167</v>
      </c>
      <c r="B4" s="152" t="s">
        <v>215</v>
      </c>
      <c r="C4" s="153">
        <f>ROUND(C3*104.5%,2)</f>
        <v>10.039999999999999</v>
      </c>
      <c r="D4" s="153">
        <f t="shared" ref="D4:H19" si="1">ROUND(D3*104.5%,2)</f>
        <v>10.29</v>
      </c>
      <c r="E4" s="153">
        <f t="shared" si="1"/>
        <v>10.55</v>
      </c>
      <c r="F4" s="153">
        <f t="shared" si="1"/>
        <v>10.82</v>
      </c>
      <c r="G4" s="153">
        <f t="shared" si="1"/>
        <v>11.09</v>
      </c>
      <c r="H4" s="153">
        <f t="shared" si="1"/>
        <v>11.37</v>
      </c>
      <c r="I4" s="157" t="s">
        <v>168</v>
      </c>
      <c r="J4" s="443" t="s">
        <v>169</v>
      </c>
      <c r="K4" s="444"/>
      <c r="L4" s="445"/>
      <c r="N4" s="155"/>
      <c r="O4" s="155"/>
    </row>
    <row r="5" spans="1:15" ht="25.5" x14ac:dyDescent="0.25">
      <c r="A5" s="156" t="s">
        <v>170</v>
      </c>
      <c r="B5" s="152" t="s">
        <v>171</v>
      </c>
      <c r="C5" s="153">
        <f t="shared" ref="C5:H20" si="2">ROUND(C4*104.5%,2)</f>
        <v>10.49</v>
      </c>
      <c r="D5" s="153">
        <f t="shared" si="1"/>
        <v>10.75</v>
      </c>
      <c r="E5" s="153">
        <f t="shared" si="1"/>
        <v>11.02</v>
      </c>
      <c r="F5" s="153">
        <f t="shared" si="1"/>
        <v>11.31</v>
      </c>
      <c r="G5" s="153">
        <f t="shared" si="1"/>
        <v>11.59</v>
      </c>
      <c r="H5" s="153">
        <f t="shared" si="1"/>
        <v>11.88</v>
      </c>
      <c r="I5" s="158"/>
      <c r="J5" s="155"/>
      <c r="K5" s="155"/>
      <c r="L5" s="155"/>
      <c r="M5" s="155"/>
      <c r="N5" s="155"/>
      <c r="O5" s="155"/>
    </row>
    <row r="6" spans="1:15" x14ac:dyDescent="0.25">
      <c r="A6" s="156" t="s">
        <v>172</v>
      </c>
      <c r="B6" s="152"/>
      <c r="C6" s="153">
        <f t="shared" si="2"/>
        <v>10.96</v>
      </c>
      <c r="D6" s="153">
        <f t="shared" si="1"/>
        <v>11.23</v>
      </c>
      <c r="E6" s="153">
        <f t="shared" si="1"/>
        <v>11.52</v>
      </c>
      <c r="F6" s="153">
        <f t="shared" si="1"/>
        <v>11.82</v>
      </c>
      <c r="G6" s="153">
        <f t="shared" si="1"/>
        <v>12.11</v>
      </c>
      <c r="H6" s="153">
        <f t="shared" si="1"/>
        <v>12.41</v>
      </c>
      <c r="I6" s="158"/>
      <c r="J6" s="155"/>
      <c r="K6" s="155"/>
      <c r="L6" s="155"/>
      <c r="M6" s="155"/>
      <c r="N6" s="155"/>
      <c r="O6" s="155"/>
    </row>
    <row r="7" spans="1:15" ht="38.25" x14ac:dyDescent="0.25">
      <c r="A7" s="156" t="s">
        <v>173</v>
      </c>
      <c r="B7" s="152" t="s">
        <v>214</v>
      </c>
      <c r="C7" s="153">
        <f t="shared" si="2"/>
        <v>11.45</v>
      </c>
      <c r="D7" s="153">
        <f t="shared" si="1"/>
        <v>11.74</v>
      </c>
      <c r="E7" s="153">
        <f t="shared" si="1"/>
        <v>12.04</v>
      </c>
      <c r="F7" s="153">
        <f t="shared" si="1"/>
        <v>12.35</v>
      </c>
      <c r="G7" s="153">
        <f t="shared" si="1"/>
        <v>12.65</v>
      </c>
      <c r="H7" s="153">
        <f t="shared" si="1"/>
        <v>12.97</v>
      </c>
      <c r="I7" s="158"/>
      <c r="J7" s="155"/>
      <c r="K7" s="155"/>
      <c r="L7" s="155"/>
      <c r="M7" s="155"/>
      <c r="N7" s="155"/>
      <c r="O7" s="155"/>
    </row>
    <row r="8" spans="1:15" x14ac:dyDescent="0.25">
      <c r="A8" s="156" t="s">
        <v>174</v>
      </c>
      <c r="B8" s="152"/>
      <c r="C8" s="153">
        <f t="shared" si="2"/>
        <v>11.97</v>
      </c>
      <c r="D8" s="153">
        <f t="shared" si="1"/>
        <v>12.27</v>
      </c>
      <c r="E8" s="153">
        <f t="shared" si="1"/>
        <v>12.58</v>
      </c>
      <c r="F8" s="153">
        <f t="shared" si="1"/>
        <v>12.91</v>
      </c>
      <c r="G8" s="153">
        <f t="shared" si="1"/>
        <v>13.22</v>
      </c>
      <c r="H8" s="153">
        <f t="shared" si="1"/>
        <v>13.55</v>
      </c>
      <c r="I8" s="158"/>
      <c r="J8" s="155"/>
      <c r="K8" s="155"/>
      <c r="L8" s="155"/>
      <c r="M8" s="155"/>
      <c r="N8" s="155"/>
      <c r="O8" s="155"/>
    </row>
    <row r="9" spans="1:15" ht="51" x14ac:dyDescent="0.25">
      <c r="A9" s="156" t="s">
        <v>175</v>
      </c>
      <c r="B9" s="152" t="s">
        <v>176</v>
      </c>
      <c r="C9" s="153">
        <f t="shared" si="2"/>
        <v>12.51</v>
      </c>
      <c r="D9" s="153">
        <f t="shared" si="1"/>
        <v>12.82</v>
      </c>
      <c r="E9" s="153">
        <f t="shared" si="1"/>
        <v>13.15</v>
      </c>
      <c r="F9" s="153">
        <f t="shared" si="1"/>
        <v>13.49</v>
      </c>
      <c r="G9" s="153">
        <f t="shared" si="1"/>
        <v>13.81</v>
      </c>
      <c r="H9" s="153">
        <f t="shared" si="1"/>
        <v>14.16</v>
      </c>
      <c r="I9" s="158"/>
      <c r="J9" s="155"/>
      <c r="K9" s="155"/>
      <c r="L9" s="155"/>
      <c r="M9" s="155"/>
      <c r="N9" s="155"/>
      <c r="O9" s="155"/>
    </row>
    <row r="10" spans="1:15" x14ac:dyDescent="0.25">
      <c r="A10" s="156" t="s">
        <v>177</v>
      </c>
      <c r="B10" s="152" t="s">
        <v>178</v>
      </c>
      <c r="C10" s="153">
        <f t="shared" si="2"/>
        <v>13.07</v>
      </c>
      <c r="D10" s="153">
        <f t="shared" si="1"/>
        <v>13.4</v>
      </c>
      <c r="E10" s="153">
        <f t="shared" si="1"/>
        <v>13.74</v>
      </c>
      <c r="F10" s="153">
        <f t="shared" si="1"/>
        <v>14.1</v>
      </c>
      <c r="G10" s="153">
        <f t="shared" si="1"/>
        <v>14.43</v>
      </c>
      <c r="H10" s="153">
        <f t="shared" si="1"/>
        <v>14.8</v>
      </c>
      <c r="I10" s="158"/>
      <c r="J10" s="155"/>
      <c r="K10" s="155"/>
      <c r="L10" s="155"/>
      <c r="M10" s="155"/>
      <c r="N10" s="155"/>
      <c r="O10" s="155"/>
    </row>
    <row r="11" spans="1:15" ht="38.25" x14ac:dyDescent="0.25">
      <c r="A11" s="156" t="s">
        <v>179</v>
      </c>
      <c r="B11" s="152" t="s">
        <v>213</v>
      </c>
      <c r="C11" s="153">
        <f t="shared" si="2"/>
        <v>13.66</v>
      </c>
      <c r="D11" s="153">
        <f t="shared" si="1"/>
        <v>14</v>
      </c>
      <c r="E11" s="153">
        <f t="shared" si="1"/>
        <v>14.36</v>
      </c>
      <c r="F11" s="153">
        <f t="shared" si="1"/>
        <v>14.73</v>
      </c>
      <c r="G11" s="153">
        <f t="shared" si="1"/>
        <v>15.08</v>
      </c>
      <c r="H11" s="153">
        <f t="shared" si="1"/>
        <v>15.47</v>
      </c>
      <c r="I11" s="158"/>
      <c r="J11" s="155"/>
      <c r="K11" s="155"/>
      <c r="L11" s="155"/>
      <c r="M11" s="155"/>
      <c r="N11" s="155"/>
      <c r="O11" s="155"/>
    </row>
    <row r="12" spans="1:15" x14ac:dyDescent="0.25">
      <c r="A12" s="156" t="s">
        <v>180</v>
      </c>
      <c r="B12" s="152"/>
      <c r="C12" s="153">
        <f t="shared" si="2"/>
        <v>14.27</v>
      </c>
      <c r="D12" s="153">
        <f t="shared" si="1"/>
        <v>14.63</v>
      </c>
      <c r="E12" s="153">
        <f t="shared" si="1"/>
        <v>15.01</v>
      </c>
      <c r="F12" s="153">
        <f t="shared" si="1"/>
        <v>15.39</v>
      </c>
      <c r="G12" s="153">
        <f t="shared" si="1"/>
        <v>15.76</v>
      </c>
      <c r="H12" s="153">
        <f t="shared" si="1"/>
        <v>16.170000000000002</v>
      </c>
      <c r="I12" s="158"/>
      <c r="J12" s="155"/>
      <c r="K12" s="155"/>
      <c r="L12" s="155"/>
      <c r="M12" s="155"/>
      <c r="N12" s="155"/>
      <c r="O12" s="155"/>
    </row>
    <row r="13" spans="1:15" x14ac:dyDescent="0.25">
      <c r="A13" s="156" t="s">
        <v>181</v>
      </c>
      <c r="B13" s="152"/>
      <c r="C13" s="153">
        <f t="shared" si="2"/>
        <v>14.91</v>
      </c>
      <c r="D13" s="153">
        <f t="shared" si="1"/>
        <v>15.29</v>
      </c>
      <c r="E13" s="153">
        <f t="shared" si="1"/>
        <v>15.69</v>
      </c>
      <c r="F13" s="153">
        <f t="shared" si="1"/>
        <v>16.079999999999998</v>
      </c>
      <c r="G13" s="153">
        <f t="shared" si="1"/>
        <v>16.47</v>
      </c>
      <c r="H13" s="153">
        <f t="shared" si="1"/>
        <v>16.899999999999999</v>
      </c>
      <c r="I13" s="158"/>
      <c r="J13" s="155"/>
      <c r="K13" s="155"/>
      <c r="L13" s="155"/>
      <c r="M13" s="155"/>
      <c r="N13" s="155"/>
      <c r="O13" s="155"/>
    </row>
    <row r="14" spans="1:15" ht="25.5" x14ac:dyDescent="0.25">
      <c r="A14" s="156" t="s">
        <v>182</v>
      </c>
      <c r="B14" s="152" t="s">
        <v>183</v>
      </c>
      <c r="C14" s="153">
        <f t="shared" si="2"/>
        <v>15.58</v>
      </c>
      <c r="D14" s="153">
        <f t="shared" si="1"/>
        <v>15.98</v>
      </c>
      <c r="E14" s="153">
        <f t="shared" si="1"/>
        <v>16.399999999999999</v>
      </c>
      <c r="F14" s="153">
        <f t="shared" si="1"/>
        <v>16.8</v>
      </c>
      <c r="G14" s="153">
        <f t="shared" si="1"/>
        <v>17.21</v>
      </c>
      <c r="H14" s="153">
        <f t="shared" si="1"/>
        <v>17.66</v>
      </c>
      <c r="I14" s="158"/>
      <c r="J14" s="155"/>
      <c r="K14" s="155"/>
      <c r="L14" s="155"/>
      <c r="M14" s="155"/>
      <c r="N14" s="155"/>
      <c r="O14" s="155"/>
    </row>
    <row r="15" spans="1:15" x14ac:dyDescent="0.25">
      <c r="A15" s="156" t="s">
        <v>184</v>
      </c>
      <c r="B15" s="152"/>
      <c r="C15" s="153">
        <f t="shared" si="2"/>
        <v>16.28</v>
      </c>
      <c r="D15" s="153">
        <f t="shared" si="1"/>
        <v>16.7</v>
      </c>
      <c r="E15" s="153">
        <f t="shared" si="1"/>
        <v>17.14</v>
      </c>
      <c r="F15" s="153">
        <f t="shared" si="1"/>
        <v>17.559999999999999</v>
      </c>
      <c r="G15" s="153">
        <f t="shared" si="1"/>
        <v>17.98</v>
      </c>
      <c r="H15" s="153">
        <f t="shared" si="1"/>
        <v>18.45</v>
      </c>
      <c r="I15" s="158"/>
      <c r="J15" s="155"/>
      <c r="K15" s="155"/>
      <c r="L15" s="155"/>
      <c r="M15" s="155"/>
      <c r="N15" s="155"/>
      <c r="O15" s="155"/>
    </row>
    <row r="16" spans="1:15" x14ac:dyDescent="0.25">
      <c r="A16" s="156" t="s">
        <v>185</v>
      </c>
      <c r="B16" s="152"/>
      <c r="C16" s="153">
        <f t="shared" si="2"/>
        <v>17.010000000000002</v>
      </c>
      <c r="D16" s="153">
        <f t="shared" si="1"/>
        <v>17.45</v>
      </c>
      <c r="E16" s="153">
        <f t="shared" si="1"/>
        <v>17.91</v>
      </c>
      <c r="F16" s="153">
        <f t="shared" si="1"/>
        <v>18.350000000000001</v>
      </c>
      <c r="G16" s="153">
        <f t="shared" si="1"/>
        <v>18.79</v>
      </c>
      <c r="H16" s="153">
        <f t="shared" si="1"/>
        <v>19.28</v>
      </c>
      <c r="I16" s="158"/>
      <c r="J16" s="155"/>
      <c r="K16" s="155"/>
      <c r="L16" s="155"/>
      <c r="M16" s="155"/>
      <c r="N16" s="155"/>
      <c r="O16" s="155"/>
    </row>
    <row r="17" spans="1:15" x14ac:dyDescent="0.25">
      <c r="A17" s="156" t="s">
        <v>186</v>
      </c>
      <c r="B17" s="152"/>
      <c r="C17" s="153">
        <f t="shared" si="2"/>
        <v>17.78</v>
      </c>
      <c r="D17" s="153">
        <f t="shared" si="1"/>
        <v>18.239999999999998</v>
      </c>
      <c r="E17" s="153">
        <f t="shared" si="1"/>
        <v>18.72</v>
      </c>
      <c r="F17" s="153">
        <f t="shared" si="1"/>
        <v>19.18</v>
      </c>
      <c r="G17" s="153">
        <f t="shared" si="1"/>
        <v>19.64</v>
      </c>
      <c r="H17" s="153">
        <f t="shared" si="1"/>
        <v>20.149999999999999</v>
      </c>
      <c r="I17" s="158"/>
      <c r="J17" s="155"/>
      <c r="K17" s="155"/>
      <c r="L17" s="155"/>
      <c r="M17" s="155"/>
      <c r="N17" s="155"/>
      <c r="O17" s="155"/>
    </row>
    <row r="18" spans="1:15" ht="25.5" x14ac:dyDescent="0.25">
      <c r="A18" s="156" t="s">
        <v>187</v>
      </c>
      <c r="B18" s="159" t="s">
        <v>188</v>
      </c>
      <c r="C18" s="153">
        <f t="shared" si="2"/>
        <v>18.579999999999998</v>
      </c>
      <c r="D18" s="153">
        <f t="shared" si="1"/>
        <v>19.059999999999999</v>
      </c>
      <c r="E18" s="153">
        <f t="shared" si="1"/>
        <v>19.559999999999999</v>
      </c>
      <c r="F18" s="153">
        <f t="shared" si="1"/>
        <v>20.04</v>
      </c>
      <c r="G18" s="153">
        <f t="shared" si="1"/>
        <v>20.52</v>
      </c>
      <c r="H18" s="153">
        <f t="shared" si="1"/>
        <v>21.06</v>
      </c>
      <c r="I18" s="158"/>
      <c r="J18" s="155"/>
      <c r="K18" s="155"/>
      <c r="L18" s="155"/>
      <c r="M18" s="155"/>
      <c r="N18" s="155"/>
      <c r="O18" s="155"/>
    </row>
    <row r="19" spans="1:15" x14ac:dyDescent="0.25">
      <c r="A19" s="156" t="s">
        <v>189</v>
      </c>
      <c r="B19" s="159"/>
      <c r="C19" s="153">
        <f t="shared" si="2"/>
        <v>19.420000000000002</v>
      </c>
      <c r="D19" s="153">
        <f t="shared" si="1"/>
        <v>19.920000000000002</v>
      </c>
      <c r="E19" s="153">
        <f t="shared" si="1"/>
        <v>20.440000000000001</v>
      </c>
      <c r="F19" s="153">
        <f t="shared" si="1"/>
        <v>20.94</v>
      </c>
      <c r="G19" s="153">
        <f t="shared" si="1"/>
        <v>21.44</v>
      </c>
      <c r="H19" s="153">
        <f t="shared" si="1"/>
        <v>22.01</v>
      </c>
      <c r="I19" s="158"/>
      <c r="J19" s="155"/>
      <c r="K19" s="155"/>
      <c r="L19" s="155"/>
      <c r="M19" s="155"/>
      <c r="N19" s="155"/>
      <c r="O19" s="155"/>
    </row>
    <row r="20" spans="1:15" x14ac:dyDescent="0.25">
      <c r="A20" s="156" t="s">
        <v>190</v>
      </c>
      <c r="B20" s="159" t="s">
        <v>191</v>
      </c>
      <c r="C20" s="153">
        <f t="shared" si="2"/>
        <v>20.29</v>
      </c>
      <c r="D20" s="153">
        <f t="shared" si="2"/>
        <v>20.82</v>
      </c>
      <c r="E20" s="153">
        <f t="shared" si="2"/>
        <v>21.36</v>
      </c>
      <c r="F20" s="153">
        <f t="shared" si="2"/>
        <v>21.88</v>
      </c>
      <c r="G20" s="153">
        <f t="shared" si="2"/>
        <v>22.4</v>
      </c>
      <c r="H20" s="153">
        <f t="shared" si="2"/>
        <v>23</v>
      </c>
      <c r="I20" s="158"/>
      <c r="J20" s="155"/>
      <c r="K20" s="155"/>
      <c r="L20" s="155"/>
      <c r="M20" s="155"/>
      <c r="N20" s="155"/>
      <c r="O20" s="155"/>
    </row>
    <row r="21" spans="1:15" x14ac:dyDescent="0.25">
      <c r="A21" s="156" t="s">
        <v>192</v>
      </c>
      <c r="B21" s="159" t="s">
        <v>193</v>
      </c>
      <c r="C21" s="153">
        <f t="shared" ref="C21:H28" si="3">ROUND(C20*104.5%,2)</f>
        <v>21.2</v>
      </c>
      <c r="D21" s="153">
        <f t="shared" si="3"/>
        <v>21.76</v>
      </c>
      <c r="E21" s="153">
        <f t="shared" si="3"/>
        <v>22.32</v>
      </c>
      <c r="F21" s="153">
        <f t="shared" si="3"/>
        <v>22.86</v>
      </c>
      <c r="G21" s="153">
        <f t="shared" si="3"/>
        <v>23.41</v>
      </c>
      <c r="H21" s="153">
        <f t="shared" si="3"/>
        <v>24.04</v>
      </c>
      <c r="I21" s="158"/>
      <c r="J21" s="155"/>
      <c r="K21" s="155"/>
      <c r="L21" s="155"/>
      <c r="M21" s="155"/>
      <c r="N21" s="155"/>
      <c r="O21" s="155"/>
    </row>
    <row r="22" spans="1:15" x14ac:dyDescent="0.25">
      <c r="A22" s="156" t="s">
        <v>194</v>
      </c>
      <c r="B22" s="159" t="s">
        <v>195</v>
      </c>
      <c r="C22" s="153">
        <f t="shared" si="3"/>
        <v>22.15</v>
      </c>
      <c r="D22" s="153">
        <f t="shared" si="3"/>
        <v>22.74</v>
      </c>
      <c r="E22" s="153">
        <f t="shared" si="3"/>
        <v>23.32</v>
      </c>
      <c r="F22" s="153">
        <f t="shared" si="3"/>
        <v>23.89</v>
      </c>
      <c r="G22" s="153">
        <f t="shared" si="3"/>
        <v>24.46</v>
      </c>
      <c r="H22" s="153">
        <f t="shared" si="3"/>
        <v>25.12</v>
      </c>
      <c r="I22" s="158"/>
      <c r="J22" s="155"/>
      <c r="K22" s="155"/>
      <c r="L22" s="155"/>
      <c r="M22" s="155"/>
      <c r="N22" s="155"/>
      <c r="O22" s="155"/>
    </row>
    <row r="23" spans="1:15" x14ac:dyDescent="0.25">
      <c r="A23" s="156" t="s">
        <v>196</v>
      </c>
      <c r="B23" s="159"/>
      <c r="C23" s="153">
        <f t="shared" si="3"/>
        <v>23.15</v>
      </c>
      <c r="D23" s="153">
        <f t="shared" si="3"/>
        <v>23.76</v>
      </c>
      <c r="E23" s="153">
        <f t="shared" si="3"/>
        <v>24.37</v>
      </c>
      <c r="F23" s="153">
        <f t="shared" si="3"/>
        <v>24.97</v>
      </c>
      <c r="G23" s="153">
        <f t="shared" si="3"/>
        <v>25.56</v>
      </c>
      <c r="H23" s="153">
        <f t="shared" si="3"/>
        <v>26.25</v>
      </c>
      <c r="I23" s="158"/>
      <c r="J23" s="155"/>
      <c r="K23" s="155"/>
      <c r="L23" s="155"/>
      <c r="M23" s="155"/>
      <c r="N23" s="155"/>
      <c r="O23" s="155"/>
    </row>
    <row r="24" spans="1:15" x14ac:dyDescent="0.25">
      <c r="A24" s="156" t="s">
        <v>197</v>
      </c>
      <c r="B24" s="156"/>
      <c r="C24" s="153">
        <f t="shared" si="3"/>
        <v>24.19</v>
      </c>
      <c r="D24" s="153">
        <f t="shared" si="3"/>
        <v>24.83</v>
      </c>
      <c r="E24" s="153">
        <f t="shared" si="3"/>
        <v>25.47</v>
      </c>
      <c r="F24" s="153">
        <f t="shared" si="3"/>
        <v>26.09</v>
      </c>
      <c r="G24" s="153">
        <f t="shared" si="3"/>
        <v>26.71</v>
      </c>
      <c r="H24" s="153">
        <f t="shared" si="3"/>
        <v>27.43</v>
      </c>
      <c r="I24" s="158"/>
      <c r="J24" s="155"/>
      <c r="K24" s="155"/>
      <c r="L24" s="155"/>
      <c r="M24" s="155"/>
      <c r="N24" s="155"/>
      <c r="O24" s="155"/>
    </row>
    <row r="25" spans="1:15" x14ac:dyDescent="0.25">
      <c r="A25" s="156" t="s">
        <v>198</v>
      </c>
      <c r="B25" s="159" t="s">
        <v>199</v>
      </c>
      <c r="C25" s="153">
        <f t="shared" si="3"/>
        <v>25.28</v>
      </c>
      <c r="D25" s="153">
        <f t="shared" si="3"/>
        <v>25.95</v>
      </c>
      <c r="E25" s="153">
        <f t="shared" si="3"/>
        <v>26.62</v>
      </c>
      <c r="F25" s="153">
        <f t="shared" si="3"/>
        <v>27.26</v>
      </c>
      <c r="G25" s="153">
        <f t="shared" si="3"/>
        <v>27.91</v>
      </c>
      <c r="H25" s="153">
        <f t="shared" si="3"/>
        <v>28.66</v>
      </c>
      <c r="I25" s="158"/>
      <c r="J25" s="155"/>
      <c r="K25" s="155"/>
      <c r="L25" s="155"/>
      <c r="M25" s="155"/>
      <c r="N25" s="155"/>
      <c r="O25" s="155"/>
    </row>
    <row r="26" spans="1:15" x14ac:dyDescent="0.25">
      <c r="A26" s="156" t="s">
        <v>200</v>
      </c>
      <c r="B26" s="156"/>
      <c r="C26" s="153">
        <f t="shared" si="3"/>
        <v>26.42</v>
      </c>
      <c r="D26" s="153">
        <f t="shared" si="3"/>
        <v>27.12</v>
      </c>
      <c r="E26" s="153">
        <f t="shared" si="3"/>
        <v>27.82</v>
      </c>
      <c r="F26" s="153">
        <f t="shared" si="3"/>
        <v>28.49</v>
      </c>
      <c r="G26" s="153">
        <f t="shared" si="3"/>
        <v>29.17</v>
      </c>
      <c r="H26" s="153">
        <f t="shared" si="3"/>
        <v>29.95</v>
      </c>
      <c r="I26" s="158"/>
      <c r="J26" s="155"/>
      <c r="K26" s="155"/>
      <c r="L26" s="155"/>
      <c r="M26" s="155"/>
      <c r="N26" s="155"/>
      <c r="O26" s="155"/>
    </row>
    <row r="27" spans="1:15" x14ac:dyDescent="0.25">
      <c r="A27" s="156" t="s">
        <v>201</v>
      </c>
      <c r="B27" s="156"/>
      <c r="C27" s="153">
        <f t="shared" si="3"/>
        <v>27.61</v>
      </c>
      <c r="D27" s="153">
        <f t="shared" si="3"/>
        <v>28.34</v>
      </c>
      <c r="E27" s="153">
        <f t="shared" si="3"/>
        <v>29.07</v>
      </c>
      <c r="F27" s="153">
        <f t="shared" si="3"/>
        <v>29.77</v>
      </c>
      <c r="G27" s="153">
        <f t="shared" si="3"/>
        <v>30.48</v>
      </c>
      <c r="H27" s="153">
        <f t="shared" si="3"/>
        <v>31.3</v>
      </c>
      <c r="I27" s="158"/>
      <c r="J27" s="155"/>
      <c r="K27" s="155"/>
      <c r="L27" s="155"/>
      <c r="M27" s="155"/>
      <c r="N27" s="155"/>
      <c r="O27" s="155"/>
    </row>
    <row r="28" spans="1:15" x14ac:dyDescent="0.25">
      <c r="A28" s="156" t="s">
        <v>202</v>
      </c>
      <c r="B28" s="159" t="s">
        <v>203</v>
      </c>
      <c r="C28" s="153">
        <f t="shared" si="3"/>
        <v>28.85</v>
      </c>
      <c r="D28" s="153">
        <f t="shared" si="3"/>
        <v>29.62</v>
      </c>
      <c r="E28" s="153">
        <f t="shared" si="3"/>
        <v>30.38</v>
      </c>
      <c r="F28" s="153">
        <f t="shared" si="3"/>
        <v>31.11</v>
      </c>
      <c r="G28" s="153">
        <f t="shared" si="3"/>
        <v>31.85</v>
      </c>
      <c r="H28" s="153">
        <f t="shared" si="3"/>
        <v>32.71</v>
      </c>
      <c r="I28" s="158"/>
      <c r="J28" s="155"/>
      <c r="K28" s="155"/>
      <c r="L28" s="155"/>
      <c r="M28" s="155"/>
      <c r="N28" s="155"/>
      <c r="O28" s="155"/>
    </row>
    <row r="29" spans="1:15" ht="39.6" customHeight="1" x14ac:dyDescent="0.25">
      <c r="A29" s="156" t="s">
        <v>204</v>
      </c>
      <c r="B29" s="159" t="s">
        <v>205</v>
      </c>
      <c r="C29" s="153">
        <f>+C3</f>
        <v>9.61</v>
      </c>
      <c r="D29" s="446" t="s">
        <v>206</v>
      </c>
      <c r="E29" s="447"/>
      <c r="F29" s="447"/>
      <c r="G29" s="448"/>
      <c r="H29" s="153">
        <v>35</v>
      </c>
      <c r="I29" s="158"/>
    </row>
    <row r="30" spans="1:15" ht="48" customHeight="1" x14ac:dyDescent="0.25">
      <c r="A30" s="441" t="s">
        <v>207</v>
      </c>
      <c r="B30" s="441"/>
      <c r="C30" s="441"/>
      <c r="D30" s="441"/>
      <c r="E30" s="441"/>
      <c r="F30" s="441"/>
      <c r="G30" s="441"/>
      <c r="H30" s="441"/>
    </row>
    <row r="31" spans="1:15" ht="22.5" customHeight="1" x14ac:dyDescent="0.25">
      <c r="A31" s="449" t="s">
        <v>208</v>
      </c>
      <c r="B31" s="449"/>
      <c r="C31" s="449"/>
      <c r="D31" s="449"/>
      <c r="E31" s="449"/>
      <c r="F31" s="449"/>
      <c r="G31" s="449"/>
      <c r="H31" s="449"/>
    </row>
    <row r="32" spans="1:15" ht="25.5" customHeight="1" x14ac:dyDescent="0.25">
      <c r="A32" s="441" t="s">
        <v>209</v>
      </c>
      <c r="B32" s="441"/>
      <c r="C32" s="441"/>
      <c r="D32" s="441"/>
      <c r="E32" s="441"/>
      <c r="F32" s="441"/>
      <c r="G32" s="441"/>
      <c r="H32" s="441"/>
    </row>
    <row r="33" spans="1:8" ht="38.1" customHeight="1" x14ac:dyDescent="0.25">
      <c r="A33" s="441" t="s">
        <v>210</v>
      </c>
      <c r="B33" s="441"/>
      <c r="C33" s="441"/>
      <c r="D33" s="441"/>
      <c r="E33" s="441"/>
      <c r="F33" s="441"/>
      <c r="G33" s="441"/>
      <c r="H33" s="441"/>
    </row>
  </sheetData>
  <mergeCells count="7">
    <mergeCell ref="A33:H33"/>
    <mergeCell ref="A1:H1"/>
    <mergeCell ref="J4:L4"/>
    <mergeCell ref="D29:G29"/>
    <mergeCell ref="A30:H30"/>
    <mergeCell ref="A31:H31"/>
    <mergeCell ref="A32:H32"/>
  </mergeCells>
  <printOptions horizontalCentered="1" verticalCentered="1"/>
  <pageMargins left="0.7" right="0.7" top="0.75" bottom="0.75" header="0.3" footer="0.3"/>
  <pageSetup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84"/>
  <sheetViews>
    <sheetView topLeftCell="A25" zoomScaleNormal="100" zoomScaleSheetLayoutView="100" workbookViewId="0">
      <selection activeCell="A9" sqref="A9"/>
    </sheetView>
  </sheetViews>
  <sheetFormatPr defaultRowHeight="15" x14ac:dyDescent="0.25"/>
  <cols>
    <col min="1" max="1" width="5.42578125" customWidth="1"/>
    <col min="2" max="2" width="30.140625" customWidth="1"/>
    <col min="3" max="3" width="5.85546875" customWidth="1"/>
    <col min="4" max="4" width="9.85546875" customWidth="1"/>
    <col min="5" max="5" width="10" customWidth="1"/>
    <col min="6" max="7" width="9.85546875" customWidth="1"/>
    <col min="8" max="8" width="9.5703125" customWidth="1"/>
    <col min="9" max="9" width="9.85546875" customWidth="1"/>
  </cols>
  <sheetData>
    <row r="1" spans="1:9" s="4" customFormat="1" ht="11.25" x14ac:dyDescent="0.2">
      <c r="A1" s="450" t="s">
        <v>0</v>
      </c>
      <c r="B1" s="450"/>
      <c r="E1" s="3"/>
      <c r="F1" s="3"/>
      <c r="G1" s="3"/>
      <c r="H1" s="3"/>
      <c r="I1" s="3"/>
    </row>
    <row r="2" spans="1:9" s="4" customFormat="1" ht="11.25" x14ac:dyDescent="0.2">
      <c r="A2" s="5" t="s">
        <v>2</v>
      </c>
      <c r="B2" s="6"/>
      <c r="C2" s="6"/>
      <c r="D2" s="3"/>
      <c r="E2" s="3"/>
      <c r="F2" s="3"/>
      <c r="G2" s="57" t="s">
        <v>66</v>
      </c>
      <c r="H2" s="58">
        <v>1.7899999999999999E-2</v>
      </c>
      <c r="I2" s="3"/>
    </row>
    <row r="3" spans="1:9" s="4" customFormat="1" ht="11.25" x14ac:dyDescent="0.2">
      <c r="A3" s="5" t="s">
        <v>3</v>
      </c>
      <c r="B3" s="6"/>
      <c r="C3" s="6" t="s">
        <v>4</v>
      </c>
      <c r="D3" s="3"/>
      <c r="E3" s="3"/>
      <c r="F3" s="3"/>
      <c r="G3" s="59" t="s">
        <v>67</v>
      </c>
      <c r="H3" s="60" t="s">
        <v>71</v>
      </c>
      <c r="I3" s="3"/>
    </row>
    <row r="4" spans="1:9" s="4" customFormat="1" ht="12" thickBot="1" x14ac:dyDescent="0.25">
      <c r="A4" s="8"/>
      <c r="B4" s="9"/>
      <c r="C4" s="9"/>
      <c r="D4" s="8"/>
      <c r="E4" s="8"/>
      <c r="F4" s="8"/>
      <c r="G4" s="10"/>
      <c r="H4" s="8"/>
      <c r="I4" s="8"/>
    </row>
    <row r="5" spans="1:9" s="4" customFormat="1" ht="11.25" x14ac:dyDescent="0.2">
      <c r="A5" s="11"/>
      <c r="B5" s="12"/>
      <c r="C5" s="73" t="s">
        <v>6</v>
      </c>
      <c r="D5" s="14" t="s">
        <v>7</v>
      </c>
      <c r="E5" s="15"/>
      <c r="F5" s="16"/>
      <c r="G5" s="16"/>
      <c r="H5" s="16"/>
      <c r="I5" s="18" t="s">
        <v>8</v>
      </c>
    </row>
    <row r="6" spans="1:9" s="4" customFormat="1" ht="12" thickBot="1" x14ac:dyDescent="0.25">
      <c r="A6" s="19" t="s">
        <v>9</v>
      </c>
      <c r="B6" s="20" t="s">
        <v>10</v>
      </c>
      <c r="C6" s="74" t="s">
        <v>11</v>
      </c>
      <c r="D6" s="21" t="s">
        <v>12</v>
      </c>
      <c r="E6" s="21" t="s">
        <v>13</v>
      </c>
      <c r="F6" s="21" t="s">
        <v>14</v>
      </c>
      <c r="G6" s="21" t="s">
        <v>15</v>
      </c>
      <c r="H6" s="21" t="s">
        <v>16</v>
      </c>
      <c r="I6" s="22" t="s">
        <v>17</v>
      </c>
    </row>
    <row r="7" spans="1:9" s="4" customFormat="1" ht="15" customHeight="1" x14ac:dyDescent="0.2">
      <c r="A7" s="44">
        <v>1</v>
      </c>
      <c r="B7" s="45"/>
      <c r="C7" s="46" t="s">
        <v>6</v>
      </c>
      <c r="D7" s="26">
        <f>ROUND('2014 (Amend. 1-6-14 &amp; 4-28-14)'!D7*(1+'2015'!$H$2),2)</f>
        <v>9.69</v>
      </c>
      <c r="E7" s="26">
        <f>ROUND('2014 (Amend. 1-6-14 &amp; 4-28-14)'!E7*(1+'2015'!$H$2),2)</f>
        <v>10.08</v>
      </c>
      <c r="F7" s="26">
        <f>ROUND('2014 (Amend. 1-6-14 &amp; 4-28-14)'!F7*(1+'2015'!$H$2),2)</f>
        <v>10.47</v>
      </c>
      <c r="G7" s="26">
        <f>ROUND('2014 (Amend. 1-6-14 &amp; 4-28-14)'!G7*(1+'2015'!$H$2),2)</f>
        <v>10.9</v>
      </c>
      <c r="H7" s="26">
        <f>ROUND('2014 (Amend. 1-6-14 &amp; 4-28-14)'!H7*(1+'2015'!$H$2),2)</f>
        <v>11.33</v>
      </c>
      <c r="I7" s="26">
        <f>ROUND('2014 (Amend. 1-6-14 &amp; 4-28-14)'!I7*(1+'2015'!$H$2),2)</f>
        <v>11.79</v>
      </c>
    </row>
    <row r="8" spans="1:9" s="4" customFormat="1" ht="10.5" customHeight="1" x14ac:dyDescent="0.2">
      <c r="A8" s="23"/>
      <c r="B8" s="29"/>
      <c r="C8" s="30"/>
      <c r="D8" s="26"/>
      <c r="E8" s="26"/>
      <c r="F8" s="26"/>
      <c r="G8" s="26"/>
      <c r="H8" s="26"/>
      <c r="I8" s="26"/>
    </row>
    <row r="9" spans="1:9" s="4" customFormat="1" ht="10.5" customHeight="1" x14ac:dyDescent="0.2">
      <c r="A9" s="23">
        <v>2</v>
      </c>
      <c r="B9" s="24"/>
      <c r="C9" s="25" t="s">
        <v>6</v>
      </c>
      <c r="D9" s="26">
        <f>ROUND('2014 (Amend. 1-6-14 &amp; 4-28-14)'!D9*(1+'2015'!$H$2),2)</f>
        <v>9.94</v>
      </c>
      <c r="E9" s="26">
        <f>ROUND('2014 (Amend. 1-6-14 &amp; 4-28-14)'!E9*(1+'2015'!$H$2),2)</f>
        <v>10.34</v>
      </c>
      <c r="F9" s="26">
        <f>ROUND('2014 (Amend. 1-6-14 &amp; 4-28-14)'!F9*(1+'2015'!$H$2),2)</f>
        <v>10.75</v>
      </c>
      <c r="G9" s="26">
        <f>ROUND('2014 (Amend. 1-6-14 &amp; 4-28-14)'!G9*(1+'2015'!$H$2),2)</f>
        <v>11.19</v>
      </c>
      <c r="H9" s="26">
        <f>ROUND('2014 (Amend. 1-6-14 &amp; 4-28-14)'!H9*(1+'2015'!$H$2),2)</f>
        <v>11.63</v>
      </c>
      <c r="I9" s="26">
        <f>ROUND('2014 (Amend. 1-6-14 &amp; 4-28-14)'!I9*(1+'2015'!$H$2),2)</f>
        <v>12.09</v>
      </c>
    </row>
    <row r="10" spans="1:9" s="4" customFormat="1" ht="10.5" customHeight="1" x14ac:dyDescent="0.2">
      <c r="A10" s="23"/>
      <c r="B10" s="29"/>
      <c r="C10" s="30"/>
      <c r="D10" s="26"/>
      <c r="E10" s="26"/>
      <c r="F10" s="26"/>
      <c r="G10" s="26"/>
      <c r="H10" s="26"/>
      <c r="I10" s="26"/>
    </row>
    <row r="11" spans="1:9" s="4" customFormat="1" ht="10.5" customHeight="1" x14ac:dyDescent="0.2">
      <c r="A11" s="23">
        <v>3</v>
      </c>
      <c r="B11" s="24"/>
      <c r="C11" s="25" t="s">
        <v>6</v>
      </c>
      <c r="D11" s="26">
        <f>ROUND('2014 (Amend. 1-6-14 &amp; 4-28-14)'!D11*(1+'2015'!$H$2),2)</f>
        <v>10.17</v>
      </c>
      <c r="E11" s="26">
        <f>ROUND('2014 (Amend. 1-6-14 &amp; 4-28-14)'!E11*(1+'2015'!$H$2),2)</f>
        <v>10.58</v>
      </c>
      <c r="F11" s="26">
        <f>ROUND('2014 (Amend. 1-6-14 &amp; 4-28-14)'!F11*(1+'2015'!$H$2),2)</f>
        <v>11</v>
      </c>
      <c r="G11" s="26">
        <f>ROUND('2014 (Amend. 1-6-14 &amp; 4-28-14)'!G11*(1+'2015'!$H$2),2)</f>
        <v>11.44</v>
      </c>
      <c r="H11" s="26">
        <f>ROUND('2014 (Amend. 1-6-14 &amp; 4-28-14)'!H11*(1+'2015'!$H$2),2)</f>
        <v>11.9</v>
      </c>
      <c r="I11" s="26">
        <f>ROUND('2014 (Amend. 1-6-14 &amp; 4-28-14)'!I11*(1+'2015'!$H$2),2)</f>
        <v>12.38</v>
      </c>
    </row>
    <row r="12" spans="1:9" s="4" customFormat="1" ht="10.5" customHeight="1" x14ac:dyDescent="0.2">
      <c r="A12" s="23"/>
      <c r="B12" s="29"/>
      <c r="C12" s="30"/>
      <c r="D12" s="26"/>
      <c r="E12" s="26"/>
      <c r="F12" s="26"/>
      <c r="G12" s="26"/>
      <c r="H12" s="26"/>
      <c r="I12" s="26"/>
    </row>
    <row r="13" spans="1:9" s="4" customFormat="1" ht="10.5" customHeight="1" x14ac:dyDescent="0.2">
      <c r="A13" s="23">
        <v>4</v>
      </c>
      <c r="B13" s="24"/>
      <c r="C13" s="25" t="s">
        <v>6</v>
      </c>
      <c r="D13" s="26">
        <f>ROUND('2014 (Amend. 1-6-14 &amp; 4-28-14)'!D13*(1+'2015'!$H$2),2)</f>
        <v>10.42</v>
      </c>
      <c r="E13" s="26">
        <f>ROUND('2014 (Amend. 1-6-14 &amp; 4-28-14)'!E13*(1+'2015'!$H$2),2)</f>
        <v>10.84</v>
      </c>
      <c r="F13" s="26">
        <f>ROUND('2014 (Amend. 1-6-14 &amp; 4-28-14)'!F13*(1+'2015'!$H$2),2)</f>
        <v>11.28</v>
      </c>
      <c r="G13" s="26">
        <f>ROUND('2014 (Amend. 1-6-14 &amp; 4-28-14)'!G13*(1+'2015'!$H$2),2)</f>
        <v>11.73</v>
      </c>
      <c r="H13" s="26">
        <f>ROUND('2014 (Amend. 1-6-14 &amp; 4-28-14)'!H13*(1+'2015'!$H$2),2)</f>
        <v>12.19</v>
      </c>
      <c r="I13" s="26">
        <f>ROUND('2014 (Amend. 1-6-14 &amp; 4-28-14)'!I13*(1+'2015'!$H$2),2)</f>
        <v>12.68</v>
      </c>
    </row>
    <row r="14" spans="1:9" s="4" customFormat="1" ht="10.5" customHeight="1" x14ac:dyDescent="0.2">
      <c r="A14" s="23"/>
      <c r="B14" s="29"/>
      <c r="C14" s="30"/>
      <c r="D14" s="26"/>
      <c r="E14" s="26"/>
      <c r="F14" s="26"/>
      <c r="G14" s="26"/>
      <c r="H14" s="26"/>
      <c r="I14" s="26"/>
    </row>
    <row r="15" spans="1:9" s="4" customFormat="1" ht="10.5" customHeight="1" x14ac:dyDescent="0.2">
      <c r="A15" s="23">
        <v>5</v>
      </c>
      <c r="B15" s="24"/>
      <c r="C15" s="25" t="s">
        <v>6</v>
      </c>
      <c r="D15" s="26">
        <f>ROUND('2014 (Amend. 1-6-14 &amp; 4-28-14)'!D15*(1+'2015'!$H$2),2)</f>
        <v>10.7</v>
      </c>
      <c r="E15" s="26">
        <f>ROUND('2014 (Amend. 1-6-14 &amp; 4-28-14)'!E15*(1+'2015'!$H$2),2)</f>
        <v>11.13</v>
      </c>
      <c r="F15" s="26">
        <f>ROUND('2014 (Amend. 1-6-14 &amp; 4-28-14)'!F15*(1+'2015'!$H$2),2)</f>
        <v>11.56</v>
      </c>
      <c r="G15" s="26">
        <f>ROUND('2014 (Amend. 1-6-14 &amp; 4-28-14)'!G15*(1+'2015'!$H$2),2)</f>
        <v>12.03</v>
      </c>
      <c r="H15" s="26">
        <f>ROUND('2014 (Amend. 1-6-14 &amp; 4-28-14)'!H15*(1+'2015'!$H$2),2)</f>
        <v>12.51</v>
      </c>
      <c r="I15" s="26">
        <f>ROUND('2014 (Amend. 1-6-14 &amp; 4-28-14)'!I15*(1+'2015'!$H$2),2)</f>
        <v>13.01</v>
      </c>
    </row>
    <row r="16" spans="1:9" s="4" customFormat="1" ht="10.5" customHeight="1" x14ac:dyDescent="0.2">
      <c r="A16" s="23"/>
      <c r="B16" s="29"/>
      <c r="C16" s="30"/>
      <c r="D16" s="26"/>
      <c r="E16" s="26"/>
      <c r="F16" s="26"/>
      <c r="G16" s="26"/>
      <c r="H16" s="26"/>
      <c r="I16" s="26"/>
    </row>
    <row r="17" spans="1:9" s="4" customFormat="1" ht="10.5" customHeight="1" x14ac:dyDescent="0.2">
      <c r="A17" s="23">
        <v>6</v>
      </c>
      <c r="B17" s="24"/>
      <c r="C17" s="25" t="s">
        <v>6</v>
      </c>
      <c r="D17" s="26">
        <f>ROUND('2014 (Amend. 1-6-14 &amp; 4-28-14)'!D17*(1+'2015'!$H$2),2)</f>
        <v>10.96</v>
      </c>
      <c r="E17" s="26">
        <f>ROUND('2014 (Amend. 1-6-14 &amp; 4-28-14)'!E17*(1+'2015'!$H$2),2)</f>
        <v>11.4</v>
      </c>
      <c r="F17" s="26">
        <f>ROUND('2014 (Amend. 1-6-14 &amp; 4-28-14)'!F17*(1+'2015'!$H$2),2)</f>
        <v>11.86</v>
      </c>
      <c r="G17" s="26">
        <f>ROUND('2014 (Amend. 1-6-14 &amp; 4-28-14)'!G17*(1+'2015'!$H$2),2)</f>
        <v>12.34</v>
      </c>
      <c r="H17" s="26">
        <f>ROUND('2014 (Amend. 1-6-14 &amp; 4-28-14)'!H17*(1+'2015'!$H$2),2)</f>
        <v>12.83</v>
      </c>
      <c r="I17" s="26">
        <f>ROUND('2014 (Amend. 1-6-14 &amp; 4-28-14)'!I17*(1+'2015'!$H$2),2)</f>
        <v>13.34</v>
      </c>
    </row>
    <row r="18" spans="1:9" s="4" customFormat="1" ht="10.5" customHeight="1" x14ac:dyDescent="0.2">
      <c r="A18" s="23"/>
      <c r="B18" s="29"/>
      <c r="C18" s="30"/>
      <c r="D18" s="26"/>
      <c r="E18" s="26"/>
      <c r="F18" s="26"/>
      <c r="G18" s="26"/>
      <c r="H18" s="26"/>
      <c r="I18" s="26"/>
    </row>
    <row r="19" spans="1:9" s="4" customFormat="1" ht="10.5" customHeight="1" x14ac:dyDescent="0.2">
      <c r="A19" s="23">
        <v>7</v>
      </c>
      <c r="B19" s="24"/>
      <c r="C19" s="25" t="s">
        <v>6</v>
      </c>
      <c r="D19" s="26">
        <f>ROUND('2014 (Amend. 1-6-14 &amp; 4-28-14)'!D19*(1+'2015'!$H$2),2)</f>
        <v>11.25</v>
      </c>
      <c r="E19" s="26">
        <f>ROUND('2014 (Amend. 1-6-14 &amp; 4-28-14)'!E19*(1+'2015'!$H$2),2)</f>
        <v>11.7</v>
      </c>
      <c r="F19" s="26">
        <f>ROUND('2014 (Amend. 1-6-14 &amp; 4-28-14)'!F19*(1+'2015'!$H$2),2)</f>
        <v>12.16</v>
      </c>
      <c r="G19" s="26">
        <f>ROUND('2014 (Amend. 1-6-14 &amp; 4-28-14)'!G19*(1+'2015'!$H$2),2)</f>
        <v>12.65</v>
      </c>
      <c r="H19" s="26">
        <f>ROUND('2014 (Amend. 1-6-14 &amp; 4-28-14)'!H19*(1+'2015'!$H$2),2)</f>
        <v>13.16</v>
      </c>
      <c r="I19" s="26">
        <f>ROUND('2014 (Amend. 1-6-14 &amp; 4-28-14)'!I19*(1+'2015'!$H$2),2)</f>
        <v>13.69</v>
      </c>
    </row>
    <row r="20" spans="1:9" s="4" customFormat="1" ht="10.5" customHeight="1" x14ac:dyDescent="0.2">
      <c r="A20" s="23"/>
      <c r="B20" s="29"/>
      <c r="C20" s="30"/>
      <c r="D20" s="26"/>
      <c r="E20" s="26"/>
      <c r="F20" s="26"/>
      <c r="G20" s="26"/>
      <c r="H20" s="26"/>
      <c r="I20" s="26"/>
    </row>
    <row r="21" spans="1:9" s="4" customFormat="1" ht="10.5" customHeight="1" x14ac:dyDescent="0.2">
      <c r="A21" s="23">
        <v>8</v>
      </c>
      <c r="B21" s="24"/>
      <c r="C21" s="25" t="s">
        <v>6</v>
      </c>
      <c r="D21" s="26">
        <f>ROUND('2014 (Amend. 1-6-14 &amp; 4-28-14)'!D21*(1+'2015'!$H$2),2)</f>
        <v>11.53</v>
      </c>
      <c r="E21" s="26">
        <f>ROUND('2014 (Amend. 1-6-14 &amp; 4-28-14)'!E21*(1+'2015'!$H$2),2)</f>
        <v>11.99</v>
      </c>
      <c r="F21" s="26">
        <f>ROUND('2014 (Amend. 1-6-14 &amp; 4-28-14)'!F21*(1+'2015'!$H$2),2)</f>
        <v>12.48</v>
      </c>
      <c r="G21" s="26">
        <f>ROUND('2014 (Amend. 1-6-14 &amp; 4-28-14)'!G21*(1+'2015'!$H$2),2)</f>
        <v>12.98</v>
      </c>
      <c r="H21" s="26">
        <f>ROUND('2014 (Amend. 1-6-14 &amp; 4-28-14)'!H21*(1+'2015'!$H$2),2)</f>
        <v>13.5</v>
      </c>
      <c r="I21" s="26">
        <f>ROUND('2014 (Amend. 1-6-14 &amp; 4-28-14)'!I21*(1+'2015'!$H$2),2)</f>
        <v>14.04</v>
      </c>
    </row>
    <row r="22" spans="1:9" s="4" customFormat="1" ht="10.5" customHeight="1" x14ac:dyDescent="0.2">
      <c r="A22" s="23"/>
      <c r="B22" s="29"/>
      <c r="C22" s="30"/>
      <c r="D22" s="26"/>
      <c r="E22" s="26"/>
      <c r="F22" s="26"/>
      <c r="G22" s="26"/>
      <c r="H22" s="26"/>
      <c r="I22" s="26"/>
    </row>
    <row r="23" spans="1:9" s="4" customFormat="1" ht="10.5" customHeight="1" x14ac:dyDescent="0.2">
      <c r="A23" s="23">
        <v>9</v>
      </c>
      <c r="B23" s="31"/>
      <c r="C23" s="25" t="s">
        <v>6</v>
      </c>
      <c r="D23" s="26">
        <f>ROUND('2014 (Amend. 1-6-14 &amp; 4-28-14)'!D23*(1+'2015'!$H$2),2)</f>
        <v>11.81</v>
      </c>
      <c r="E23" s="26">
        <f>ROUND('2014 (Amend. 1-6-14 &amp; 4-28-14)'!E23*(1+'2015'!$H$2),2)</f>
        <v>12.28</v>
      </c>
      <c r="F23" s="26">
        <f>ROUND('2014 (Amend. 1-6-14 &amp; 4-28-14)'!F23*(1+'2015'!$H$2),2)</f>
        <v>12.76</v>
      </c>
      <c r="G23" s="26">
        <f>ROUND('2014 (Amend. 1-6-14 &amp; 4-28-14)'!G23*(1+'2015'!$H$2),2)</f>
        <v>13.27</v>
      </c>
      <c r="H23" s="26">
        <f>ROUND('2014 (Amend. 1-6-14 &amp; 4-28-14)'!H23*(1+'2015'!$H$2),2)</f>
        <v>13.81</v>
      </c>
      <c r="I23" s="26">
        <f>ROUND('2014 (Amend. 1-6-14 &amp; 4-28-14)'!I23*(1+'2015'!$H$2),2)</f>
        <v>14.36</v>
      </c>
    </row>
    <row r="24" spans="1:9" s="4" customFormat="1" ht="10.5" customHeight="1" x14ac:dyDescent="0.2">
      <c r="A24" s="23"/>
      <c r="B24" s="29"/>
      <c r="C24" s="30"/>
      <c r="D24" s="26"/>
      <c r="E24" s="26"/>
      <c r="F24" s="26"/>
      <c r="G24" s="26"/>
      <c r="H24" s="26"/>
      <c r="I24" s="26"/>
    </row>
    <row r="25" spans="1:9" s="4" customFormat="1" ht="10.5" customHeight="1" x14ac:dyDescent="0.2">
      <c r="A25" s="23">
        <v>10</v>
      </c>
      <c r="B25" s="24"/>
      <c r="C25" s="25" t="s">
        <v>6</v>
      </c>
      <c r="D25" s="26">
        <f>ROUND('2014 (Amend. 1-6-14 &amp; 4-28-14)'!D25*(1+'2015'!$H$2),2)</f>
        <v>12.11</v>
      </c>
      <c r="E25" s="26">
        <f>ROUND('2014 (Amend. 1-6-14 &amp; 4-28-14)'!E25*(1+'2015'!$H$2),2)</f>
        <v>12.6</v>
      </c>
      <c r="F25" s="26">
        <f>ROUND('2014 (Amend. 1-6-14 &amp; 4-28-14)'!F25*(1+'2015'!$H$2),2)</f>
        <v>13.1</v>
      </c>
      <c r="G25" s="26">
        <f>ROUND('2014 (Amend. 1-6-14 &amp; 4-28-14)'!G25*(1+'2015'!$H$2),2)</f>
        <v>13.63</v>
      </c>
      <c r="H25" s="26">
        <f>ROUND('2014 (Amend. 1-6-14 &amp; 4-28-14)'!H25*(1+'2015'!$H$2),2)</f>
        <v>14.17</v>
      </c>
      <c r="I25" s="26">
        <f>ROUND('2014 (Amend. 1-6-14 &amp; 4-28-14)'!I25*(1+'2015'!$H$2),2)</f>
        <v>14.74</v>
      </c>
    </row>
    <row r="26" spans="1:9" s="4" customFormat="1" ht="10.5" customHeight="1" x14ac:dyDescent="0.2">
      <c r="A26" s="23"/>
      <c r="B26" s="29"/>
      <c r="C26" s="30"/>
      <c r="D26" s="26"/>
      <c r="E26" s="26"/>
      <c r="F26" s="26"/>
      <c r="G26" s="26"/>
      <c r="H26" s="26"/>
      <c r="I26" s="26"/>
    </row>
    <row r="27" spans="1:9" s="4" customFormat="1" ht="10.5" customHeight="1" x14ac:dyDescent="0.2">
      <c r="A27" s="23">
        <v>11</v>
      </c>
      <c r="B27" s="24"/>
      <c r="C27" s="25" t="s">
        <v>6</v>
      </c>
      <c r="D27" s="26">
        <f>ROUND('2014 (Amend. 1-6-14 &amp; 4-28-14)'!D27*(1+'2015'!$H$2),2)</f>
        <v>12.4</v>
      </c>
      <c r="E27" s="26">
        <f>ROUND('2014 (Amend. 1-6-14 &amp; 4-28-14)'!E27*(1+'2015'!$H$2),2)</f>
        <v>12.9</v>
      </c>
      <c r="F27" s="26">
        <f>ROUND('2014 (Amend. 1-6-14 &amp; 4-28-14)'!F27*(1+'2015'!$H$2),2)</f>
        <v>13.42</v>
      </c>
      <c r="G27" s="26">
        <f>ROUND('2014 (Amend. 1-6-14 &amp; 4-28-14)'!G27*(1+'2015'!$H$2),2)</f>
        <v>13.95</v>
      </c>
      <c r="H27" s="26">
        <f>ROUND('2014 (Amend. 1-6-14 &amp; 4-28-14)'!H27*(1+'2015'!$H$2),2)</f>
        <v>14.51</v>
      </c>
      <c r="I27" s="26">
        <f>ROUND('2014 (Amend. 1-6-14 &amp; 4-28-14)'!I27*(1+'2015'!$H$2),2)</f>
        <v>15.09</v>
      </c>
    </row>
    <row r="28" spans="1:9" s="4" customFormat="1" ht="10.5" customHeight="1" x14ac:dyDescent="0.2">
      <c r="A28" s="23"/>
      <c r="B28" s="29"/>
      <c r="C28" s="30"/>
      <c r="D28" s="26"/>
      <c r="E28" s="26"/>
      <c r="F28" s="26"/>
      <c r="G28" s="26"/>
      <c r="H28" s="26"/>
      <c r="I28" s="26"/>
    </row>
    <row r="29" spans="1:9" s="4" customFormat="1" ht="10.5" customHeight="1" x14ac:dyDescent="0.2">
      <c r="A29" s="23">
        <v>12</v>
      </c>
      <c r="B29" s="24"/>
      <c r="C29" s="25" t="s">
        <v>6</v>
      </c>
      <c r="D29" s="26">
        <f>ROUND('2014 (Amend. 1-6-14 &amp; 4-28-14)'!D29*(1+'2015'!$H$2),2)</f>
        <v>12.71</v>
      </c>
      <c r="E29" s="26">
        <f>ROUND('2014 (Amend. 1-6-14 &amp; 4-28-14)'!E29*(1+'2015'!$H$2),2)</f>
        <v>13.22</v>
      </c>
      <c r="F29" s="26">
        <f>ROUND('2014 (Amend. 1-6-14 &amp; 4-28-14)'!F29*(1+'2015'!$H$2),2)</f>
        <v>13.75</v>
      </c>
      <c r="G29" s="26">
        <f>ROUND('2014 (Amend. 1-6-14 &amp; 4-28-14)'!G29*(1+'2015'!$H$2),2)</f>
        <v>14.3</v>
      </c>
      <c r="H29" s="26">
        <f>ROUND('2014 (Amend. 1-6-14 &amp; 4-28-14)'!H29*(1+'2015'!$H$2),2)</f>
        <v>14.87</v>
      </c>
      <c r="I29" s="26">
        <f>ROUND('2014 (Amend. 1-6-14 &amp; 4-28-14)'!I29*(1+'2015'!$H$2),2)</f>
        <v>15.46</v>
      </c>
    </row>
    <row r="30" spans="1:9" s="4" customFormat="1" ht="10.5" customHeight="1" x14ac:dyDescent="0.2">
      <c r="A30" s="23"/>
      <c r="B30" s="29"/>
      <c r="C30" s="30"/>
      <c r="D30" s="26"/>
      <c r="E30" s="26"/>
      <c r="F30" s="26"/>
      <c r="G30" s="26"/>
      <c r="H30" s="26"/>
      <c r="I30" s="26"/>
    </row>
    <row r="31" spans="1:9" s="4" customFormat="1" ht="10.5" customHeight="1" x14ac:dyDescent="0.2">
      <c r="A31" s="23">
        <v>13</v>
      </c>
      <c r="B31" s="24" t="s">
        <v>18</v>
      </c>
      <c r="C31" s="25" t="s">
        <v>6</v>
      </c>
      <c r="D31" s="26">
        <f>ROUND('2014 (Amend. 1-6-14 &amp; 4-28-14)'!D31*(1+'2015'!$H$2),2)</f>
        <v>13.04</v>
      </c>
      <c r="E31" s="26">
        <f>ROUND('2014 (Amend. 1-6-14 &amp; 4-28-14)'!E31*(1+'2015'!$H$2),2)</f>
        <v>13.56</v>
      </c>
      <c r="F31" s="26">
        <f>ROUND('2014 (Amend. 1-6-14 &amp; 4-28-14)'!F31*(1+'2015'!$H$2),2)</f>
        <v>14.11</v>
      </c>
      <c r="G31" s="26">
        <f>ROUND('2014 (Amend. 1-6-14 &amp; 4-28-14)'!G31*(1+'2015'!$H$2),2)</f>
        <v>14.67</v>
      </c>
      <c r="H31" s="26">
        <f>ROUND('2014 (Amend. 1-6-14 &amp; 4-28-14)'!H31*(1+'2015'!$H$2),2)</f>
        <v>15.26</v>
      </c>
      <c r="I31" s="26">
        <f>ROUND('2014 (Amend. 1-6-14 &amp; 4-28-14)'!I31*(1+'2015'!$H$2),2)</f>
        <v>15.87</v>
      </c>
    </row>
    <row r="32" spans="1:9" s="4" customFormat="1" ht="10.5" customHeight="1" x14ac:dyDescent="0.2">
      <c r="A32" s="23"/>
      <c r="B32" s="29"/>
      <c r="C32" s="30"/>
      <c r="D32" s="26"/>
      <c r="E32" s="26"/>
      <c r="F32" s="26"/>
      <c r="G32" s="26"/>
      <c r="H32" s="26"/>
      <c r="I32" s="26"/>
    </row>
    <row r="33" spans="1:9" s="4" customFormat="1" ht="10.5" customHeight="1" x14ac:dyDescent="0.2">
      <c r="A33" s="23">
        <v>14</v>
      </c>
      <c r="B33" s="24"/>
      <c r="C33" s="25" t="s">
        <v>6</v>
      </c>
      <c r="D33" s="26">
        <f>ROUND('2014 (Amend. 1-6-14 &amp; 4-28-14)'!D33*(1+'2015'!$H$2),2)</f>
        <v>13.37</v>
      </c>
      <c r="E33" s="26">
        <f>ROUND('2014 (Amend. 1-6-14 &amp; 4-28-14)'!E33*(1+'2015'!$H$2),2)</f>
        <v>13.9</v>
      </c>
      <c r="F33" s="26">
        <f>ROUND('2014 (Amend. 1-6-14 &amp; 4-28-14)'!F33*(1+'2015'!$H$2),2)</f>
        <v>14.45</v>
      </c>
      <c r="G33" s="26">
        <f>ROUND('2014 (Amend. 1-6-14 &amp; 4-28-14)'!G33*(1+'2015'!$H$2),2)</f>
        <v>15.03</v>
      </c>
      <c r="H33" s="26">
        <f>ROUND('2014 (Amend. 1-6-14 &amp; 4-28-14)'!H33*(1+'2015'!$H$2),2)</f>
        <v>15.63</v>
      </c>
      <c r="I33" s="26">
        <f>ROUND('2014 (Amend. 1-6-14 &amp; 4-28-14)'!I33*(1+'2015'!$H$2),2)</f>
        <v>16.27</v>
      </c>
    </row>
    <row r="34" spans="1:9" s="4" customFormat="1" ht="10.5" customHeight="1" x14ac:dyDescent="0.2">
      <c r="A34" s="32"/>
      <c r="B34" s="29"/>
      <c r="C34" s="30"/>
      <c r="D34" s="26"/>
      <c r="E34" s="26"/>
      <c r="F34" s="26"/>
      <c r="G34" s="26"/>
      <c r="H34" s="26"/>
      <c r="I34" s="26"/>
    </row>
    <row r="35" spans="1:9" s="4" customFormat="1" ht="10.5" customHeight="1" x14ac:dyDescent="0.2">
      <c r="A35" s="23">
        <v>15</v>
      </c>
      <c r="B35" s="35"/>
      <c r="C35" s="25" t="s">
        <v>6</v>
      </c>
      <c r="D35" s="26">
        <f>ROUND('2014 (Amend. 1-6-14 &amp; 4-28-14)'!D35*(1+'2015'!$H$2),2)</f>
        <v>13.69</v>
      </c>
      <c r="E35" s="26">
        <f>ROUND('2014 (Amend. 1-6-14 &amp; 4-28-14)'!E35*(1+'2015'!$H$2),2)</f>
        <v>14.24</v>
      </c>
      <c r="F35" s="26">
        <f>ROUND('2014 (Amend. 1-6-14 &amp; 4-28-14)'!F35*(1+'2015'!$H$2),2)</f>
        <v>14.81</v>
      </c>
      <c r="G35" s="26">
        <f>ROUND('2014 (Amend. 1-6-14 &amp; 4-28-14)'!G35*(1+'2015'!$H$2),2)</f>
        <v>15.4</v>
      </c>
      <c r="H35" s="26">
        <f>ROUND('2014 (Amend. 1-6-14 &amp; 4-28-14)'!H35*(1+'2015'!$H$2),2)</f>
        <v>16.02</v>
      </c>
      <c r="I35" s="26">
        <f>ROUND('2014 (Amend. 1-6-14 &amp; 4-28-14)'!I35*(1+'2015'!$H$2),2)</f>
        <v>16.66</v>
      </c>
    </row>
    <row r="36" spans="1:9" s="4" customFormat="1" ht="10.5" customHeight="1" x14ac:dyDescent="0.2">
      <c r="A36" s="23"/>
      <c r="B36" s="29"/>
      <c r="C36" s="30"/>
      <c r="D36" s="26"/>
      <c r="E36" s="26"/>
      <c r="F36" s="26"/>
      <c r="G36" s="26"/>
      <c r="H36" s="26"/>
      <c r="I36" s="26"/>
    </row>
    <row r="37" spans="1:9" s="4" customFormat="1" ht="10.5" customHeight="1" x14ac:dyDescent="0.2">
      <c r="A37" s="23">
        <v>16</v>
      </c>
      <c r="B37" s="24"/>
      <c r="C37" s="25" t="s">
        <v>6</v>
      </c>
      <c r="D37" s="26">
        <f>ROUND('2014 (Amend. 1-6-14 &amp; 4-28-14)'!D37*(1+'2015'!$H$2),2)</f>
        <v>14.05</v>
      </c>
      <c r="E37" s="26">
        <f>ROUND('2014 (Amend. 1-6-14 &amp; 4-28-14)'!E37*(1+'2015'!$H$2),2)</f>
        <v>14.61</v>
      </c>
      <c r="F37" s="26">
        <f>ROUND('2014 (Amend. 1-6-14 &amp; 4-28-14)'!F37*(1+'2015'!$H$2),2)</f>
        <v>15.2</v>
      </c>
      <c r="G37" s="26">
        <f>ROUND('2014 (Amend. 1-6-14 &amp; 4-28-14)'!G37*(1+'2015'!$H$2),2)</f>
        <v>15.8</v>
      </c>
      <c r="H37" s="26">
        <f>ROUND('2014 (Amend. 1-6-14 &amp; 4-28-14)'!H37*(1+'2015'!$H$2),2)</f>
        <v>16.43</v>
      </c>
      <c r="I37" s="26">
        <f>ROUND('2014 (Amend. 1-6-14 &amp; 4-28-14)'!I37*(1+'2015'!$H$2),2)</f>
        <v>17.09</v>
      </c>
    </row>
    <row r="38" spans="1:9" s="4" customFormat="1" ht="10.5" customHeight="1" x14ac:dyDescent="0.2">
      <c r="A38" s="23"/>
      <c r="B38" s="29"/>
      <c r="C38" s="30"/>
      <c r="D38" s="26"/>
      <c r="E38" s="26"/>
      <c r="F38" s="26"/>
      <c r="G38" s="26"/>
      <c r="H38" s="26"/>
      <c r="I38" s="26"/>
    </row>
    <row r="39" spans="1:9" s="4" customFormat="1" ht="10.5" customHeight="1" x14ac:dyDescent="0.2">
      <c r="A39" s="23">
        <v>17</v>
      </c>
      <c r="B39" s="24"/>
      <c r="C39" s="25" t="s">
        <v>6</v>
      </c>
      <c r="D39" s="26">
        <f>ROUND('2014 (Amend. 1-6-14 &amp; 4-28-14)'!D39*(1+'2015'!$H$2),2)</f>
        <v>14.4</v>
      </c>
      <c r="E39" s="26">
        <f>ROUND('2014 (Amend. 1-6-14 &amp; 4-28-14)'!E39*(1+'2015'!$H$2),2)</f>
        <v>14.98</v>
      </c>
      <c r="F39" s="26">
        <f>ROUND('2014 (Amend. 1-6-14 &amp; 4-28-14)'!F39*(1+'2015'!$H$2),2)</f>
        <v>15.57</v>
      </c>
      <c r="G39" s="26">
        <f>ROUND('2014 (Amend. 1-6-14 &amp; 4-28-14)'!G39*(1+'2015'!$H$2),2)</f>
        <v>16.2</v>
      </c>
      <c r="H39" s="26">
        <f>ROUND('2014 (Amend. 1-6-14 &amp; 4-28-14)'!H39*(1+'2015'!$H$2),2)</f>
        <v>16.850000000000001</v>
      </c>
      <c r="I39" s="26">
        <f>ROUND('2014 (Amend. 1-6-14 &amp; 4-28-14)'!I39*(1+'2015'!$H$2),2)</f>
        <v>17.53</v>
      </c>
    </row>
    <row r="40" spans="1:9" s="4" customFormat="1" ht="10.5" customHeight="1" x14ac:dyDescent="0.2">
      <c r="A40" s="23"/>
      <c r="B40" s="29"/>
      <c r="C40" s="30"/>
      <c r="D40" s="26"/>
      <c r="E40" s="26"/>
      <c r="F40" s="26"/>
      <c r="G40" s="26"/>
      <c r="H40" s="26"/>
      <c r="I40" s="26"/>
    </row>
    <row r="41" spans="1:9" s="4" customFormat="1" ht="10.5" customHeight="1" x14ac:dyDescent="0.2">
      <c r="A41" s="23">
        <v>18</v>
      </c>
      <c r="B41" s="31"/>
      <c r="C41" s="25" t="s">
        <v>6</v>
      </c>
      <c r="D41" s="26">
        <f>ROUND('2014 (Amend. 1-6-14 &amp; 4-28-14)'!D41*(1+'2015'!$H$2),2)</f>
        <v>14.74</v>
      </c>
      <c r="E41" s="26">
        <f>ROUND('2014 (Amend. 1-6-14 &amp; 4-28-14)'!E41*(1+'2015'!$H$2),2)</f>
        <v>15.33</v>
      </c>
      <c r="F41" s="26">
        <f>ROUND('2014 (Amend. 1-6-14 &amp; 4-28-14)'!F41*(1+'2015'!$H$2),2)</f>
        <v>15.95</v>
      </c>
      <c r="G41" s="26">
        <f>ROUND('2014 (Amend. 1-6-14 &amp; 4-28-14)'!G41*(1+'2015'!$H$2),2)</f>
        <v>16.579999999999998</v>
      </c>
      <c r="H41" s="26">
        <f>ROUND('2014 (Amend. 1-6-14 &amp; 4-28-14)'!H41*(1+'2015'!$H$2),2)</f>
        <v>17.239999999999998</v>
      </c>
      <c r="I41" s="26">
        <f>ROUND('2014 (Amend. 1-6-14 &amp; 4-28-14)'!I41*(1+'2015'!$H$2),2)</f>
        <v>17.940000000000001</v>
      </c>
    </row>
    <row r="42" spans="1:9" s="4" customFormat="1" ht="10.5" customHeight="1" x14ac:dyDescent="0.2">
      <c r="A42" s="32"/>
      <c r="B42" s="29"/>
      <c r="C42" s="30"/>
      <c r="D42" s="26"/>
      <c r="E42" s="26"/>
      <c r="F42" s="26"/>
      <c r="G42" s="26"/>
      <c r="H42" s="26"/>
      <c r="I42" s="26"/>
    </row>
    <row r="43" spans="1:9" s="4" customFormat="1" ht="10.5" customHeight="1" x14ac:dyDescent="0.2">
      <c r="A43" s="23">
        <v>19</v>
      </c>
      <c r="B43" s="24"/>
      <c r="C43" s="25" t="s">
        <v>6</v>
      </c>
      <c r="D43" s="26">
        <f>ROUND('2014 (Amend. 1-6-14 &amp; 4-28-14)'!D43*(1+'2015'!$H$2),2)</f>
        <v>15.12</v>
      </c>
      <c r="E43" s="26">
        <f>ROUND('2014 (Amend. 1-6-14 &amp; 4-28-14)'!E43*(1+'2015'!$H$2),2)</f>
        <v>15.72</v>
      </c>
      <c r="F43" s="26">
        <f>ROUND('2014 (Amend. 1-6-14 &amp; 4-28-14)'!F43*(1+'2015'!$H$2),2)</f>
        <v>16.350000000000001</v>
      </c>
      <c r="G43" s="26">
        <f>ROUND('2014 (Amend. 1-6-14 &amp; 4-28-14)'!G43*(1+'2015'!$H$2),2)</f>
        <v>17</v>
      </c>
      <c r="H43" s="26">
        <f>ROUND('2014 (Amend. 1-6-14 &amp; 4-28-14)'!H43*(1+'2015'!$H$2),2)</f>
        <v>17.68</v>
      </c>
      <c r="I43" s="26">
        <f>ROUND('2014 (Amend. 1-6-14 &amp; 4-28-14)'!I43*(1+'2015'!$H$2),2)</f>
        <v>18.38</v>
      </c>
    </row>
    <row r="44" spans="1:9" s="4" customFormat="1" ht="10.5" customHeight="1" x14ac:dyDescent="0.2">
      <c r="A44" s="32"/>
      <c r="B44" s="29"/>
      <c r="C44" s="30"/>
      <c r="D44" s="26"/>
      <c r="E44" s="26"/>
      <c r="F44" s="26"/>
      <c r="G44" s="26"/>
      <c r="H44" s="26"/>
      <c r="I44" s="26"/>
    </row>
    <row r="45" spans="1:9" s="4" customFormat="1" ht="10.5" customHeight="1" x14ac:dyDescent="0.2">
      <c r="A45" s="23">
        <v>20</v>
      </c>
      <c r="B45" s="24"/>
      <c r="C45" s="25" t="s">
        <v>6</v>
      </c>
      <c r="D45" s="26">
        <f>ROUND('2014 (Amend. 1-6-14 &amp; 4-28-14)'!D45*(1+'2015'!$H$2),2)</f>
        <v>15.49</v>
      </c>
      <c r="E45" s="26">
        <f>ROUND('2014 (Amend. 1-6-14 &amp; 4-28-14)'!E45*(1+'2015'!$H$2),2)</f>
        <v>16.11</v>
      </c>
      <c r="F45" s="26">
        <f>ROUND('2014 (Amend. 1-6-14 &amp; 4-28-14)'!F45*(1+'2015'!$H$2),2)</f>
        <v>16.760000000000002</v>
      </c>
      <c r="G45" s="26">
        <f>ROUND('2014 (Amend. 1-6-14 &amp; 4-28-14)'!G45*(1+'2015'!$H$2),2)</f>
        <v>17.43</v>
      </c>
      <c r="H45" s="26">
        <f>ROUND('2014 (Amend. 1-6-14 &amp; 4-28-14)'!H45*(1+'2015'!$H$2),2)</f>
        <v>18.13</v>
      </c>
      <c r="I45" s="26">
        <f>ROUND('2014 (Amend. 1-6-14 &amp; 4-28-14)'!I45*(1+'2015'!$H$2),2)</f>
        <v>18.850000000000001</v>
      </c>
    </row>
    <row r="46" spans="1:9" s="4" customFormat="1" ht="10.5" customHeight="1" x14ac:dyDescent="0.2">
      <c r="A46" s="32"/>
      <c r="B46" s="29"/>
      <c r="C46" s="30"/>
      <c r="D46" s="26"/>
      <c r="E46" s="26"/>
      <c r="F46" s="26"/>
      <c r="G46" s="26"/>
      <c r="H46" s="26"/>
      <c r="I46" s="26"/>
    </row>
    <row r="47" spans="1:9" s="4" customFormat="1" ht="10.5" customHeight="1" x14ac:dyDescent="0.2">
      <c r="A47" s="23">
        <v>21</v>
      </c>
      <c r="B47" s="24"/>
      <c r="C47" s="25" t="s">
        <v>6</v>
      </c>
      <c r="D47" s="26">
        <f>ROUND('2014 (Amend. 1-6-14 &amp; 4-28-14)'!D47*(1+'2015'!$H$2),2)</f>
        <v>15.88</v>
      </c>
      <c r="E47" s="26">
        <f>ROUND('2014 (Amend. 1-6-14 &amp; 4-28-14)'!E47*(1+'2015'!$H$2),2)</f>
        <v>16.510000000000002</v>
      </c>
      <c r="F47" s="26">
        <f>ROUND('2014 (Amend. 1-6-14 &amp; 4-28-14)'!F47*(1+'2015'!$H$2),2)</f>
        <v>17.170000000000002</v>
      </c>
      <c r="G47" s="26">
        <f>ROUND('2014 (Amend. 1-6-14 &amp; 4-28-14)'!G47*(1+'2015'!$H$2),2)</f>
        <v>17.86</v>
      </c>
      <c r="H47" s="26">
        <f>ROUND('2014 (Amend. 1-6-14 &amp; 4-28-14)'!H47*(1+'2015'!$H$2),2)</f>
        <v>18.579999999999998</v>
      </c>
      <c r="I47" s="26">
        <f>ROUND('2014 (Amend. 1-6-14 &amp; 4-28-14)'!I47*(1+'2015'!$H$2),2)</f>
        <v>19.32</v>
      </c>
    </row>
    <row r="48" spans="1:9" s="4" customFormat="1" ht="10.5" customHeight="1" x14ac:dyDescent="0.2">
      <c r="A48" s="23"/>
      <c r="B48" s="29"/>
      <c r="C48" s="30"/>
      <c r="D48" s="26"/>
      <c r="E48" s="26"/>
      <c r="F48" s="26"/>
      <c r="G48" s="26"/>
      <c r="H48" s="26"/>
      <c r="I48" s="26"/>
    </row>
    <row r="49" spans="1:12" s="4" customFormat="1" ht="10.5" customHeight="1" x14ac:dyDescent="0.2">
      <c r="A49" s="23">
        <v>22</v>
      </c>
      <c r="B49" s="24"/>
      <c r="C49" s="25" t="s">
        <v>6</v>
      </c>
      <c r="D49" s="26">
        <f>ROUND('2014 (Amend. 1-6-14 &amp; 4-28-14)'!D49*(1+'2015'!$H$2),2)</f>
        <v>16.3</v>
      </c>
      <c r="E49" s="26">
        <f>ROUND('2014 (Amend. 1-6-14 &amp; 4-28-14)'!E49*(1+'2015'!$H$2),2)</f>
        <v>16.95</v>
      </c>
      <c r="F49" s="26">
        <f>ROUND('2014 (Amend. 1-6-14 &amp; 4-28-14)'!F49*(1+'2015'!$H$2),2)</f>
        <v>17.62</v>
      </c>
      <c r="G49" s="26">
        <f>ROUND('2014 (Amend. 1-6-14 &amp; 4-28-14)'!G49*(1+'2015'!$H$2),2)</f>
        <v>18.32</v>
      </c>
      <c r="H49" s="26">
        <f>ROUND('2014 (Amend. 1-6-14 &amp; 4-28-14)'!H49*(1+'2015'!$H$2),2)</f>
        <v>19.059999999999999</v>
      </c>
      <c r="I49" s="26">
        <f>ROUND('2014 (Amend. 1-6-14 &amp; 4-28-14)'!I49*(1+'2015'!$H$2),2)</f>
        <v>19.82</v>
      </c>
    </row>
    <row r="50" spans="1:12" s="4" customFormat="1" ht="10.5" customHeight="1" x14ac:dyDescent="0.2">
      <c r="A50" s="32"/>
      <c r="B50" s="29"/>
      <c r="C50" s="30"/>
      <c r="D50" s="26"/>
      <c r="E50" s="26"/>
      <c r="F50" s="26"/>
      <c r="G50" s="26"/>
      <c r="H50" s="26"/>
      <c r="I50" s="26"/>
    </row>
    <row r="51" spans="1:12" s="4" customFormat="1" ht="10.5" customHeight="1" x14ac:dyDescent="0.2">
      <c r="A51" s="23">
        <v>23</v>
      </c>
      <c r="B51" s="24"/>
      <c r="C51" s="25" t="s">
        <v>6</v>
      </c>
      <c r="D51" s="26">
        <f>ROUND('2014 (Amend. 1-6-14 &amp; 4-28-14)'!D51*(1+'2015'!$H$2),2)</f>
        <v>16.690000000000001</v>
      </c>
      <c r="E51" s="26">
        <f>ROUND('2014 (Amend. 1-6-14 &amp; 4-28-14)'!E51*(1+'2015'!$H$2),2)</f>
        <v>17.36</v>
      </c>
      <c r="F51" s="26">
        <f>ROUND('2014 (Amend. 1-6-14 &amp; 4-28-14)'!F51*(1+'2015'!$H$2),2)</f>
        <v>18.05</v>
      </c>
      <c r="G51" s="26">
        <f>ROUND('2014 (Amend. 1-6-14 &amp; 4-28-14)'!G51*(1+'2015'!$H$2),2)</f>
        <v>18.77</v>
      </c>
      <c r="H51" s="26">
        <f>ROUND('2014 (Amend. 1-6-14 &amp; 4-28-14)'!H51*(1+'2015'!$H$2),2)</f>
        <v>19.52</v>
      </c>
      <c r="I51" s="26">
        <f>ROUND('2014 (Amend. 1-6-14 &amp; 4-28-14)'!I51*(1+'2015'!$H$2),2)</f>
        <v>20.309999999999999</v>
      </c>
    </row>
    <row r="52" spans="1:12" s="4" customFormat="1" ht="10.5" customHeight="1" x14ac:dyDescent="0.2">
      <c r="A52" s="23"/>
      <c r="B52" s="29"/>
      <c r="C52" s="30"/>
      <c r="D52" s="26"/>
      <c r="E52" s="26"/>
      <c r="F52" s="26"/>
      <c r="G52" s="26"/>
      <c r="H52" s="26"/>
      <c r="I52" s="26"/>
    </row>
    <row r="53" spans="1:12" s="4" customFormat="1" ht="10.5" customHeight="1" x14ac:dyDescent="0.2">
      <c r="A53" s="23">
        <v>24</v>
      </c>
      <c r="B53" s="24" t="s">
        <v>19</v>
      </c>
      <c r="C53" s="25" t="s">
        <v>6</v>
      </c>
      <c r="D53" s="26">
        <f>ROUND('2014 (Amend. 1-6-14 &amp; 4-28-14)'!D53*(1+'2015'!$H$2),2)</f>
        <v>17.11</v>
      </c>
      <c r="E53" s="26">
        <f>ROUND('2014 (Amend. 1-6-14 &amp; 4-28-14)'!E53*(1+'2015'!$H$2),2)</f>
        <v>17.8</v>
      </c>
      <c r="F53" s="26">
        <f>ROUND('2014 (Amend. 1-6-14 &amp; 4-28-14)'!F53*(1+'2015'!$H$2),2)</f>
        <v>18.52</v>
      </c>
      <c r="G53" s="26">
        <f>ROUND('2014 (Amend. 1-6-14 &amp; 4-28-14)'!G53*(1+'2015'!$H$2),2)</f>
        <v>19.25</v>
      </c>
      <c r="H53" s="26">
        <f>ROUND('2014 (Amend. 1-6-14 &amp; 4-28-14)'!H53*(1+'2015'!$H$2),2)</f>
        <v>20.02</v>
      </c>
      <c r="I53" s="26">
        <f>ROUND('2014 (Amend. 1-6-14 &amp; 4-28-14)'!I53*(1+'2015'!$H$2),2)</f>
        <v>20.83</v>
      </c>
    </row>
    <row r="54" spans="1:12" s="4" customFormat="1" ht="10.5" customHeight="1" x14ac:dyDescent="0.2">
      <c r="A54" s="32"/>
      <c r="B54" s="29"/>
      <c r="C54" s="30"/>
      <c r="D54" s="26"/>
      <c r="E54" s="26"/>
      <c r="F54" s="26"/>
      <c r="G54" s="26"/>
      <c r="H54" s="26"/>
      <c r="I54" s="26"/>
    </row>
    <row r="55" spans="1:12" s="4" customFormat="1" ht="10.5" customHeight="1" x14ac:dyDescent="0.2">
      <c r="A55" s="23">
        <v>25</v>
      </c>
      <c r="B55" s="24"/>
      <c r="C55" s="25" t="s">
        <v>6</v>
      </c>
      <c r="D55" s="26">
        <f>ROUND('2014 (Amend. 1-6-14 &amp; 4-28-14)'!D55*(1+'2015'!$H$2),2)</f>
        <v>17.53</v>
      </c>
      <c r="E55" s="26">
        <f>ROUND('2014 (Amend. 1-6-14 &amp; 4-28-14)'!E55*(1+'2015'!$H$2),2)</f>
        <v>18.23</v>
      </c>
      <c r="F55" s="26">
        <f>ROUND('2014 (Amend. 1-6-14 &amp; 4-28-14)'!F55*(1+'2015'!$H$2),2)</f>
        <v>18.95</v>
      </c>
      <c r="G55" s="26">
        <f>ROUND('2014 (Amend. 1-6-14 &amp; 4-28-14)'!G55*(1+'2015'!$H$2),2)</f>
        <v>19.72</v>
      </c>
      <c r="H55" s="26">
        <f>ROUND('2014 (Amend. 1-6-14 &amp; 4-28-14)'!H55*(1+'2015'!$H$2),2)</f>
        <v>20.5</v>
      </c>
      <c r="I55" s="26">
        <f>ROUND('2014 (Amend. 1-6-14 &amp; 4-28-14)'!I55*(1+'2015'!$H$2),2)</f>
        <v>21.33</v>
      </c>
    </row>
    <row r="56" spans="1:12" s="4" customFormat="1" ht="10.5" customHeight="1" x14ac:dyDescent="0.2">
      <c r="A56" s="23"/>
      <c r="B56" s="29"/>
      <c r="C56" s="30"/>
      <c r="D56" s="26"/>
      <c r="E56" s="26"/>
      <c r="F56" s="26"/>
      <c r="G56" s="26"/>
      <c r="H56" s="26"/>
      <c r="I56" s="26"/>
    </row>
    <row r="57" spans="1:12" s="4" customFormat="1" ht="10.5" customHeight="1" x14ac:dyDescent="0.2">
      <c r="A57" s="23">
        <v>26</v>
      </c>
      <c r="B57" s="24"/>
      <c r="C57" s="25" t="s">
        <v>6</v>
      </c>
      <c r="D57" s="26">
        <f>ROUND('2014 (Amend. 1-6-14 &amp; 4-28-14)'!D57*(1+'2015'!$H$2),2)</f>
        <v>17.97</v>
      </c>
      <c r="E57" s="26">
        <f>ROUND('2014 (Amend. 1-6-14 &amp; 4-28-14)'!E57*(1+'2015'!$H$2),2)</f>
        <v>18.690000000000001</v>
      </c>
      <c r="F57" s="26">
        <f>ROUND('2014 (Amend. 1-6-14 &amp; 4-28-14)'!F57*(1+'2015'!$H$2),2)</f>
        <v>19.43</v>
      </c>
      <c r="G57" s="26">
        <f>ROUND('2014 (Amend. 1-6-14 &amp; 4-28-14)'!G57*(1+'2015'!$H$2),2)</f>
        <v>20.22</v>
      </c>
      <c r="H57" s="26">
        <f>ROUND('2014 (Amend. 1-6-14 &amp; 4-28-14)'!H57*(1+'2015'!$H$2),2)</f>
        <v>21.02</v>
      </c>
      <c r="I57" s="26">
        <f>ROUND('2014 (Amend. 1-6-14 &amp; 4-28-14)'!I57*(1+'2015'!$H$2),2)</f>
        <v>21.86</v>
      </c>
    </row>
    <row r="58" spans="1:12" s="4" customFormat="1" ht="10.5" customHeight="1" x14ac:dyDescent="0.2">
      <c r="A58" s="33"/>
      <c r="B58" s="29"/>
      <c r="C58" s="30"/>
      <c r="D58" s="26"/>
      <c r="E58" s="26"/>
      <c r="F58" s="26"/>
      <c r="G58" s="26"/>
      <c r="H58" s="26"/>
      <c r="I58" s="26"/>
    </row>
    <row r="59" spans="1:12" s="4" customFormat="1" ht="10.5" customHeight="1" x14ac:dyDescent="0.2">
      <c r="A59" s="23">
        <v>27</v>
      </c>
      <c r="B59" s="34"/>
      <c r="C59" s="25" t="s">
        <v>6</v>
      </c>
      <c r="D59" s="26">
        <f>ROUND('2014 (Amend. 1-6-14 &amp; 4-28-14)'!D59*(1+'2015'!$H$2),2)</f>
        <v>18.420000000000002</v>
      </c>
      <c r="E59" s="26">
        <f>ROUND('2014 (Amend. 1-6-14 &amp; 4-28-14)'!E59*(1+'2015'!$H$2),2)</f>
        <v>19.16</v>
      </c>
      <c r="F59" s="26">
        <f>ROUND('2014 (Amend. 1-6-14 &amp; 4-28-14)'!F59*(1+'2015'!$H$2),2)</f>
        <v>19.93</v>
      </c>
      <c r="G59" s="26">
        <f>ROUND('2014 (Amend. 1-6-14 &amp; 4-28-14)'!G59*(1+'2015'!$H$2),2)</f>
        <v>20.72</v>
      </c>
      <c r="H59" s="26">
        <f>ROUND('2014 (Amend. 1-6-14 &amp; 4-28-14)'!H59*(1+'2015'!$H$2),2)</f>
        <v>21.55</v>
      </c>
      <c r="I59" s="26">
        <f>ROUND('2014 (Amend. 1-6-14 &amp; 4-28-14)'!I59*(1+'2015'!$H$2),2)</f>
        <v>22.41</v>
      </c>
    </row>
    <row r="60" spans="1:12" s="4" customFormat="1" ht="10.5" customHeight="1" x14ac:dyDescent="0.2">
      <c r="A60" s="32"/>
      <c r="B60" s="35"/>
      <c r="C60" s="30"/>
      <c r="D60" s="26"/>
      <c r="E60" s="26"/>
      <c r="F60" s="26"/>
      <c r="G60" s="26"/>
      <c r="H60" s="26"/>
      <c r="I60" s="26"/>
    </row>
    <row r="61" spans="1:12" s="4" customFormat="1" ht="10.5" customHeight="1" x14ac:dyDescent="0.2">
      <c r="A61" s="23">
        <v>28</v>
      </c>
      <c r="B61" s="35"/>
      <c r="C61" s="25" t="s">
        <v>6</v>
      </c>
      <c r="D61" s="26">
        <f>ROUND('2014 (Amend. 1-6-14 &amp; 4-28-14)'!D61*(1+'2015'!$H$2),2)</f>
        <v>18.89</v>
      </c>
      <c r="E61" s="26">
        <f>ROUND('2014 (Amend. 1-6-14 &amp; 4-28-14)'!E61*(1+'2015'!$H$2),2)</f>
        <v>19.649999999999999</v>
      </c>
      <c r="F61" s="26">
        <f>ROUND('2014 (Amend. 1-6-14 &amp; 4-28-14)'!F61*(1+'2015'!$H$2),2)</f>
        <v>20.43</v>
      </c>
      <c r="G61" s="26">
        <f>ROUND('2014 (Amend. 1-6-14 &amp; 4-28-14)'!G61*(1+'2015'!$H$2),2)</f>
        <v>21.25</v>
      </c>
      <c r="H61" s="26">
        <f>ROUND('2014 (Amend. 1-6-14 &amp; 4-28-14)'!H61*(1+'2015'!$H$2),2)</f>
        <v>22.1</v>
      </c>
      <c r="I61" s="26">
        <f>ROUND('2014 (Amend. 1-6-14 &amp; 4-28-14)'!I61*(1+'2015'!$H$2),2)</f>
        <v>22.98</v>
      </c>
    </row>
    <row r="62" spans="1:12" s="4" customFormat="1" ht="10.5" customHeight="1" x14ac:dyDescent="0.2">
      <c r="A62" s="23"/>
      <c r="B62" s="29"/>
      <c r="C62" s="30"/>
      <c r="D62" s="26"/>
      <c r="E62" s="26"/>
      <c r="F62" s="26"/>
      <c r="G62" s="26"/>
      <c r="H62" s="26"/>
      <c r="I62" s="26"/>
    </row>
    <row r="63" spans="1:12" s="4" customFormat="1" ht="10.5" customHeight="1" x14ac:dyDescent="0.2">
      <c r="A63" s="23">
        <v>29</v>
      </c>
      <c r="B63" s="35"/>
      <c r="C63" s="25" t="s">
        <v>6</v>
      </c>
      <c r="D63" s="26">
        <f>ROUND('2014 (Amend. 1-6-14 &amp; 4-28-14)'!D63*(1+'2015'!$H$2),2)</f>
        <v>19.36</v>
      </c>
      <c r="E63" s="26">
        <f>ROUND('2014 (Amend. 1-6-14 &amp; 4-28-14)'!E63*(1+'2015'!$H$2),2)</f>
        <v>20.13</v>
      </c>
      <c r="F63" s="26">
        <f>ROUND('2014 (Amend. 1-6-14 &amp; 4-28-14)'!F63*(1+'2015'!$H$2),2)</f>
        <v>20.94</v>
      </c>
      <c r="G63" s="26">
        <f>ROUND('2014 (Amend. 1-6-14 &amp; 4-28-14)'!G63*(1+'2015'!$H$2),2)</f>
        <v>21.77</v>
      </c>
      <c r="H63" s="26">
        <f>ROUND('2014 (Amend. 1-6-14 &amp; 4-28-14)'!H63*(1+'2015'!$H$2),2)</f>
        <v>22.65</v>
      </c>
      <c r="I63" s="26">
        <f>ROUND('2014 (Amend. 1-6-14 &amp; 4-28-14)'!I63*(1+'2015'!$H$2),2)</f>
        <v>23.55</v>
      </c>
      <c r="L63" s="52"/>
    </row>
    <row r="64" spans="1:12" s="4" customFormat="1" ht="10.5" customHeight="1" x14ac:dyDescent="0.2">
      <c r="A64" s="32"/>
      <c r="B64" s="29"/>
      <c r="C64" s="30"/>
      <c r="D64" s="26"/>
      <c r="E64" s="26"/>
      <c r="F64" s="26"/>
      <c r="G64" s="26"/>
      <c r="H64" s="26"/>
      <c r="I64" s="26"/>
    </row>
    <row r="65" spans="1:9" s="4" customFormat="1" ht="10.5" customHeight="1" x14ac:dyDescent="0.2">
      <c r="A65" s="23">
        <v>30</v>
      </c>
      <c r="B65" s="24"/>
      <c r="C65" s="25" t="s">
        <v>6</v>
      </c>
      <c r="D65" s="26">
        <f>ROUND('2014 (Amend. 1-6-14 &amp; 4-28-14)'!D65*(1+'2015'!$H$2),2)</f>
        <v>19.84</v>
      </c>
      <c r="E65" s="26">
        <f>ROUND('2014 (Amend. 1-6-14 &amp; 4-28-14)'!E65*(1+'2015'!$H$2),2)</f>
        <v>20.63</v>
      </c>
      <c r="F65" s="26">
        <f>ROUND('2014 (Amend. 1-6-14 &amp; 4-28-14)'!F65*(1+'2015'!$H$2),2)</f>
        <v>21.46</v>
      </c>
      <c r="G65" s="26">
        <f>ROUND('2014 (Amend. 1-6-14 &amp; 4-28-14)'!G65*(1+'2015'!$H$2),2)</f>
        <v>22.32</v>
      </c>
      <c r="H65" s="26">
        <f>ROUND('2014 (Amend. 1-6-14 &amp; 4-28-14)'!H65*(1+'2015'!$H$2),2)</f>
        <v>23.22</v>
      </c>
      <c r="I65" s="26">
        <f>ROUND('2014 (Amend. 1-6-14 &amp; 4-28-14)'!I65*(1+'2015'!$H$2),2)</f>
        <v>24.14</v>
      </c>
    </row>
    <row r="66" spans="1:9" s="4" customFormat="1" ht="10.5" customHeight="1" x14ac:dyDescent="0.2">
      <c r="A66" s="23"/>
      <c r="B66" s="24"/>
      <c r="C66" s="25"/>
      <c r="D66" s="26"/>
      <c r="E66" s="26"/>
      <c r="F66" s="26"/>
      <c r="G66" s="26"/>
      <c r="H66" s="26"/>
      <c r="I66" s="26"/>
    </row>
    <row r="67" spans="1:9" s="4" customFormat="1" ht="10.5" customHeight="1" x14ac:dyDescent="0.2">
      <c r="A67" s="23">
        <v>31</v>
      </c>
      <c r="B67" s="29" t="s">
        <v>20</v>
      </c>
      <c r="C67" s="25" t="s">
        <v>6</v>
      </c>
      <c r="D67" s="26">
        <f>ROUND('2014 (Amend. 1-6-14 &amp; 4-28-14)'!D67*(1+'2015'!$H$2),2)</f>
        <v>20.34</v>
      </c>
      <c r="E67" s="26">
        <f>ROUND('2014 (Amend. 1-6-14 &amp; 4-28-14)'!E67*(1+'2015'!$H$2),2)</f>
        <v>21.15</v>
      </c>
      <c r="F67" s="26">
        <f>ROUND('2014 (Amend. 1-6-14 &amp; 4-28-14)'!F67*(1+'2015'!$H$2),2)</f>
        <v>22</v>
      </c>
      <c r="G67" s="26">
        <f>ROUND('2014 (Amend. 1-6-14 &amp; 4-28-14)'!G67*(1+'2015'!$H$2),2)</f>
        <v>22.88</v>
      </c>
      <c r="H67" s="26">
        <f>ROUND('2014 (Amend. 1-6-14 &amp; 4-28-14)'!H67*(1+'2015'!$H$2),2)</f>
        <v>23.8</v>
      </c>
      <c r="I67" s="26">
        <f>ROUND('2014 (Amend. 1-6-14 &amp; 4-28-14)'!I67*(1+'2015'!$H$2),2)</f>
        <v>24.75</v>
      </c>
    </row>
    <row r="68" spans="1:9" s="4" customFormat="1" ht="10.5" customHeight="1" x14ac:dyDescent="0.2">
      <c r="A68" s="23"/>
      <c r="B68" s="29" t="s">
        <v>21</v>
      </c>
      <c r="C68" s="30"/>
      <c r="D68" s="26"/>
      <c r="E68" s="26"/>
      <c r="F68" s="26"/>
      <c r="G68" s="26"/>
      <c r="H68" s="26"/>
      <c r="I68" s="26"/>
    </row>
    <row r="69" spans="1:9" s="4" customFormat="1" ht="10.5" customHeight="1" x14ac:dyDescent="0.2">
      <c r="A69" s="23"/>
      <c r="B69" s="29" t="s">
        <v>22</v>
      </c>
      <c r="C69" s="30"/>
      <c r="D69" s="26"/>
      <c r="E69" s="26"/>
      <c r="F69" s="26"/>
      <c r="G69" s="26"/>
      <c r="H69" s="26"/>
      <c r="I69" s="26"/>
    </row>
    <row r="70" spans="1:9" s="4" customFormat="1" ht="10.5" customHeight="1" x14ac:dyDescent="0.2">
      <c r="A70" s="23"/>
      <c r="B70" s="29"/>
      <c r="C70" s="30"/>
      <c r="D70" s="26"/>
      <c r="E70" s="26"/>
      <c r="F70" s="26"/>
      <c r="G70" s="26"/>
      <c r="H70" s="26"/>
      <c r="I70" s="26"/>
    </row>
    <row r="71" spans="1:9" s="4" customFormat="1" ht="10.5" customHeight="1" x14ac:dyDescent="0.2">
      <c r="A71" s="23">
        <v>32</v>
      </c>
      <c r="B71" s="34"/>
      <c r="C71" s="25" t="s">
        <v>6</v>
      </c>
      <c r="D71" s="26">
        <f>ROUND('2014 (Amend. 1-6-14 &amp; 4-28-14)'!D71*(1+'2015'!$H$2),2)</f>
        <v>20.85</v>
      </c>
      <c r="E71" s="26">
        <f>ROUND('2014 (Amend. 1-6-14 &amp; 4-28-14)'!E71*(1+'2015'!$H$2),2)</f>
        <v>21.68</v>
      </c>
      <c r="F71" s="26">
        <f>ROUND('2014 (Amend. 1-6-14 &amp; 4-28-14)'!F71*(1+'2015'!$H$2),2)</f>
        <v>22.56</v>
      </c>
      <c r="G71" s="26">
        <f>ROUND('2014 (Amend. 1-6-14 &amp; 4-28-14)'!G71*(1+'2015'!$H$2),2)</f>
        <v>23.45</v>
      </c>
      <c r="H71" s="26">
        <f>ROUND('2014 (Amend. 1-6-14 &amp; 4-28-14)'!H71*(1+'2015'!$H$2),2)</f>
        <v>24.39</v>
      </c>
      <c r="I71" s="26">
        <f>ROUND('2014 (Amend. 1-6-14 &amp; 4-28-14)'!I71*(1+'2015'!$H$2),2)</f>
        <v>25.37</v>
      </c>
    </row>
    <row r="72" spans="1:9" s="4" customFormat="1" ht="10.5" customHeight="1" x14ac:dyDescent="0.2">
      <c r="A72" s="32"/>
      <c r="B72" s="29"/>
      <c r="C72" s="30"/>
      <c r="D72" s="26"/>
      <c r="E72" s="26"/>
      <c r="F72" s="26"/>
      <c r="G72" s="26"/>
      <c r="H72" s="26"/>
      <c r="I72" s="26"/>
    </row>
    <row r="73" spans="1:9" s="4" customFormat="1" ht="10.5" customHeight="1" thickBot="1" x14ac:dyDescent="0.25">
      <c r="A73" s="36">
        <v>33</v>
      </c>
      <c r="B73" s="71"/>
      <c r="C73" s="50" t="s">
        <v>6</v>
      </c>
      <c r="D73" s="37">
        <f>ROUND('2014 (Amend. 1-6-14 &amp; 4-28-14)'!D73*(1+'2015'!$H$2),2)</f>
        <v>21.38</v>
      </c>
      <c r="E73" s="37">
        <f>ROUND('2014 (Amend. 1-6-14 &amp; 4-28-14)'!E73*(1+'2015'!$H$2),2)</f>
        <v>22.23</v>
      </c>
      <c r="F73" s="37">
        <f>ROUND('2014 (Amend. 1-6-14 &amp; 4-28-14)'!F73*(1+'2015'!$H$2),2)</f>
        <v>23.12</v>
      </c>
      <c r="G73" s="37">
        <f>ROUND('2014 (Amend. 1-6-14 &amp; 4-28-14)'!G73*(1+'2015'!$H$2),2)</f>
        <v>24.04</v>
      </c>
      <c r="H73" s="37">
        <f>ROUND('2014 (Amend. 1-6-14 &amp; 4-28-14)'!H73*(1+'2015'!$H$2),2)</f>
        <v>25.01</v>
      </c>
      <c r="I73" s="37">
        <f>ROUND('2014 (Amend. 1-6-14 &amp; 4-28-14)'!I73*(1+'2015'!$H$2),2)</f>
        <v>26.01</v>
      </c>
    </row>
    <row r="74" spans="1:9" s="4" customFormat="1" ht="11.25" hidden="1" x14ac:dyDescent="0.2">
      <c r="A74" s="32"/>
      <c r="B74" s="29"/>
      <c r="C74" s="30"/>
      <c r="D74" s="26"/>
      <c r="E74" s="26"/>
      <c r="F74" s="26"/>
      <c r="G74" s="26"/>
      <c r="H74" s="26"/>
      <c r="I74" s="26"/>
    </row>
    <row r="75" spans="1:9" s="4" customFormat="1" ht="15" customHeight="1" x14ac:dyDescent="0.2">
      <c r="A75" s="23">
        <v>34</v>
      </c>
      <c r="B75" s="29" t="s">
        <v>23</v>
      </c>
      <c r="C75" s="25" t="s">
        <v>6</v>
      </c>
      <c r="D75" s="26">
        <f>ROUND('2014 (Amend. 1-6-14 &amp; 4-28-14)'!D75*(1+'2015'!$H$2),2)</f>
        <v>21.91</v>
      </c>
      <c r="E75" s="26">
        <f>ROUND('2014 (Amend. 1-6-14 &amp; 4-28-14)'!E75*(1+'2015'!$H$2),2)</f>
        <v>22.78</v>
      </c>
      <c r="F75" s="26">
        <f>ROUND('2014 (Amend. 1-6-14 &amp; 4-28-14)'!F75*(1+'2015'!$H$2),2)</f>
        <v>23.69</v>
      </c>
      <c r="G75" s="26">
        <f>ROUND('2014 (Amend. 1-6-14 &amp; 4-28-14)'!G75*(1+'2015'!$H$2),2)</f>
        <v>24.63</v>
      </c>
      <c r="H75" s="26">
        <f>ROUND('2014 (Amend. 1-6-14 &amp; 4-28-14)'!H75*(1+'2015'!$H$2),2)</f>
        <v>25.62</v>
      </c>
      <c r="I75" s="26">
        <f>ROUND('2014 (Amend. 1-6-14 &amp; 4-28-14)'!I75*(1+'2015'!$H$2),2)</f>
        <v>26.65</v>
      </c>
    </row>
    <row r="76" spans="1:9" s="4" customFormat="1" ht="10.5" customHeight="1" x14ac:dyDescent="0.2">
      <c r="A76" s="23"/>
      <c r="B76" s="29" t="s">
        <v>24</v>
      </c>
      <c r="C76" s="25"/>
      <c r="D76" s="26"/>
      <c r="E76" s="26"/>
      <c r="F76" s="26"/>
      <c r="G76" s="26"/>
      <c r="H76" s="26"/>
      <c r="I76" s="26"/>
    </row>
    <row r="77" spans="1:9" s="4" customFormat="1" ht="10.5" customHeight="1" x14ac:dyDescent="0.2">
      <c r="A77" s="23"/>
      <c r="B77" s="24"/>
      <c r="C77" s="25"/>
      <c r="D77" s="26"/>
      <c r="E77" s="26"/>
      <c r="F77" s="26"/>
      <c r="G77" s="26"/>
      <c r="H77" s="26"/>
      <c r="I77" s="26"/>
    </row>
    <row r="78" spans="1:9" s="4" customFormat="1" ht="10.5" customHeight="1" x14ac:dyDescent="0.2">
      <c r="A78" s="23">
        <v>35</v>
      </c>
      <c r="B78" s="24" t="s">
        <v>25</v>
      </c>
      <c r="C78" s="25" t="s">
        <v>6</v>
      </c>
      <c r="D78" s="26">
        <f>ROUND('2014 (Amend. 1-6-14 &amp; 4-28-14)'!D78*(1+'2015'!$H$2),2)</f>
        <v>22.44</v>
      </c>
      <c r="E78" s="26">
        <f>ROUND('2014 (Amend. 1-6-14 &amp; 4-28-14)'!E78*(1+'2015'!$H$2),2)</f>
        <v>23.34</v>
      </c>
      <c r="F78" s="26">
        <f>ROUND('2014 (Amend. 1-6-14 &amp; 4-28-14)'!F78*(1+'2015'!$H$2),2)</f>
        <v>24.28</v>
      </c>
      <c r="G78" s="26">
        <f>ROUND('2014 (Amend. 1-6-14 &amp; 4-28-14)'!G78*(1+'2015'!$H$2),2)</f>
        <v>25.24</v>
      </c>
      <c r="H78" s="26">
        <f>ROUND('2014 (Amend. 1-6-14 &amp; 4-28-14)'!H78*(1+'2015'!$H$2),2)</f>
        <v>26.25</v>
      </c>
      <c r="I78" s="26">
        <f>ROUND('2014 (Amend. 1-6-14 &amp; 4-28-14)'!I78*(1+'2015'!$H$2),2)</f>
        <v>27.3</v>
      </c>
    </row>
    <row r="79" spans="1:9" s="4" customFormat="1" ht="10.5" customHeight="1" x14ac:dyDescent="0.2">
      <c r="A79" s="23"/>
      <c r="B79" s="24" t="s">
        <v>26</v>
      </c>
      <c r="C79" s="30"/>
      <c r="D79" s="26"/>
      <c r="E79" s="26"/>
      <c r="F79" s="26"/>
      <c r="G79" s="26"/>
      <c r="H79" s="26"/>
      <c r="I79" s="26"/>
    </row>
    <row r="80" spans="1:9" s="4" customFormat="1" ht="10.5" customHeight="1" x14ac:dyDescent="0.2">
      <c r="A80" s="32"/>
      <c r="B80" s="24" t="s">
        <v>27</v>
      </c>
      <c r="C80" s="30"/>
      <c r="D80" s="26"/>
      <c r="E80" s="26"/>
      <c r="F80" s="26"/>
      <c r="G80" s="26"/>
      <c r="H80" s="26"/>
      <c r="I80" s="26"/>
    </row>
    <row r="81" spans="1:13" s="4" customFormat="1" ht="10.5" customHeight="1" x14ac:dyDescent="0.2">
      <c r="A81" s="32"/>
      <c r="B81" s="35"/>
      <c r="C81" s="30"/>
      <c r="D81" s="26"/>
      <c r="E81" s="26"/>
      <c r="F81" s="26"/>
      <c r="G81" s="26"/>
      <c r="H81" s="26"/>
      <c r="I81" s="26"/>
    </row>
    <row r="82" spans="1:13" s="4" customFormat="1" ht="10.5" customHeight="1" x14ac:dyDescent="0.2">
      <c r="A82" s="23">
        <v>36</v>
      </c>
      <c r="B82" s="24"/>
      <c r="C82" s="25" t="s">
        <v>6</v>
      </c>
      <c r="D82" s="26">
        <f>ROUND('2014 (Amend. 1-6-14 &amp; 4-28-14)'!D82*(1+'2015'!$H$2),2)</f>
        <v>23.02</v>
      </c>
      <c r="E82" s="26">
        <f>ROUND('2014 (Amend. 1-6-14 &amp; 4-28-14)'!E82*(1+'2015'!$H$2),2)</f>
        <v>23.94</v>
      </c>
      <c r="F82" s="26">
        <f>ROUND('2014 (Amend. 1-6-14 &amp; 4-28-14)'!F82*(1+'2015'!$H$2),2)</f>
        <v>24.91</v>
      </c>
      <c r="G82" s="26">
        <f>ROUND('2014 (Amend. 1-6-14 &amp; 4-28-14)'!G82*(1+'2015'!$H$2),2)</f>
        <v>25.9</v>
      </c>
      <c r="H82" s="26">
        <f>ROUND('2014 (Amend. 1-6-14 &amp; 4-28-14)'!H82*(1+'2015'!$H$2),2)</f>
        <v>26.93</v>
      </c>
      <c r="I82" s="26">
        <f>ROUND('2014 (Amend. 1-6-14 &amp; 4-28-14)'!I82*(1+'2015'!$H$2),2)</f>
        <v>28.01</v>
      </c>
    </row>
    <row r="83" spans="1:13" s="4" customFormat="1" ht="10.5" customHeight="1" x14ac:dyDescent="0.2">
      <c r="A83" s="32"/>
      <c r="B83" s="29"/>
      <c r="C83" s="30"/>
      <c r="D83" s="26"/>
      <c r="E83" s="26"/>
      <c r="F83" s="26"/>
      <c r="G83" s="26"/>
      <c r="H83" s="26"/>
      <c r="I83" s="26"/>
    </row>
    <row r="84" spans="1:13" s="4" customFormat="1" ht="10.5" customHeight="1" x14ac:dyDescent="0.2">
      <c r="A84" s="23">
        <v>37</v>
      </c>
      <c r="B84" s="29" t="s">
        <v>30</v>
      </c>
      <c r="C84" s="25" t="s">
        <v>6</v>
      </c>
      <c r="D84" s="26">
        <f>ROUND('2014 (Amend. 1-6-14 &amp; 4-28-14)'!D84*(1+'2015'!$H$2),2)</f>
        <v>23.57</v>
      </c>
      <c r="E84" s="26">
        <f>ROUND('2014 (Amend. 1-6-14 &amp; 4-28-14)'!E84*(1+'2015'!$H$2),2)</f>
        <v>24.52</v>
      </c>
      <c r="F84" s="26">
        <f>ROUND('2014 (Amend. 1-6-14 &amp; 4-28-14)'!F84*(1+'2015'!$H$2),2)</f>
        <v>25.5</v>
      </c>
      <c r="G84" s="26">
        <f>ROUND('2014 (Amend. 1-6-14 &amp; 4-28-14)'!G84*(1+'2015'!$H$2),2)</f>
        <v>26.53</v>
      </c>
      <c r="H84" s="26">
        <f>ROUND('2014 (Amend. 1-6-14 &amp; 4-28-14)'!H84*(1+'2015'!$H$2),2)</f>
        <v>27.59</v>
      </c>
      <c r="I84" s="26">
        <f>ROUND('2014 (Amend. 1-6-14 &amp; 4-28-14)'!I84*(1+'2015'!$H$2),2)</f>
        <v>28.68</v>
      </c>
    </row>
    <row r="85" spans="1:13" s="4" customFormat="1" ht="10.5" customHeight="1" x14ac:dyDescent="0.2">
      <c r="A85" s="32"/>
      <c r="B85" s="29" t="s">
        <v>32</v>
      </c>
      <c r="C85" s="30"/>
      <c r="D85" s="26"/>
      <c r="E85" s="26"/>
      <c r="F85" s="26"/>
      <c r="G85" s="26"/>
      <c r="H85" s="26"/>
      <c r="I85" s="26"/>
    </row>
    <row r="86" spans="1:13" s="4" customFormat="1" ht="10.5" customHeight="1" x14ac:dyDescent="0.2">
      <c r="A86" s="32"/>
      <c r="B86" s="34" t="s">
        <v>33</v>
      </c>
      <c r="C86" s="30"/>
      <c r="D86" s="26"/>
      <c r="E86" s="26"/>
      <c r="F86" s="26"/>
      <c r="G86" s="26"/>
      <c r="H86" s="26"/>
      <c r="I86" s="26"/>
    </row>
    <row r="87" spans="1:13" s="4" customFormat="1" ht="10.5" customHeight="1" x14ac:dyDescent="0.2">
      <c r="A87" s="32"/>
      <c r="C87" s="30"/>
      <c r="D87" s="26"/>
      <c r="E87" s="26"/>
      <c r="F87" s="26"/>
      <c r="G87" s="26"/>
      <c r="H87" s="26"/>
      <c r="I87" s="26"/>
    </row>
    <row r="88" spans="1:13" s="4" customFormat="1" ht="10.5" customHeight="1" x14ac:dyDescent="0.2">
      <c r="A88" s="23">
        <v>38</v>
      </c>
      <c r="B88" s="24" t="s">
        <v>34</v>
      </c>
      <c r="C88" s="25" t="s">
        <v>6</v>
      </c>
      <c r="D88" s="26">
        <f>ROUND('2014 (Amend. 1-6-14 &amp; 4-28-14)'!D88*(1+'2015'!$H$2),2)</f>
        <v>24.16</v>
      </c>
      <c r="E88" s="26">
        <f>ROUND('2014 (Amend. 1-6-14 &amp; 4-28-14)'!E88*(1+'2015'!$H$2),2)</f>
        <v>25.13</v>
      </c>
      <c r="F88" s="26">
        <f>ROUND('2014 (Amend. 1-6-14 &amp; 4-28-14)'!F88*(1+'2015'!$H$2),2)</f>
        <v>26.13</v>
      </c>
      <c r="G88" s="26">
        <f>ROUND('2014 (Amend. 1-6-14 &amp; 4-28-14)'!G88*(1+'2015'!$H$2),2)</f>
        <v>27.18</v>
      </c>
      <c r="H88" s="26">
        <f>ROUND('2014 (Amend. 1-6-14 &amp; 4-28-14)'!H88*(1+'2015'!$H$2),2)</f>
        <v>28.27</v>
      </c>
      <c r="I88" s="26">
        <f>ROUND('2014 (Amend. 1-6-14 &amp; 4-28-14)'!I88*(1+'2015'!$H$2),2)</f>
        <v>29.4</v>
      </c>
    </row>
    <row r="89" spans="1:13" s="4" customFormat="1" ht="10.5" customHeight="1" x14ac:dyDescent="0.2">
      <c r="A89" s="23"/>
      <c r="B89" s="24" t="s">
        <v>58</v>
      </c>
      <c r="C89" s="25"/>
      <c r="D89" s="26"/>
      <c r="E89" s="26"/>
      <c r="F89" s="26"/>
      <c r="G89" s="26"/>
      <c r="H89" s="26"/>
      <c r="I89" s="26"/>
    </row>
    <row r="90" spans="1:13" s="4" customFormat="1" ht="10.5" customHeight="1" x14ac:dyDescent="0.2">
      <c r="A90" s="23"/>
      <c r="B90" s="29"/>
      <c r="C90" s="25"/>
      <c r="D90" s="26"/>
      <c r="E90" s="26"/>
      <c r="F90" s="26"/>
      <c r="G90" s="26"/>
      <c r="H90" s="26"/>
      <c r="I90" s="26"/>
    </row>
    <row r="91" spans="1:13" s="4" customFormat="1" ht="10.5" customHeight="1" x14ac:dyDescent="0.2">
      <c r="A91" s="23">
        <v>39</v>
      </c>
      <c r="B91" s="24" t="s">
        <v>35</v>
      </c>
      <c r="C91" s="25" t="s">
        <v>6</v>
      </c>
      <c r="D91" s="26">
        <f>ROUND('2014 (Amend. 1-6-14 &amp; 4-28-14)'!D91*(1+'2015'!$H$2),2)</f>
        <v>24.78</v>
      </c>
      <c r="E91" s="26">
        <f>ROUND('2014 (Amend. 1-6-14 &amp; 4-28-14)'!E91*(1+'2015'!$H$2),2)</f>
        <v>25.76</v>
      </c>
      <c r="F91" s="26">
        <f>ROUND('2014 (Amend. 1-6-14 &amp; 4-28-14)'!F91*(1+'2015'!$H$2),2)</f>
        <v>26.79</v>
      </c>
      <c r="G91" s="26">
        <f>ROUND('2014 (Amend. 1-6-14 &amp; 4-28-14)'!G91*(1+'2015'!$H$2),2)</f>
        <v>27.86</v>
      </c>
      <c r="H91" s="26">
        <f>ROUND('2014 (Amend. 1-6-14 &amp; 4-28-14)'!H91*(1+'2015'!$H$2),2)</f>
        <v>28.98</v>
      </c>
      <c r="I91" s="26">
        <f>ROUND('2014 (Amend. 1-6-14 &amp; 4-28-14)'!I91*(1+'2015'!$H$2),2)</f>
        <v>30.14</v>
      </c>
    </row>
    <row r="92" spans="1:13" s="4" customFormat="1" ht="10.5" customHeight="1" x14ac:dyDescent="0.2">
      <c r="A92" s="32"/>
      <c r="B92" s="24" t="s">
        <v>37</v>
      </c>
      <c r="C92" s="30"/>
      <c r="D92" s="26"/>
      <c r="E92" s="26"/>
      <c r="F92" s="26"/>
      <c r="G92" s="26"/>
      <c r="H92" s="26"/>
      <c r="I92" s="26"/>
      <c r="M92" s="69"/>
    </row>
    <row r="93" spans="1:13" s="4" customFormat="1" ht="10.5" customHeight="1" x14ac:dyDescent="0.2">
      <c r="A93" s="32"/>
      <c r="B93" s="24" t="s">
        <v>38</v>
      </c>
      <c r="C93" s="30"/>
      <c r="D93" s="26"/>
      <c r="E93" s="26"/>
      <c r="F93" s="26"/>
      <c r="G93" s="26"/>
      <c r="H93" s="26"/>
      <c r="I93" s="26"/>
    </row>
    <row r="94" spans="1:13" s="4" customFormat="1" ht="10.5" customHeight="1" x14ac:dyDescent="0.2">
      <c r="A94" s="32"/>
      <c r="B94" s="29" t="s">
        <v>39</v>
      </c>
      <c r="C94" s="30"/>
      <c r="D94" s="26"/>
      <c r="E94" s="26"/>
      <c r="F94" s="26"/>
      <c r="G94" s="26"/>
      <c r="H94" s="26"/>
      <c r="I94" s="26"/>
    </row>
    <row r="95" spans="1:13" s="4" customFormat="1" ht="10.5" customHeight="1" x14ac:dyDescent="0.2">
      <c r="A95" s="32"/>
      <c r="B95" s="29" t="s">
        <v>40</v>
      </c>
      <c r="C95" s="30"/>
      <c r="D95" s="26"/>
      <c r="E95" s="26"/>
      <c r="F95" s="26"/>
      <c r="G95" s="26"/>
      <c r="H95" s="26"/>
      <c r="I95" s="26"/>
    </row>
    <row r="96" spans="1:13" s="4" customFormat="1" ht="10.5" customHeight="1" x14ac:dyDescent="0.2">
      <c r="A96" s="32"/>
      <c r="B96" s="29" t="s">
        <v>41</v>
      </c>
      <c r="C96" s="30"/>
      <c r="D96" s="26"/>
      <c r="E96" s="26"/>
      <c r="F96" s="26"/>
      <c r="G96" s="26"/>
      <c r="H96" s="26"/>
      <c r="I96" s="26"/>
    </row>
    <row r="97" spans="1:17" s="4" customFormat="1" ht="10.5" customHeight="1" x14ac:dyDescent="0.2">
      <c r="A97" s="32"/>
      <c r="B97" s="29" t="s">
        <v>63</v>
      </c>
      <c r="C97" s="30"/>
      <c r="D97" s="26"/>
      <c r="E97" s="26"/>
      <c r="F97" s="26"/>
      <c r="G97" s="26"/>
      <c r="H97" s="26"/>
      <c r="I97" s="26"/>
    </row>
    <row r="98" spans="1:17" s="4" customFormat="1" ht="10.5" customHeight="1" x14ac:dyDescent="0.2">
      <c r="A98" s="32"/>
      <c r="B98" s="29" t="s">
        <v>28</v>
      </c>
      <c r="C98" s="30"/>
      <c r="D98" s="26"/>
      <c r="E98" s="26"/>
      <c r="F98" s="26"/>
      <c r="G98" s="26"/>
      <c r="H98" s="26"/>
      <c r="I98" s="26"/>
    </row>
    <row r="99" spans="1:17" s="4" customFormat="1" ht="10.5" customHeight="1" x14ac:dyDescent="0.2">
      <c r="A99" s="32"/>
      <c r="B99" s="24" t="s">
        <v>29</v>
      </c>
      <c r="C99" s="30"/>
      <c r="D99" s="26"/>
      <c r="E99" s="26"/>
      <c r="F99" s="26"/>
      <c r="G99" s="26"/>
      <c r="H99" s="26"/>
      <c r="I99" s="26"/>
    </row>
    <row r="100" spans="1:17" s="4" customFormat="1" ht="10.5" customHeight="1" x14ac:dyDescent="0.2">
      <c r="A100" s="32"/>
      <c r="B100" s="72" t="s">
        <v>33</v>
      </c>
      <c r="C100" s="30"/>
      <c r="D100" s="26"/>
      <c r="E100" s="26"/>
      <c r="F100" s="26"/>
      <c r="G100" s="26"/>
      <c r="H100" s="26"/>
      <c r="I100" s="26"/>
    </row>
    <row r="101" spans="1:17" s="4" customFormat="1" ht="10.5" customHeight="1" x14ac:dyDescent="0.2">
      <c r="A101" s="32"/>
      <c r="B101" s="72"/>
      <c r="C101" s="30"/>
      <c r="D101" s="26"/>
      <c r="E101" s="26"/>
      <c r="F101" s="26"/>
      <c r="G101" s="26"/>
      <c r="H101" s="26"/>
      <c r="I101" s="26"/>
    </row>
    <row r="102" spans="1:17" s="4" customFormat="1" ht="10.5" customHeight="1" x14ac:dyDescent="0.2">
      <c r="A102" s="23">
        <v>40</v>
      </c>
      <c r="B102" s="29" t="s">
        <v>42</v>
      </c>
      <c r="C102" s="25" t="s">
        <v>6</v>
      </c>
      <c r="D102" s="26">
        <f>ROUND('2014 (Amend. 1-6-14 &amp; 4-28-14)'!D102*(1+'2015'!$H$2),2)</f>
        <v>25.4</v>
      </c>
      <c r="E102" s="26">
        <f>ROUND('2014 (Amend. 1-6-14 &amp; 4-28-14)'!E102*(1+'2015'!$H$2),2)</f>
        <v>26.41</v>
      </c>
      <c r="F102" s="26">
        <f>ROUND('2014 (Amend. 1-6-14 &amp; 4-28-14)'!F102*(1+'2015'!$H$2),2)</f>
        <v>27.47</v>
      </c>
      <c r="G102" s="26">
        <f>ROUND('2014 (Amend. 1-6-14 &amp; 4-28-14)'!G102*(1+'2015'!$H$2),2)</f>
        <v>28.57</v>
      </c>
      <c r="H102" s="26">
        <f>ROUND('2014 (Amend. 1-6-14 &amp; 4-28-14)'!H102*(1+'2015'!$H$2),2)</f>
        <v>29.71</v>
      </c>
      <c r="I102" s="26">
        <f>ROUND('2014 (Amend. 1-6-14 &amp; 4-28-14)'!I102*(1+'2015'!$H$2),2)</f>
        <v>30.9</v>
      </c>
      <c r="K102" s="66"/>
      <c r="L102" s="66"/>
      <c r="M102" s="66"/>
      <c r="N102" s="66"/>
      <c r="O102" s="66"/>
      <c r="P102" s="66"/>
      <c r="Q102" s="66"/>
    </row>
    <row r="103" spans="1:17" s="4" customFormat="1" ht="10.5" customHeight="1" x14ac:dyDescent="0.2">
      <c r="A103" s="23"/>
      <c r="B103" s="29"/>
      <c r="C103" s="30"/>
      <c r="D103" s="67"/>
      <c r="E103" s="67"/>
      <c r="F103" s="67"/>
      <c r="G103" s="67"/>
      <c r="H103" s="67"/>
      <c r="I103" s="67"/>
      <c r="K103" s="66"/>
      <c r="L103" s="66"/>
      <c r="M103" s="66"/>
      <c r="N103" s="66"/>
      <c r="O103" s="66"/>
      <c r="P103" s="66"/>
      <c r="Q103" s="66"/>
    </row>
    <row r="104" spans="1:17" s="4" customFormat="1" ht="10.5" customHeight="1" x14ac:dyDescent="0.2">
      <c r="A104" s="23">
        <v>41</v>
      </c>
      <c r="B104" s="29" t="s">
        <v>43</v>
      </c>
      <c r="C104" s="25" t="s">
        <v>6</v>
      </c>
      <c r="D104" s="26">
        <f>ROUND('2014 (Amend. 1-6-14 &amp; 4-28-14)'!D104*(1+'2015'!$H$2),2)</f>
        <v>26.04</v>
      </c>
      <c r="E104" s="26">
        <f>ROUND('2014 (Amend. 1-6-14 &amp; 4-28-14)'!E104*(1+'2015'!$H$2),2)</f>
        <v>27.08</v>
      </c>
      <c r="F104" s="26">
        <f>ROUND('2014 (Amend. 1-6-14 &amp; 4-28-14)'!F104*(1+'2015'!$H$2),2)</f>
        <v>28.17</v>
      </c>
      <c r="G104" s="26">
        <f>ROUND('2014 (Amend. 1-6-14 &amp; 4-28-14)'!G104*(1+'2015'!$H$2),2)</f>
        <v>29.28</v>
      </c>
      <c r="H104" s="26">
        <f>ROUND('2014 (Amend. 1-6-14 &amp; 4-28-14)'!H104*(1+'2015'!$H$2),2)</f>
        <v>30.46</v>
      </c>
      <c r="I104" s="26">
        <f>ROUND('2014 (Amend. 1-6-14 &amp; 4-28-14)'!I104*(1+'2015'!$H$2),2)</f>
        <v>31.68</v>
      </c>
      <c r="K104" s="66"/>
      <c r="L104" s="66"/>
      <c r="M104" s="66"/>
      <c r="N104" s="66"/>
      <c r="O104" s="66"/>
      <c r="P104" s="66"/>
      <c r="Q104" s="66"/>
    </row>
    <row r="105" spans="1:17" s="4" customFormat="1" ht="10.5" customHeight="1" x14ac:dyDescent="0.2">
      <c r="A105" s="23"/>
      <c r="B105" s="29"/>
      <c r="C105" s="30"/>
      <c r="D105" s="67"/>
      <c r="E105" s="67"/>
      <c r="F105" s="67"/>
      <c r="G105" s="67"/>
      <c r="H105" s="67"/>
      <c r="I105" s="67"/>
      <c r="K105" s="66"/>
      <c r="L105" s="66"/>
      <c r="M105" s="66"/>
      <c r="N105" s="66"/>
      <c r="O105" s="66"/>
      <c r="P105" s="66"/>
      <c r="Q105" s="66"/>
    </row>
    <row r="106" spans="1:17" s="4" customFormat="1" ht="10.5" customHeight="1" x14ac:dyDescent="0.2">
      <c r="A106" s="23">
        <v>42</v>
      </c>
      <c r="B106" s="29" t="s">
        <v>44</v>
      </c>
      <c r="C106" s="25" t="s">
        <v>6</v>
      </c>
      <c r="D106" s="26">
        <f>ROUND('2014 (Amend. 1-6-14 &amp; 4-28-14)'!D106*(1+'2015'!$H$2),2)</f>
        <v>26.69</v>
      </c>
      <c r="E106" s="26">
        <f>ROUND('2014 (Amend. 1-6-14 &amp; 4-28-14)'!E106*(1+'2015'!$H$2),2)</f>
        <v>27.76</v>
      </c>
      <c r="F106" s="26">
        <f>ROUND('2014 (Amend. 1-6-14 &amp; 4-28-14)'!F106*(1+'2015'!$H$2),2)</f>
        <v>28.87</v>
      </c>
      <c r="G106" s="26">
        <f>ROUND('2014 (Amend. 1-6-14 &amp; 4-28-14)'!G106*(1+'2015'!$H$2),2)</f>
        <v>30.02</v>
      </c>
      <c r="H106" s="26">
        <f>ROUND('2014 (Amend. 1-6-14 &amp; 4-28-14)'!H106*(1+'2015'!$H$2),2)</f>
        <v>31.22</v>
      </c>
      <c r="I106" s="26">
        <f>ROUND('2014 (Amend. 1-6-14 &amp; 4-28-14)'!I106*(1+'2015'!$H$2),2)</f>
        <v>32.47</v>
      </c>
      <c r="K106" s="66"/>
      <c r="L106" s="66"/>
      <c r="M106" s="66"/>
      <c r="N106" s="66"/>
      <c r="O106" s="66"/>
      <c r="P106" s="66"/>
      <c r="Q106" s="66"/>
    </row>
    <row r="107" spans="1:17" s="4" customFormat="1" ht="10.5" customHeight="1" x14ac:dyDescent="0.2">
      <c r="A107" s="23"/>
      <c r="B107" s="29" t="s">
        <v>36</v>
      </c>
      <c r="C107" s="30"/>
      <c r="D107" s="67"/>
      <c r="E107" s="67"/>
      <c r="F107" s="67"/>
      <c r="G107" s="67"/>
      <c r="H107" s="67"/>
      <c r="I107" s="67"/>
      <c r="K107" s="66"/>
      <c r="L107" s="66"/>
      <c r="M107" s="66"/>
      <c r="N107" s="66"/>
      <c r="O107" s="66"/>
      <c r="P107" s="66"/>
      <c r="Q107" s="66"/>
    </row>
    <row r="108" spans="1:17" s="4" customFormat="1" ht="10.5" customHeight="1" x14ac:dyDescent="0.2">
      <c r="A108" s="23"/>
      <c r="B108" s="24"/>
      <c r="C108" s="30"/>
      <c r="D108" s="67"/>
      <c r="E108" s="67"/>
      <c r="F108" s="67"/>
      <c r="G108" s="67"/>
      <c r="H108" s="67"/>
      <c r="I108" s="67"/>
      <c r="K108" s="66"/>
      <c r="L108" s="66"/>
      <c r="M108" s="66"/>
      <c r="N108" s="66"/>
      <c r="O108" s="66"/>
      <c r="P108" s="66"/>
      <c r="Q108" s="66"/>
    </row>
    <row r="109" spans="1:17" s="4" customFormat="1" ht="10.5" customHeight="1" x14ac:dyDescent="0.2">
      <c r="A109" s="23">
        <v>43</v>
      </c>
      <c r="B109" s="29" t="s">
        <v>47</v>
      </c>
      <c r="C109" s="25" t="s">
        <v>6</v>
      </c>
      <c r="D109" s="26">
        <f>ROUND('2014 (Amend. 1-6-14 &amp; 4-28-14)'!D109*(1+'2015'!$H$2),2)</f>
        <v>27.36</v>
      </c>
      <c r="E109" s="26">
        <f>ROUND('2014 (Amend. 1-6-14 &amp; 4-28-14)'!E109*(1+'2015'!$H$2),2)</f>
        <v>28.45</v>
      </c>
      <c r="F109" s="26">
        <f>ROUND('2014 (Amend. 1-6-14 &amp; 4-28-14)'!F109*(1+'2015'!$H$2),2)</f>
        <v>29.59</v>
      </c>
      <c r="G109" s="26">
        <f>ROUND('2014 (Amend. 1-6-14 &amp; 4-28-14)'!G109*(1+'2015'!$H$2),2)</f>
        <v>30.77</v>
      </c>
      <c r="H109" s="26">
        <f>ROUND('2014 (Amend. 1-6-14 &amp; 4-28-14)'!H109*(1+'2015'!$H$2),2)</f>
        <v>32</v>
      </c>
      <c r="I109" s="26">
        <f>ROUND('2014 (Amend. 1-6-14 &amp; 4-28-14)'!I109*(1+'2015'!$H$2),2)</f>
        <v>33.29</v>
      </c>
      <c r="K109" s="66"/>
      <c r="L109" s="66"/>
      <c r="M109" s="66"/>
      <c r="N109" s="66"/>
      <c r="O109" s="66"/>
      <c r="P109" s="66"/>
      <c r="Q109" s="66"/>
    </row>
    <row r="110" spans="1:17" s="4" customFormat="1" ht="10.5" customHeight="1" x14ac:dyDescent="0.2">
      <c r="A110" s="32"/>
      <c r="B110" s="24" t="s">
        <v>49</v>
      </c>
      <c r="C110" s="30"/>
      <c r="D110" s="26"/>
      <c r="E110" s="26"/>
      <c r="F110" s="26"/>
      <c r="G110" s="26"/>
      <c r="H110" s="26"/>
      <c r="I110" s="26"/>
    </row>
    <row r="111" spans="1:17" s="4" customFormat="1" ht="10.5" customHeight="1" x14ac:dyDescent="0.2">
      <c r="A111" s="23"/>
      <c r="B111" s="29"/>
      <c r="C111" s="30"/>
      <c r="D111" s="26"/>
      <c r="E111" s="26"/>
      <c r="F111" s="26"/>
      <c r="G111" s="26"/>
      <c r="H111" s="26"/>
      <c r="I111" s="26"/>
    </row>
    <row r="112" spans="1:17" s="4" customFormat="1" ht="10.5" customHeight="1" x14ac:dyDescent="0.2">
      <c r="A112" s="23">
        <v>44</v>
      </c>
      <c r="B112" s="24" t="s">
        <v>60</v>
      </c>
      <c r="C112" s="25" t="s">
        <v>6</v>
      </c>
      <c r="D112" s="26">
        <f>ROUND('2014 (Amend. 1-6-14 &amp; 4-28-14)'!D112*(1+'2015'!$H$2),2)</f>
        <v>28.04</v>
      </c>
      <c r="E112" s="26">
        <f>ROUND('2014 (Amend. 1-6-14 &amp; 4-28-14)'!E112*(1+'2015'!$H$2),2)</f>
        <v>29.16</v>
      </c>
      <c r="F112" s="26">
        <f>ROUND('2014 (Amend. 1-6-14 &amp; 4-28-14)'!F112*(1+'2015'!$H$2),2)</f>
        <v>30.32</v>
      </c>
      <c r="G112" s="26">
        <f>ROUND('2014 (Amend. 1-6-14 &amp; 4-28-14)'!G112*(1+'2015'!$H$2),2)</f>
        <v>31.53</v>
      </c>
      <c r="H112" s="26">
        <f>ROUND('2014 (Amend. 1-6-14 &amp; 4-28-14)'!H112*(1+'2015'!$H$2),2)</f>
        <v>32.799999999999997</v>
      </c>
      <c r="I112" s="26">
        <f>ROUND('2014 (Amend. 1-6-14 &amp; 4-28-14)'!I112*(1+'2015'!$H$2),2)</f>
        <v>34.11</v>
      </c>
    </row>
    <row r="113" spans="1:16" s="4" customFormat="1" ht="10.5" customHeight="1" x14ac:dyDescent="0.2">
      <c r="A113" s="23"/>
      <c r="B113" s="29" t="s">
        <v>65</v>
      </c>
      <c r="C113" s="25"/>
      <c r="D113" s="26"/>
      <c r="E113" s="26"/>
      <c r="F113" s="26"/>
      <c r="G113" s="26"/>
      <c r="H113" s="26"/>
      <c r="I113" s="26"/>
      <c r="K113" s="66"/>
      <c r="L113" s="66"/>
      <c r="M113" s="66"/>
      <c r="N113" s="66"/>
      <c r="O113" s="66"/>
      <c r="P113" s="66"/>
    </row>
    <row r="114" spans="1:16" s="4" customFormat="1" ht="10.5" customHeight="1" x14ac:dyDescent="0.2">
      <c r="A114" s="23"/>
      <c r="B114" s="29" t="s">
        <v>64</v>
      </c>
      <c r="C114" s="25"/>
      <c r="D114" s="26"/>
      <c r="E114" s="26"/>
      <c r="F114" s="26"/>
      <c r="G114" s="26"/>
      <c r="H114" s="26"/>
      <c r="I114" s="26"/>
      <c r="K114" s="66"/>
      <c r="L114" s="66"/>
      <c r="M114" s="66"/>
      <c r="N114" s="66"/>
      <c r="O114" s="66"/>
      <c r="P114" s="66"/>
    </row>
    <row r="115" spans="1:16" s="4" customFormat="1" ht="10.5" customHeight="1" x14ac:dyDescent="0.2">
      <c r="A115" s="23"/>
      <c r="B115" s="29" t="s">
        <v>45</v>
      </c>
      <c r="C115" s="25"/>
      <c r="D115" s="26"/>
      <c r="E115" s="26"/>
      <c r="F115" s="26"/>
      <c r="G115" s="26"/>
      <c r="H115" s="26"/>
      <c r="I115" s="26"/>
      <c r="K115" s="66"/>
      <c r="L115" s="66"/>
      <c r="M115" s="66"/>
      <c r="N115" s="66"/>
      <c r="O115" s="66"/>
      <c r="P115" s="66"/>
    </row>
    <row r="116" spans="1:16" s="4" customFormat="1" ht="10.5" customHeight="1" x14ac:dyDescent="0.2">
      <c r="A116" s="23"/>
      <c r="B116" s="24" t="s">
        <v>46</v>
      </c>
      <c r="C116" s="25"/>
      <c r="D116" s="26"/>
      <c r="E116" s="26"/>
      <c r="F116" s="26"/>
      <c r="G116" s="26"/>
      <c r="H116" s="26"/>
      <c r="I116" s="26"/>
      <c r="K116" s="66"/>
      <c r="L116" s="66"/>
      <c r="M116" s="66"/>
      <c r="N116" s="66"/>
      <c r="O116" s="66"/>
      <c r="P116" s="66"/>
    </row>
    <row r="117" spans="1:16" s="4" customFormat="1" ht="10.5" customHeight="1" x14ac:dyDescent="0.2">
      <c r="A117" s="23"/>
      <c r="B117" s="64"/>
      <c r="C117" s="25"/>
      <c r="D117" s="26"/>
      <c r="E117" s="26"/>
      <c r="F117" s="26"/>
      <c r="G117" s="26"/>
      <c r="H117" s="26"/>
      <c r="I117" s="26"/>
      <c r="K117" s="66"/>
      <c r="L117" s="66"/>
      <c r="M117" s="66"/>
      <c r="N117" s="66"/>
      <c r="O117" s="66"/>
      <c r="P117" s="66"/>
    </row>
    <row r="118" spans="1:16" s="4" customFormat="1" ht="10.5" customHeight="1" x14ac:dyDescent="0.2">
      <c r="A118" s="23">
        <v>45</v>
      </c>
      <c r="B118" s="29"/>
      <c r="C118" s="25" t="s">
        <v>6</v>
      </c>
      <c r="D118" s="26">
        <f>ROUND('2014 (Amend. 1-6-14 &amp; 4-28-14)'!D118*(1+'2015'!$H$2),2)</f>
        <v>28.74</v>
      </c>
      <c r="E118" s="26">
        <f>ROUND('2014 (Amend. 1-6-14 &amp; 4-28-14)'!E118*(1+'2015'!$H$2),2)</f>
        <v>29.89</v>
      </c>
      <c r="F118" s="26">
        <f>ROUND('2014 (Amend. 1-6-14 &amp; 4-28-14)'!F118*(1+'2015'!$H$2),2)</f>
        <v>31.09</v>
      </c>
      <c r="G118" s="26">
        <f>ROUND('2014 (Amend. 1-6-14 &amp; 4-28-14)'!G118*(1+'2015'!$H$2),2)</f>
        <v>32.33</v>
      </c>
      <c r="H118" s="26">
        <f>ROUND('2014 (Amend. 1-6-14 &amp; 4-28-14)'!H118*(1+'2015'!$H$2),2)</f>
        <v>33.619999999999997</v>
      </c>
      <c r="I118" s="26">
        <f>ROUND('2014 (Amend. 1-6-14 &amp; 4-28-14)'!I118*(1+'2015'!$H$2),2)</f>
        <v>34.96</v>
      </c>
      <c r="K118" s="66"/>
      <c r="L118" s="66"/>
      <c r="M118" s="66"/>
      <c r="N118" s="66"/>
      <c r="O118" s="66"/>
      <c r="P118" s="66"/>
    </row>
    <row r="119" spans="1:16" s="4" customFormat="1" ht="10.5" customHeight="1" x14ac:dyDescent="0.2">
      <c r="A119" s="23"/>
      <c r="B119" s="35"/>
      <c r="C119" s="25"/>
      <c r="D119" s="26"/>
      <c r="E119" s="26"/>
      <c r="F119" s="26"/>
      <c r="G119" s="26"/>
      <c r="H119" s="26"/>
      <c r="I119" s="26"/>
      <c r="K119" s="66"/>
      <c r="L119" s="66"/>
      <c r="M119" s="66"/>
      <c r="N119" s="66"/>
      <c r="O119" s="66"/>
      <c r="P119" s="66"/>
    </row>
    <row r="120" spans="1:16" s="4" customFormat="1" ht="10.5" customHeight="1" x14ac:dyDescent="0.2">
      <c r="A120" s="23">
        <v>46</v>
      </c>
      <c r="B120" s="24" t="s">
        <v>52</v>
      </c>
      <c r="C120" s="25" t="s">
        <v>6</v>
      </c>
      <c r="D120" s="26">
        <f>ROUND('2014 (Amend. 1-6-14 &amp; 4-28-14)'!D120*(1+'2015'!$H$2),2)</f>
        <v>29.45</v>
      </c>
      <c r="E120" s="26">
        <f>ROUND('2014 (Amend. 1-6-14 &amp; 4-28-14)'!E120*(1+'2015'!$H$2),2)</f>
        <v>30.62</v>
      </c>
      <c r="F120" s="26">
        <f>ROUND('2014 (Amend. 1-6-14 &amp; 4-28-14)'!F120*(1+'2015'!$H$2),2)</f>
        <v>31.85</v>
      </c>
      <c r="G120" s="26">
        <f>ROUND('2014 (Amend. 1-6-14 &amp; 4-28-14)'!G120*(1+'2015'!$H$2),2)</f>
        <v>33.119999999999997</v>
      </c>
      <c r="H120" s="26">
        <f>ROUND('2014 (Amend. 1-6-14 &amp; 4-28-14)'!H120*(1+'2015'!$H$2),2)</f>
        <v>34.450000000000003</v>
      </c>
      <c r="I120" s="26">
        <f>ROUND('2014 (Amend. 1-6-14 &amp; 4-28-14)'!I120*(1+'2015'!$H$2),2)</f>
        <v>35.82</v>
      </c>
      <c r="K120" s="66"/>
      <c r="L120" s="66"/>
      <c r="M120" s="66"/>
      <c r="N120" s="66"/>
      <c r="O120" s="66"/>
      <c r="P120" s="66"/>
    </row>
    <row r="121" spans="1:16" s="4" customFormat="1" ht="10.5" customHeight="1" x14ac:dyDescent="0.2">
      <c r="A121" s="23"/>
      <c r="B121" s="25" t="s">
        <v>53</v>
      </c>
      <c r="C121" s="30"/>
      <c r="D121" s="26"/>
      <c r="E121" s="26"/>
      <c r="F121" s="26"/>
      <c r="G121" s="26"/>
      <c r="H121" s="26"/>
      <c r="I121" s="26"/>
      <c r="K121" s="66"/>
      <c r="L121" s="66"/>
      <c r="M121" s="66"/>
      <c r="N121" s="66"/>
      <c r="O121" s="66"/>
      <c r="P121" s="66"/>
    </row>
    <row r="122" spans="1:16" s="4" customFormat="1" ht="10.5" customHeight="1" x14ac:dyDescent="0.2">
      <c r="A122" s="23"/>
      <c r="B122" s="24" t="s">
        <v>50</v>
      </c>
      <c r="C122" s="30"/>
      <c r="D122" s="26"/>
      <c r="E122" s="26"/>
      <c r="F122" s="26"/>
      <c r="G122" s="26"/>
      <c r="H122" s="26"/>
      <c r="I122" s="26"/>
    </row>
    <row r="123" spans="1:16" s="4" customFormat="1" ht="10.5" customHeight="1" x14ac:dyDescent="0.2">
      <c r="A123" s="23"/>
      <c r="B123" s="65"/>
      <c r="C123" s="30"/>
      <c r="D123" s="26"/>
      <c r="E123" s="26"/>
      <c r="F123" s="26"/>
      <c r="G123" s="26"/>
      <c r="H123" s="26"/>
      <c r="I123" s="26"/>
    </row>
    <row r="124" spans="1:16" s="4" customFormat="1" ht="10.5" customHeight="1" x14ac:dyDescent="0.2">
      <c r="A124" s="23">
        <v>47</v>
      </c>
      <c r="B124" s="52" t="s">
        <v>54</v>
      </c>
      <c r="C124" s="25" t="s">
        <v>6</v>
      </c>
      <c r="D124" s="26">
        <f>ROUND('2014 (Amend. 1-6-14 &amp; 4-28-14)'!D124*(1+'2015'!$H$2),2)</f>
        <v>30.21</v>
      </c>
      <c r="E124" s="26">
        <f>ROUND('2014 (Amend. 1-6-14 &amp; 4-28-14)'!E124*(1+'2015'!$H$2),2)</f>
        <v>31.42</v>
      </c>
      <c r="F124" s="26">
        <f>ROUND('2014 (Amend. 1-6-14 &amp; 4-28-14)'!F124*(1+'2015'!$H$2),2)</f>
        <v>32.67</v>
      </c>
      <c r="G124" s="26">
        <f>ROUND('2014 (Amend. 1-6-14 &amp; 4-28-14)'!G124*(1+'2015'!$H$2),2)</f>
        <v>33.99</v>
      </c>
      <c r="H124" s="26">
        <f>ROUND('2014 (Amend. 1-6-14 &amp; 4-28-14)'!H124*(1+'2015'!$H$2),2)</f>
        <v>35.340000000000003</v>
      </c>
      <c r="I124" s="26">
        <f>ROUND('2014 (Amend. 1-6-14 &amp; 4-28-14)'!I124*(1+'2015'!$H$2),2)</f>
        <v>36.76</v>
      </c>
    </row>
    <row r="125" spans="1:16" s="4" customFormat="1" ht="10.5" customHeight="1" x14ac:dyDescent="0.2">
      <c r="A125" s="23"/>
      <c r="B125" s="24" t="s">
        <v>69</v>
      </c>
      <c r="C125" s="25"/>
      <c r="D125" s="26"/>
      <c r="E125" s="26"/>
      <c r="F125" s="26"/>
      <c r="G125" s="26"/>
      <c r="H125" s="26"/>
      <c r="I125" s="26"/>
    </row>
    <row r="126" spans="1:16" s="4" customFormat="1" ht="10.5" customHeight="1" x14ac:dyDescent="0.2">
      <c r="A126" s="23"/>
      <c r="B126" s="25"/>
      <c r="C126" s="25"/>
      <c r="D126" s="26"/>
      <c r="E126" s="26"/>
      <c r="F126" s="26"/>
      <c r="G126" s="26"/>
      <c r="H126" s="26"/>
      <c r="I126" s="26"/>
    </row>
    <row r="127" spans="1:16" s="4" customFormat="1" ht="10.5" customHeight="1" x14ac:dyDescent="0.2">
      <c r="A127" s="23">
        <v>48</v>
      </c>
      <c r="B127" s="63"/>
      <c r="C127" s="25" t="s">
        <v>6</v>
      </c>
      <c r="D127" s="26">
        <f>ROUND('2014 (Amend. 1-6-14 &amp; 4-28-14)'!D127*(1+'2015'!$H$2),2)</f>
        <v>30.95</v>
      </c>
      <c r="E127" s="26">
        <f>ROUND('2014 (Amend. 1-6-14 &amp; 4-28-14)'!E127*(1+'2015'!$H$2),2)</f>
        <v>32.19</v>
      </c>
      <c r="F127" s="26">
        <f>ROUND('2014 (Amend. 1-6-14 &amp; 4-28-14)'!F127*(1+'2015'!$H$2),2)</f>
        <v>33.479999999999997</v>
      </c>
      <c r="G127" s="26">
        <f>ROUND('2014 (Amend. 1-6-14 &amp; 4-28-14)'!G127*(1+'2015'!$H$2),2)</f>
        <v>34.81</v>
      </c>
      <c r="H127" s="26">
        <f>ROUND('2014 (Amend. 1-6-14 &amp; 4-28-14)'!H127*(1+'2015'!$H$2),2)</f>
        <v>36.21</v>
      </c>
      <c r="I127" s="26">
        <f>ROUND('2014 (Amend. 1-6-14 &amp; 4-28-14)'!I127*(1+'2015'!$H$2),2)</f>
        <v>37.65</v>
      </c>
    </row>
    <row r="128" spans="1:16" s="4" customFormat="1" ht="10.5" customHeight="1" x14ac:dyDescent="0.2">
      <c r="A128" s="23"/>
      <c r="B128" s="63"/>
      <c r="C128" s="25"/>
      <c r="D128" s="26"/>
      <c r="E128" s="26"/>
      <c r="F128" s="26"/>
      <c r="G128" s="26"/>
      <c r="H128" s="26"/>
      <c r="I128" s="26"/>
    </row>
    <row r="129" spans="1:10" s="4" customFormat="1" ht="10.5" customHeight="1" x14ac:dyDescent="0.2">
      <c r="A129" s="23">
        <v>49</v>
      </c>
      <c r="B129" s="30" t="s">
        <v>61</v>
      </c>
      <c r="C129" s="25" t="s">
        <v>6</v>
      </c>
      <c r="D129" s="26">
        <f>ROUND('2014 (Amend. 1-6-14 &amp; 4-28-14)'!D129*(1+'2015'!$H$2),2)</f>
        <v>31.73</v>
      </c>
      <c r="E129" s="26">
        <f>ROUND('2014 (Amend. 1-6-14 &amp; 4-28-14)'!E129*(1+'2015'!$H$2),2)</f>
        <v>33</v>
      </c>
      <c r="F129" s="26">
        <f>ROUND('2014 (Amend. 1-6-14 &amp; 4-28-14)'!F129*(1+'2015'!$H$2),2)</f>
        <v>34.32</v>
      </c>
      <c r="G129" s="26">
        <f>ROUND('2014 (Amend. 1-6-14 &amp; 4-28-14)'!G129*(1+'2015'!$H$2),2)</f>
        <v>35.700000000000003</v>
      </c>
      <c r="H129" s="26">
        <f>ROUND('2014 (Amend. 1-6-14 &amp; 4-28-14)'!H129*(1+'2015'!$H$2),2)</f>
        <v>37.119999999999997</v>
      </c>
      <c r="I129" s="26">
        <f>ROUND('2014 (Amend. 1-6-14 &amp; 4-28-14)'!I129*(1+'2015'!$H$2),2)</f>
        <v>38.61</v>
      </c>
      <c r="J129" s="4">
        <v>6857.1</v>
      </c>
    </row>
    <row r="130" spans="1:10" s="4" customFormat="1" ht="10.5" customHeight="1" x14ac:dyDescent="0.2">
      <c r="A130" s="23"/>
      <c r="B130" s="30"/>
      <c r="C130" s="30"/>
      <c r="D130" s="26"/>
      <c r="E130" s="26"/>
      <c r="F130" s="26"/>
      <c r="G130" s="26"/>
      <c r="H130" s="26"/>
      <c r="I130" s="26"/>
      <c r="J130" s="4">
        <f>I129*2080/12</f>
        <v>6692.4</v>
      </c>
    </row>
    <row r="131" spans="1:10" s="4" customFormat="1" ht="10.5" customHeight="1" x14ac:dyDescent="0.2">
      <c r="A131" s="23">
        <v>50</v>
      </c>
      <c r="B131" s="25" t="s">
        <v>55</v>
      </c>
      <c r="C131" s="25" t="s">
        <v>6</v>
      </c>
      <c r="D131" s="26">
        <f>ROUND('2014 (Amend. 1-6-14 &amp; 4-28-14)'!D131*(1+'2015'!$H$2),2)</f>
        <v>32.51</v>
      </c>
      <c r="E131" s="26">
        <f>ROUND('2014 (Amend. 1-6-14 &amp; 4-28-14)'!E131*(1+'2015'!$H$2),2)</f>
        <v>33.81</v>
      </c>
      <c r="F131" s="26">
        <f>ROUND('2014 (Amend. 1-6-14 &amp; 4-28-14)'!F131*(1+'2015'!$H$2),2)</f>
        <v>35.17</v>
      </c>
      <c r="G131" s="26">
        <f>ROUND('2014 (Amend. 1-6-14 &amp; 4-28-14)'!G131*(1+'2015'!$H$2),2)</f>
        <v>36.57</v>
      </c>
      <c r="H131" s="26">
        <f>ROUND('2014 (Amend. 1-6-14 &amp; 4-28-14)'!H131*(1+'2015'!$H$2),2)</f>
        <v>38.04</v>
      </c>
      <c r="I131" s="26">
        <f>ROUND('2014 (Amend. 1-6-14 &amp; 4-28-14)'!I131*(1+'2015'!$H$2),2)</f>
        <v>39.56</v>
      </c>
    </row>
    <row r="132" spans="1:10" s="52" customFormat="1" ht="10.5" customHeight="1" x14ac:dyDescent="0.2">
      <c r="A132" s="23"/>
      <c r="B132" s="25" t="s">
        <v>56</v>
      </c>
      <c r="C132" s="30"/>
      <c r="D132" s="26"/>
      <c r="E132" s="26"/>
      <c r="F132" s="26"/>
      <c r="G132" s="26"/>
      <c r="H132" s="26"/>
      <c r="I132" s="26"/>
    </row>
    <row r="133" spans="1:10" s="4" customFormat="1" ht="10.5" customHeight="1" x14ac:dyDescent="0.2">
      <c r="A133" s="32"/>
      <c r="B133" s="30"/>
      <c r="C133" s="30"/>
      <c r="D133" s="26"/>
      <c r="E133" s="26"/>
      <c r="F133" s="26"/>
      <c r="G133" s="26"/>
      <c r="H133" s="26"/>
      <c r="I133" s="26"/>
    </row>
    <row r="134" spans="1:10" s="4" customFormat="1" ht="10.5" customHeight="1" x14ac:dyDescent="0.2">
      <c r="A134" s="23">
        <v>51</v>
      </c>
      <c r="B134" s="25"/>
      <c r="C134" s="25" t="s">
        <v>6</v>
      </c>
      <c r="D134" s="26">
        <f>ROUND('2014 (Amend. 1-6-14 &amp; 4-28-14)'!D134*(1+'2015'!$H$2),2)</f>
        <v>33.33</v>
      </c>
      <c r="E134" s="26">
        <f>ROUND('2014 (Amend. 1-6-14 &amp; 4-28-14)'!E134*(1+'2015'!$H$2),2)</f>
        <v>34.659999999999997</v>
      </c>
      <c r="F134" s="26">
        <f>ROUND('2014 (Amend. 1-6-14 &amp; 4-28-14)'!F134*(1+'2015'!$H$2),2)</f>
        <v>36.04</v>
      </c>
      <c r="G134" s="26">
        <f>ROUND('2014 (Amend. 1-6-14 &amp; 4-28-14)'!G134*(1+'2015'!$H$2),2)</f>
        <v>37.479999999999997</v>
      </c>
      <c r="H134" s="26">
        <f>ROUND('2014 (Amend. 1-6-14 &amp; 4-28-14)'!H134*(1+'2015'!$H$2),2)</f>
        <v>38.99</v>
      </c>
      <c r="I134" s="26">
        <f>ROUND('2014 (Amend. 1-6-14 &amp; 4-28-14)'!I134*(1+'2015'!$H$2),2)</f>
        <v>40.54</v>
      </c>
    </row>
    <row r="135" spans="1:10" s="4" customFormat="1" ht="10.5" customHeight="1" x14ac:dyDescent="0.2">
      <c r="A135" s="23"/>
      <c r="B135" s="30"/>
      <c r="C135" s="30"/>
      <c r="D135" s="26"/>
      <c r="E135" s="26"/>
      <c r="F135" s="26"/>
      <c r="G135" s="26"/>
      <c r="H135" s="26"/>
      <c r="I135" s="26"/>
    </row>
    <row r="136" spans="1:10" s="4" customFormat="1" ht="10.5" customHeight="1" x14ac:dyDescent="0.2">
      <c r="A136" s="23">
        <v>52</v>
      </c>
      <c r="B136" s="62"/>
      <c r="C136" s="25" t="s">
        <v>6</v>
      </c>
      <c r="D136" s="26">
        <f>ROUND('2014 (Amend. 1-6-14 &amp; 4-28-14)'!D136*(1+'2015'!$H$2),2)</f>
        <v>34.17</v>
      </c>
      <c r="E136" s="26">
        <f>ROUND('2014 (Amend. 1-6-14 &amp; 4-28-14)'!E136*(1+'2015'!$H$2),2)</f>
        <v>35.549999999999997</v>
      </c>
      <c r="F136" s="26">
        <f>ROUND('2014 (Amend. 1-6-14 &amp; 4-28-14)'!F136*(1+'2015'!$H$2),2)</f>
        <v>36.96</v>
      </c>
      <c r="G136" s="26">
        <f>ROUND('2014 (Amend. 1-6-14 &amp; 4-28-14)'!G136*(1+'2015'!$H$2),2)</f>
        <v>38.450000000000003</v>
      </c>
      <c r="H136" s="26">
        <f>ROUND('2014 (Amend. 1-6-14 &amp; 4-28-14)'!H136*(1+'2015'!$H$2),2)</f>
        <v>39.979999999999997</v>
      </c>
      <c r="I136" s="26">
        <f>ROUND('2014 (Amend. 1-6-14 &amp; 4-28-14)'!I136*(1+'2015'!$H$2),2)</f>
        <v>41.58</v>
      </c>
    </row>
    <row r="137" spans="1:10" s="4" customFormat="1" ht="10.5" customHeight="1" x14ac:dyDescent="0.2">
      <c r="A137" s="23"/>
      <c r="B137" s="28"/>
      <c r="C137" s="30"/>
      <c r="D137" s="26"/>
      <c r="E137" s="26"/>
      <c r="F137" s="26"/>
      <c r="G137" s="26"/>
      <c r="H137" s="26"/>
      <c r="I137" s="26"/>
    </row>
    <row r="138" spans="1:10" s="4" customFormat="1" ht="10.5" customHeight="1" x14ac:dyDescent="0.2">
      <c r="A138" s="23">
        <v>53</v>
      </c>
      <c r="B138" s="42"/>
      <c r="C138" s="25" t="s">
        <v>6</v>
      </c>
      <c r="D138" s="26">
        <f>ROUND('2014 (Amend. 1-6-14 &amp; 4-28-14)'!D138*(1+'2015'!$H$2),2)</f>
        <v>35.03</v>
      </c>
      <c r="E138" s="26">
        <f>ROUND('2014 (Amend. 1-6-14 &amp; 4-28-14)'!E138*(1+'2015'!$H$2),2)</f>
        <v>36.43</v>
      </c>
      <c r="F138" s="26">
        <f>ROUND('2014 (Amend. 1-6-14 &amp; 4-28-14)'!F138*(1+'2015'!$H$2),2)</f>
        <v>37.89</v>
      </c>
      <c r="G138" s="26">
        <f>ROUND('2014 (Amend. 1-6-14 &amp; 4-28-14)'!G138*(1+'2015'!$H$2),2)</f>
        <v>39.4</v>
      </c>
      <c r="H138" s="26">
        <f>ROUND('2014 (Amend. 1-6-14 &amp; 4-28-14)'!H138*(1+'2015'!$H$2),2)</f>
        <v>40.98</v>
      </c>
      <c r="I138" s="26">
        <f>ROUND('2014 (Amend. 1-6-14 &amp; 4-28-14)'!I138*(1+'2015'!$H$2),2)</f>
        <v>42.62</v>
      </c>
    </row>
    <row r="139" spans="1:10" s="4" customFormat="1" ht="10.5" customHeight="1" x14ac:dyDescent="0.2">
      <c r="A139" s="23"/>
      <c r="B139" s="28"/>
      <c r="C139" s="30"/>
      <c r="D139" s="26"/>
      <c r="E139" s="26"/>
      <c r="F139" s="26"/>
      <c r="G139" s="26"/>
      <c r="H139" s="26"/>
      <c r="I139" s="26"/>
    </row>
    <row r="140" spans="1:10" s="4" customFormat="1" ht="10.5" customHeight="1" x14ac:dyDescent="0.2">
      <c r="A140" s="23">
        <v>54</v>
      </c>
      <c r="B140" s="28" t="s">
        <v>57</v>
      </c>
      <c r="C140" s="25" t="s">
        <v>6</v>
      </c>
      <c r="D140" s="26">
        <f>ROUND('2014 (Amend. 1-6-14 &amp; 4-28-14)'!D140*(1+'2015'!$H$2),2)</f>
        <v>35.89</v>
      </c>
      <c r="E140" s="26">
        <f>ROUND('2014 (Amend. 1-6-14 &amp; 4-28-14)'!E140*(1+'2015'!$H$2),2)</f>
        <v>37.33</v>
      </c>
      <c r="F140" s="26">
        <f>ROUND('2014 (Amend. 1-6-14 &amp; 4-28-14)'!F140*(1+'2015'!$H$2),2)</f>
        <v>38.82</v>
      </c>
      <c r="G140" s="26">
        <f>ROUND('2014 (Amend. 1-6-14 &amp; 4-28-14)'!G140*(1+'2015'!$H$2),2)</f>
        <v>40.380000000000003</v>
      </c>
      <c r="H140" s="26">
        <f>ROUND('2014 (Amend. 1-6-14 &amp; 4-28-14)'!H140*(1+'2015'!$H$2),2)</f>
        <v>41.99</v>
      </c>
      <c r="I140" s="26">
        <f>ROUND('2014 (Amend. 1-6-14 &amp; 4-28-14)'!I140*(1+'2015'!$H$2),2)</f>
        <v>43.67</v>
      </c>
    </row>
    <row r="141" spans="1:10" s="52" customFormat="1" ht="10.5" customHeight="1" thickBot="1" x14ac:dyDescent="0.25">
      <c r="A141" s="36"/>
      <c r="B141" s="75"/>
      <c r="C141" s="55"/>
      <c r="D141" s="37"/>
      <c r="E141" s="37"/>
      <c r="F141" s="37"/>
      <c r="G141" s="37"/>
      <c r="H141" s="37"/>
      <c r="I141" s="37"/>
    </row>
    <row r="142" spans="1:10" s="4" customFormat="1" ht="15" customHeight="1" x14ac:dyDescent="0.2">
      <c r="A142" s="23">
        <v>55</v>
      </c>
      <c r="B142" s="28"/>
      <c r="C142" s="25" t="s">
        <v>6</v>
      </c>
      <c r="D142" s="26">
        <f>ROUND('2014 (Amend. 1-6-14 &amp; 4-28-14)'!D142*(1+'2015'!$H$2),2)</f>
        <v>36.79</v>
      </c>
      <c r="E142" s="26">
        <f>ROUND('2014 (Amend. 1-6-14 &amp; 4-28-14)'!E142*(1+'2015'!$H$2),2)</f>
        <v>38.26</v>
      </c>
      <c r="F142" s="26">
        <f>ROUND('2014 (Amend. 1-6-14 &amp; 4-28-14)'!F142*(1+'2015'!$H$2),2)</f>
        <v>39.79</v>
      </c>
      <c r="G142" s="26">
        <f>ROUND('2014 (Amend. 1-6-14 &amp; 4-28-14)'!G142*(1+'2015'!$H$2),2)</f>
        <v>41.38</v>
      </c>
      <c r="H142" s="26">
        <f>ROUND('2014 (Amend. 1-6-14 &amp; 4-28-14)'!H142*(1+'2015'!$H$2),2)</f>
        <v>43.04</v>
      </c>
      <c r="I142" s="26">
        <f>ROUND('2014 (Amend. 1-6-14 &amp; 4-28-14)'!I142*(1+'2015'!$H$2),2)</f>
        <v>44.76</v>
      </c>
    </row>
    <row r="143" spans="1:10" s="4" customFormat="1" ht="10.5" customHeight="1" x14ac:dyDescent="0.2">
      <c r="A143" s="23"/>
      <c r="B143" s="28"/>
      <c r="C143" s="30"/>
      <c r="D143" s="26"/>
      <c r="E143" s="26"/>
      <c r="F143" s="26"/>
      <c r="G143" s="26"/>
      <c r="H143" s="26"/>
      <c r="I143" s="26"/>
    </row>
    <row r="144" spans="1:10" s="4" customFormat="1" ht="10.5" customHeight="1" x14ac:dyDescent="0.2">
      <c r="A144" s="23">
        <v>56</v>
      </c>
      <c r="B144" s="42"/>
      <c r="C144" s="25" t="s">
        <v>6</v>
      </c>
      <c r="D144" s="26">
        <f>ROUND('2014 (Amend. 1-6-14 &amp; 4-28-14)'!D144*(1+'2015'!$H$2),2)</f>
        <v>37.72</v>
      </c>
      <c r="E144" s="26">
        <f>ROUND('2014 (Amend. 1-6-14 &amp; 4-28-14)'!E144*(1+'2015'!$H$2),2)</f>
        <v>39.229999999999997</v>
      </c>
      <c r="F144" s="26">
        <f>ROUND('2014 (Amend. 1-6-14 &amp; 4-28-14)'!F144*(1+'2015'!$H$2),2)</f>
        <v>40.81</v>
      </c>
      <c r="G144" s="26">
        <f>ROUND('2014 (Amend. 1-6-14 &amp; 4-28-14)'!G144*(1+'2015'!$H$2),2)</f>
        <v>42.44</v>
      </c>
      <c r="H144" s="26">
        <f>ROUND('2014 (Amend. 1-6-14 &amp; 4-28-14)'!H144*(1+'2015'!$H$2),2)</f>
        <v>44.14</v>
      </c>
      <c r="I144" s="26">
        <f>ROUND('2014 (Amend. 1-6-14 &amp; 4-28-14)'!I144*(1+'2015'!$H$2),2)</f>
        <v>45.9</v>
      </c>
    </row>
    <row r="145" spans="1:9" s="4" customFormat="1" ht="10.5" customHeight="1" x14ac:dyDescent="0.2">
      <c r="A145" s="32"/>
      <c r="B145" s="28"/>
      <c r="C145" s="30"/>
      <c r="D145" s="26"/>
      <c r="E145" s="26"/>
      <c r="F145" s="26"/>
      <c r="G145" s="26"/>
      <c r="H145" s="26"/>
      <c r="I145" s="26"/>
    </row>
    <row r="146" spans="1:9" s="4" customFormat="1" ht="10.5" customHeight="1" x14ac:dyDescent="0.2">
      <c r="A146" s="23">
        <v>57</v>
      </c>
      <c r="B146" s="42"/>
      <c r="C146" s="25" t="s">
        <v>6</v>
      </c>
      <c r="D146" s="26">
        <f>ROUND('2014 (Amend. 1-6-14 &amp; 4-28-14)'!D146*(1+'2015'!$H$2),2)</f>
        <v>38.659999999999997</v>
      </c>
      <c r="E146" s="26">
        <f>ROUND('2014 (Amend. 1-6-14 &amp; 4-28-14)'!E146*(1+'2015'!$H$2),2)</f>
        <v>40.21</v>
      </c>
      <c r="F146" s="26">
        <f>ROUND('2014 (Amend. 1-6-14 &amp; 4-28-14)'!F146*(1+'2015'!$H$2),2)</f>
        <v>41.82</v>
      </c>
      <c r="G146" s="26">
        <f>ROUND('2014 (Amend. 1-6-14 &amp; 4-28-14)'!G146*(1+'2015'!$H$2),2)</f>
        <v>43.49</v>
      </c>
      <c r="H146" s="26">
        <f>ROUND('2014 (Amend. 1-6-14 &amp; 4-28-14)'!H146*(1+'2015'!$H$2),2)</f>
        <v>45.24</v>
      </c>
      <c r="I146" s="26">
        <f>ROUND('2014 (Amend. 1-6-14 &amp; 4-28-14)'!I146*(1+'2015'!$H$2),2)</f>
        <v>47.04</v>
      </c>
    </row>
    <row r="147" spans="1:9" s="4" customFormat="1" ht="10.5" customHeight="1" x14ac:dyDescent="0.2">
      <c r="A147" s="32"/>
      <c r="B147" s="28"/>
      <c r="C147" s="30"/>
      <c r="D147" s="26"/>
      <c r="E147" s="26"/>
      <c r="F147" s="26"/>
      <c r="G147" s="26"/>
      <c r="H147" s="26"/>
      <c r="I147" s="26"/>
    </row>
    <row r="148" spans="1:9" s="4" customFormat="1" ht="10.5" customHeight="1" x14ac:dyDescent="0.2">
      <c r="A148" s="23">
        <v>58</v>
      </c>
      <c r="B148" s="42"/>
      <c r="C148" s="25" t="s">
        <v>6</v>
      </c>
      <c r="D148" s="26">
        <f>ROUND('2014 (Amend. 1-6-14 &amp; 4-28-14)'!D148*(1+'2015'!$H$2),2)</f>
        <v>39.630000000000003</v>
      </c>
      <c r="E148" s="26">
        <f>ROUND('2014 (Amend. 1-6-14 &amp; 4-28-14)'!E148*(1+'2015'!$H$2),2)</f>
        <v>41.21</v>
      </c>
      <c r="F148" s="26">
        <f>ROUND('2014 (Amend. 1-6-14 &amp; 4-28-14)'!F148*(1+'2015'!$H$2),2)</f>
        <v>42.86</v>
      </c>
      <c r="G148" s="26">
        <f>ROUND('2014 (Amend. 1-6-14 &amp; 4-28-14)'!G148*(1+'2015'!$H$2),2)</f>
        <v>44.57</v>
      </c>
      <c r="H148" s="26">
        <f>ROUND('2014 (Amend. 1-6-14 &amp; 4-28-14)'!H148*(1+'2015'!$H$2),2)</f>
        <v>46.37</v>
      </c>
      <c r="I148" s="26">
        <f>ROUND('2014 (Amend. 1-6-14 &amp; 4-28-14)'!I148*(1+'2015'!$H$2),2)</f>
        <v>48.22</v>
      </c>
    </row>
    <row r="149" spans="1:9" s="4" customFormat="1" ht="10.5" customHeight="1" x14ac:dyDescent="0.2">
      <c r="A149" s="32"/>
      <c r="B149" s="28"/>
      <c r="C149" s="30"/>
      <c r="D149" s="26"/>
      <c r="E149" s="26"/>
      <c r="F149" s="26"/>
      <c r="G149" s="26"/>
      <c r="H149" s="26"/>
      <c r="I149" s="26"/>
    </row>
    <row r="150" spans="1:9" s="4" customFormat="1" ht="10.5" customHeight="1" x14ac:dyDescent="0.2">
      <c r="A150" s="23">
        <v>59</v>
      </c>
      <c r="B150" s="28"/>
      <c r="C150" s="25" t="s">
        <v>6</v>
      </c>
      <c r="D150" s="26">
        <f>ROUND('2014 (Amend. 1-6-14 &amp; 4-28-14)'!D150*(1+'2015'!$H$2),2)</f>
        <v>40.619999999999997</v>
      </c>
      <c r="E150" s="26">
        <f>ROUND('2014 (Amend. 1-6-14 &amp; 4-28-14)'!E150*(1+'2015'!$H$2),2)</f>
        <v>42.25</v>
      </c>
      <c r="F150" s="26">
        <f>ROUND('2014 (Amend. 1-6-14 &amp; 4-28-14)'!F150*(1+'2015'!$H$2),2)</f>
        <v>43.94</v>
      </c>
      <c r="G150" s="26">
        <f>ROUND('2014 (Amend. 1-6-14 &amp; 4-28-14)'!G150*(1+'2015'!$H$2),2)</f>
        <v>45.69</v>
      </c>
      <c r="H150" s="26">
        <f>ROUND('2014 (Amend. 1-6-14 &amp; 4-28-14)'!H150*(1+'2015'!$H$2),2)</f>
        <v>47.53</v>
      </c>
      <c r="I150" s="26">
        <f>ROUND('2014 (Amend. 1-6-14 &amp; 4-28-14)'!I150*(1+'2015'!$H$2),2)</f>
        <v>49.43</v>
      </c>
    </row>
    <row r="151" spans="1:9" s="4" customFormat="1" ht="10.5" customHeight="1" x14ac:dyDescent="0.2">
      <c r="A151" s="32"/>
      <c r="B151" s="28"/>
      <c r="C151" s="30"/>
      <c r="D151" s="26"/>
      <c r="E151" s="26"/>
      <c r="F151" s="26"/>
      <c r="G151" s="26"/>
      <c r="H151" s="26"/>
      <c r="I151" s="26"/>
    </row>
    <row r="152" spans="1:9" s="4" customFormat="1" ht="10.5" customHeight="1" x14ac:dyDescent="0.2">
      <c r="A152" s="23">
        <v>60</v>
      </c>
      <c r="B152" s="42"/>
      <c r="C152" s="25" t="s">
        <v>6</v>
      </c>
      <c r="D152" s="26">
        <f>ROUND('2014 (Amend. 1-6-14 &amp; 4-28-14)'!D152*(1+'2015'!$H$2),2)</f>
        <v>41.63</v>
      </c>
      <c r="E152" s="26">
        <f>ROUND('2014 (Amend. 1-6-14 &amp; 4-28-14)'!E152*(1+'2015'!$H$2),2)</f>
        <v>43.3</v>
      </c>
      <c r="F152" s="26">
        <f>ROUND('2014 (Amend. 1-6-14 &amp; 4-28-14)'!F152*(1+'2015'!$H$2),2)</f>
        <v>45.03</v>
      </c>
      <c r="G152" s="26">
        <f>ROUND('2014 (Amend. 1-6-14 &amp; 4-28-14)'!G152*(1+'2015'!$H$2),2)</f>
        <v>46.83</v>
      </c>
      <c r="H152" s="26">
        <f>ROUND('2014 (Amend. 1-6-14 &amp; 4-28-14)'!H152*(1+'2015'!$H$2),2)</f>
        <v>48.71</v>
      </c>
      <c r="I152" s="26">
        <f>ROUND('2014 (Amend. 1-6-14 &amp; 4-28-14)'!I152*(1+'2015'!$H$2),2)</f>
        <v>50.65</v>
      </c>
    </row>
    <row r="153" spans="1:9" s="4" customFormat="1" ht="10.5" customHeight="1" x14ac:dyDescent="0.2">
      <c r="A153" s="23"/>
      <c r="B153" s="42"/>
      <c r="C153" s="25"/>
      <c r="D153" s="26"/>
      <c r="E153" s="26"/>
      <c r="F153" s="26"/>
      <c r="G153" s="26"/>
      <c r="H153" s="26"/>
      <c r="I153" s="26"/>
    </row>
    <row r="154" spans="1:9" s="4" customFormat="1" ht="10.5" customHeight="1" x14ac:dyDescent="0.2">
      <c r="A154" s="23">
        <v>61</v>
      </c>
      <c r="B154" s="28"/>
      <c r="C154" s="25" t="s">
        <v>6</v>
      </c>
      <c r="D154" s="26">
        <f>ROUND('2014 (Amend. 1-6-14 &amp; 4-28-14)'!D154*(1+'2015'!$H$2),2)</f>
        <v>42.68</v>
      </c>
      <c r="E154" s="26">
        <f>ROUND('2014 (Amend. 1-6-14 &amp; 4-28-14)'!E154*(1+'2015'!$H$2),2)</f>
        <v>44.39</v>
      </c>
      <c r="F154" s="26">
        <f>ROUND('2014 (Amend. 1-6-14 &amp; 4-28-14)'!F154*(1+'2015'!$H$2),2)</f>
        <v>46.16</v>
      </c>
      <c r="G154" s="26">
        <f>ROUND('2014 (Amend. 1-6-14 &amp; 4-28-14)'!G154*(1+'2015'!$H$2),2)</f>
        <v>48.01</v>
      </c>
      <c r="H154" s="26">
        <f>ROUND('2014 (Amend. 1-6-14 &amp; 4-28-14)'!H154*(1+'2015'!$H$2),2)</f>
        <v>49.93</v>
      </c>
      <c r="I154" s="26">
        <f>ROUND('2014 (Amend. 1-6-14 &amp; 4-28-14)'!I154*(1+'2015'!$H$2),2)</f>
        <v>51.93</v>
      </c>
    </row>
    <row r="155" spans="1:9" s="4" customFormat="1" ht="10.5" customHeight="1" x14ac:dyDescent="0.2">
      <c r="A155" s="32"/>
      <c r="B155" s="28"/>
      <c r="C155" s="30"/>
      <c r="D155" s="26"/>
      <c r="E155" s="26"/>
      <c r="F155" s="26"/>
      <c r="G155" s="26"/>
      <c r="H155" s="26"/>
      <c r="I155" s="26"/>
    </row>
    <row r="156" spans="1:9" s="4" customFormat="1" ht="10.5" customHeight="1" x14ac:dyDescent="0.2">
      <c r="A156" s="23">
        <v>62</v>
      </c>
      <c r="B156" s="28"/>
      <c r="C156" s="25" t="s">
        <v>6</v>
      </c>
      <c r="D156" s="26">
        <f>ROUND('2014 (Amend. 1-6-14 &amp; 4-28-14)'!D156*(1+'2015'!$H$2),2)</f>
        <v>43.75</v>
      </c>
      <c r="E156" s="26">
        <f>ROUND('2014 (Amend. 1-6-14 &amp; 4-28-14)'!E156*(1+'2015'!$H$2),2)</f>
        <v>45.5</v>
      </c>
      <c r="F156" s="26">
        <f>ROUND('2014 (Amend. 1-6-14 &amp; 4-28-14)'!F156*(1+'2015'!$H$2),2)</f>
        <v>47.32</v>
      </c>
      <c r="G156" s="26">
        <f>ROUND('2014 (Amend. 1-6-14 &amp; 4-28-14)'!G156*(1+'2015'!$H$2),2)</f>
        <v>49.22</v>
      </c>
      <c r="H156" s="26">
        <f>ROUND('2014 (Amend. 1-6-14 &amp; 4-28-14)'!H156*(1+'2015'!$H$2),2)</f>
        <v>51.18</v>
      </c>
      <c r="I156" s="26">
        <f>ROUND('2014 (Amend. 1-6-14 &amp; 4-28-14)'!I156*(1+'2015'!$H$2),2)</f>
        <v>53.23</v>
      </c>
    </row>
    <row r="157" spans="1:9" s="4" customFormat="1" ht="10.5" customHeight="1" x14ac:dyDescent="0.2">
      <c r="A157" s="32"/>
      <c r="B157" s="28"/>
      <c r="C157" s="30"/>
      <c r="D157" s="26"/>
      <c r="E157" s="26"/>
      <c r="F157" s="26"/>
      <c r="G157" s="26"/>
      <c r="H157" s="26"/>
      <c r="I157" s="26"/>
    </row>
    <row r="158" spans="1:9" s="4" customFormat="1" ht="10.5" customHeight="1" x14ac:dyDescent="0.2">
      <c r="A158" s="23">
        <v>63</v>
      </c>
      <c r="B158" s="42"/>
      <c r="C158" s="25" t="s">
        <v>6</v>
      </c>
      <c r="D158" s="26">
        <f>ROUND('2014 (Amend. 1-6-14 &amp; 4-28-14)'!D158*(1+'2015'!$H$2),2)</f>
        <v>44.83</v>
      </c>
      <c r="E158" s="26">
        <f>ROUND('2014 (Amend. 1-6-14 &amp; 4-28-14)'!E158*(1+'2015'!$H$2),2)</f>
        <v>46.62</v>
      </c>
      <c r="F158" s="26">
        <f>ROUND('2014 (Amend. 1-6-14 &amp; 4-28-14)'!F158*(1+'2015'!$H$2),2)</f>
        <v>48.48</v>
      </c>
      <c r="G158" s="26">
        <f>ROUND('2014 (Amend. 1-6-14 &amp; 4-28-14)'!G158*(1+'2015'!$H$2),2)</f>
        <v>50.43</v>
      </c>
      <c r="H158" s="26">
        <f>ROUND('2014 (Amend. 1-6-14 &amp; 4-28-14)'!H158*(1+'2015'!$H$2),2)</f>
        <v>52.44</v>
      </c>
      <c r="I158" s="26">
        <f>ROUND('2014 (Amend. 1-6-14 &amp; 4-28-14)'!I158*(1+'2015'!$H$2),2)</f>
        <v>54.54</v>
      </c>
    </row>
    <row r="159" spans="1:9" s="4" customFormat="1" ht="10.5" customHeight="1" x14ac:dyDescent="0.2">
      <c r="A159" s="32"/>
      <c r="B159" s="28"/>
      <c r="C159" s="30"/>
      <c r="D159" s="26"/>
      <c r="E159" s="26"/>
      <c r="F159" s="26"/>
      <c r="G159" s="26"/>
      <c r="H159" s="26"/>
      <c r="I159" s="26"/>
    </row>
    <row r="160" spans="1:9" s="4" customFormat="1" ht="10.5" customHeight="1" x14ac:dyDescent="0.2">
      <c r="A160" s="23">
        <v>64</v>
      </c>
      <c r="B160" s="42"/>
      <c r="C160" s="25" t="s">
        <v>6</v>
      </c>
      <c r="D160" s="26">
        <f>ROUND('2014 (Amend. 1-6-14 &amp; 4-28-14)'!D160*(1+'2015'!$H$2),2)</f>
        <v>45.97</v>
      </c>
      <c r="E160" s="26">
        <f>ROUND('2014 (Amend. 1-6-14 &amp; 4-28-14)'!E160*(1+'2015'!$H$2),2)</f>
        <v>47.8</v>
      </c>
      <c r="F160" s="26">
        <f>ROUND('2014 (Amend. 1-6-14 &amp; 4-28-14)'!F160*(1+'2015'!$H$2),2)</f>
        <v>49.71</v>
      </c>
      <c r="G160" s="26">
        <f>ROUND('2014 (Amend. 1-6-14 &amp; 4-28-14)'!G160*(1+'2015'!$H$2),2)</f>
        <v>51.7</v>
      </c>
      <c r="H160" s="26">
        <f>ROUND('2014 (Amend. 1-6-14 &amp; 4-28-14)'!H160*(1+'2015'!$H$2),2)</f>
        <v>53.78</v>
      </c>
      <c r="I160" s="26">
        <f>ROUND('2014 (Amend. 1-6-14 &amp; 4-28-14)'!I160*(1+'2015'!$H$2),2)</f>
        <v>55.92</v>
      </c>
    </row>
    <row r="161" spans="1:9" s="4" customFormat="1" ht="10.5" customHeight="1" x14ac:dyDescent="0.2">
      <c r="A161" s="32"/>
      <c r="B161" s="28"/>
      <c r="C161" s="30"/>
      <c r="D161" s="26"/>
      <c r="E161" s="26"/>
      <c r="F161" s="26"/>
      <c r="G161" s="26"/>
      <c r="H161" s="26"/>
      <c r="I161" s="26"/>
    </row>
    <row r="162" spans="1:9" s="4" customFormat="1" ht="10.5" customHeight="1" x14ac:dyDescent="0.2">
      <c r="A162" s="23">
        <v>65</v>
      </c>
      <c r="B162" s="42"/>
      <c r="C162" s="25" t="s">
        <v>6</v>
      </c>
      <c r="D162" s="26">
        <f>ROUND('2014 (Amend. 1-6-14 &amp; 4-28-14)'!D162*(1+'2015'!$H$2),2)</f>
        <v>47.1</v>
      </c>
      <c r="E162" s="26">
        <f>ROUND('2014 (Amend. 1-6-14 &amp; 4-28-14)'!E162*(1+'2015'!$H$2),2)</f>
        <v>48.98</v>
      </c>
      <c r="F162" s="26">
        <f>ROUND('2014 (Amend. 1-6-14 &amp; 4-28-14)'!F162*(1+'2015'!$H$2),2)</f>
        <v>50.95</v>
      </c>
      <c r="G162" s="26">
        <f>ROUND('2014 (Amend. 1-6-14 &amp; 4-28-14)'!G162*(1+'2015'!$H$2),2)</f>
        <v>52.98</v>
      </c>
      <c r="H162" s="26">
        <f>ROUND('2014 (Amend. 1-6-14 &amp; 4-28-14)'!H162*(1+'2015'!$H$2),2)</f>
        <v>55.1</v>
      </c>
      <c r="I162" s="26">
        <f>ROUND('2014 (Amend. 1-6-14 &amp; 4-28-14)'!I162*(1+'2015'!$H$2),2)</f>
        <v>57.31</v>
      </c>
    </row>
    <row r="163" spans="1:9" s="4" customFormat="1" ht="10.5" customHeight="1" x14ac:dyDescent="0.2">
      <c r="A163" s="32"/>
      <c r="B163" s="28"/>
      <c r="C163" s="30"/>
      <c r="D163" s="26"/>
      <c r="E163" s="26"/>
      <c r="F163" s="26"/>
      <c r="G163" s="26"/>
      <c r="H163" s="26"/>
      <c r="I163" s="26"/>
    </row>
    <row r="164" spans="1:9" s="4" customFormat="1" ht="10.5" customHeight="1" x14ac:dyDescent="0.2">
      <c r="A164" s="23">
        <v>66</v>
      </c>
      <c r="B164" s="42"/>
      <c r="C164" s="25" t="s">
        <v>6</v>
      </c>
      <c r="D164" s="26">
        <f>ROUND('2014 (Amend. 1-6-14 &amp; 4-28-14)'!D164*(1+'2015'!$H$2),2)</f>
        <v>48.28</v>
      </c>
      <c r="E164" s="26">
        <f>ROUND('2014 (Amend. 1-6-14 &amp; 4-28-14)'!E164*(1+'2015'!$H$2),2)</f>
        <v>50.21</v>
      </c>
      <c r="F164" s="26">
        <f>ROUND('2014 (Amend. 1-6-14 &amp; 4-28-14)'!F164*(1+'2015'!$H$2),2)</f>
        <v>52.22</v>
      </c>
      <c r="G164" s="26">
        <f>ROUND('2014 (Amend. 1-6-14 &amp; 4-28-14)'!G164*(1+'2015'!$H$2),2)</f>
        <v>54.3</v>
      </c>
      <c r="H164" s="26">
        <f>ROUND('2014 (Amend. 1-6-14 &amp; 4-28-14)'!H164*(1+'2015'!$H$2),2)</f>
        <v>56.48</v>
      </c>
      <c r="I164" s="26">
        <f>ROUND('2014 (Amend. 1-6-14 &amp; 4-28-14)'!I164*(1+'2015'!$H$2),2)</f>
        <v>58.74</v>
      </c>
    </row>
    <row r="165" spans="1:9" s="4" customFormat="1" ht="10.5" customHeight="1" x14ac:dyDescent="0.2">
      <c r="A165" s="32"/>
      <c r="B165" s="28"/>
      <c r="C165" s="30"/>
      <c r="D165" s="26"/>
      <c r="E165" s="26"/>
      <c r="F165" s="26"/>
      <c r="G165" s="26"/>
      <c r="H165" s="26"/>
      <c r="I165" s="26"/>
    </row>
    <row r="166" spans="1:9" s="4" customFormat="1" ht="10.5" customHeight="1" x14ac:dyDescent="0.2">
      <c r="A166" s="23">
        <v>67</v>
      </c>
      <c r="B166" s="42"/>
      <c r="C166" s="25" t="s">
        <v>6</v>
      </c>
      <c r="D166" s="26">
        <f>ROUND('2014 (Amend. 1-6-14 &amp; 4-28-14)'!D166*(1+'2015'!$H$2),2)</f>
        <v>49.5</v>
      </c>
      <c r="E166" s="26">
        <f>ROUND('2014 (Amend. 1-6-14 &amp; 4-28-14)'!E166*(1+'2015'!$H$2),2)</f>
        <v>51.49</v>
      </c>
      <c r="F166" s="26">
        <f>ROUND('2014 (Amend. 1-6-14 &amp; 4-28-14)'!F166*(1+'2015'!$H$2),2)</f>
        <v>53.54</v>
      </c>
      <c r="G166" s="26">
        <f>ROUND('2014 (Amend. 1-6-14 &amp; 4-28-14)'!G166*(1+'2015'!$H$2),2)</f>
        <v>55.68</v>
      </c>
      <c r="H166" s="26">
        <f>ROUND('2014 (Amend. 1-6-14 &amp; 4-28-14)'!H166*(1+'2015'!$H$2),2)</f>
        <v>57.91</v>
      </c>
      <c r="I166" s="26">
        <f>ROUND('2014 (Amend. 1-6-14 &amp; 4-28-14)'!I166*(1+'2015'!$H$2),2)</f>
        <v>60.23</v>
      </c>
    </row>
    <row r="167" spans="1:9" s="4" customFormat="1" ht="10.5" customHeight="1" x14ac:dyDescent="0.2">
      <c r="A167" s="32"/>
      <c r="B167" s="28"/>
      <c r="C167" s="30"/>
      <c r="D167" s="26"/>
      <c r="E167" s="26"/>
      <c r="F167" s="26"/>
      <c r="G167" s="26"/>
      <c r="H167" s="26"/>
      <c r="I167" s="26"/>
    </row>
    <row r="168" spans="1:9" s="4" customFormat="1" ht="10.5" customHeight="1" x14ac:dyDescent="0.2">
      <c r="A168" s="23">
        <v>68</v>
      </c>
      <c r="B168" s="42"/>
      <c r="C168" s="25" t="s">
        <v>6</v>
      </c>
      <c r="D168" s="26">
        <f>ROUND('2014 (Amend. 1-6-14 &amp; 4-28-14)'!D168*(1+'2015'!$H$2),2)</f>
        <v>50.72</v>
      </c>
      <c r="E168" s="26">
        <f>ROUND('2014 (Amend. 1-6-14 &amp; 4-28-14)'!E168*(1+'2015'!$H$2),2)</f>
        <v>52.75</v>
      </c>
      <c r="F168" s="26">
        <f>ROUND('2014 (Amend. 1-6-14 &amp; 4-28-14)'!F168*(1+'2015'!$H$2),2)</f>
        <v>54.86</v>
      </c>
      <c r="G168" s="26">
        <f>ROUND('2014 (Amend. 1-6-14 &amp; 4-28-14)'!G168*(1+'2015'!$H$2),2)</f>
        <v>57.05</v>
      </c>
      <c r="H168" s="26">
        <f>ROUND('2014 (Amend. 1-6-14 &amp; 4-28-14)'!H168*(1+'2015'!$H$2),2)</f>
        <v>59.33</v>
      </c>
      <c r="I168" s="26">
        <f>ROUND('2014 (Amend. 1-6-14 &amp; 4-28-14)'!I168*(1+'2015'!$H$2),2)</f>
        <v>61.72</v>
      </c>
    </row>
    <row r="169" spans="1:9" s="4" customFormat="1" ht="10.5" customHeight="1" x14ac:dyDescent="0.2">
      <c r="A169" s="32"/>
      <c r="B169" s="28"/>
      <c r="C169" s="30"/>
      <c r="D169" s="26"/>
      <c r="E169" s="26"/>
      <c r="F169" s="26"/>
      <c r="G169" s="26"/>
      <c r="H169" s="26"/>
      <c r="I169" s="26"/>
    </row>
    <row r="170" spans="1:9" s="4" customFormat="1" ht="10.5" customHeight="1" x14ac:dyDescent="0.2">
      <c r="A170" s="23">
        <v>69</v>
      </c>
      <c r="B170" s="28"/>
      <c r="C170" s="25" t="s">
        <v>6</v>
      </c>
      <c r="D170" s="26">
        <f>ROUND('2014 (Amend. 1-6-14 &amp; 4-28-14)'!D170*(1+'2015'!$H$2),2)</f>
        <v>52</v>
      </c>
      <c r="E170" s="26">
        <f>ROUND('2014 (Amend. 1-6-14 &amp; 4-28-14)'!E170*(1+'2015'!$H$2),2)</f>
        <v>54.08</v>
      </c>
      <c r="F170" s="26">
        <f>ROUND('2014 (Amend. 1-6-14 &amp; 4-28-14)'!F170*(1+'2015'!$H$2),2)</f>
        <v>56.24</v>
      </c>
      <c r="G170" s="26">
        <f>ROUND('2014 (Amend. 1-6-14 &amp; 4-28-14)'!G170*(1+'2015'!$H$2),2)</f>
        <v>58.5</v>
      </c>
      <c r="H170" s="26">
        <f>ROUND('2014 (Amend. 1-6-14 &amp; 4-28-14)'!H170*(1+'2015'!$H$2),2)</f>
        <v>60.83</v>
      </c>
      <c r="I170" s="26">
        <f>ROUND('2014 (Amend. 1-6-14 &amp; 4-28-14)'!I170*(1+'2015'!$H$2),2)</f>
        <v>63.26</v>
      </c>
    </row>
    <row r="171" spans="1:9" s="4" customFormat="1" ht="10.5" customHeight="1" x14ac:dyDescent="0.2">
      <c r="A171" s="32"/>
      <c r="B171" s="28"/>
      <c r="C171" s="30"/>
      <c r="D171" s="26"/>
      <c r="E171" s="26"/>
      <c r="F171" s="26"/>
      <c r="G171" s="26"/>
      <c r="H171" s="26"/>
      <c r="I171" s="26"/>
    </row>
    <row r="172" spans="1:9" s="4" customFormat="1" ht="10.5" customHeight="1" x14ac:dyDescent="0.2">
      <c r="A172" s="23">
        <v>70</v>
      </c>
      <c r="B172" s="42"/>
      <c r="C172" s="25" t="s">
        <v>6</v>
      </c>
      <c r="D172" s="26">
        <f>ROUND('2014 (Amend. 1-6-14 &amp; 4-28-14)'!D172*(1+'2015'!$H$2),2)</f>
        <v>53.3</v>
      </c>
      <c r="E172" s="26">
        <f>ROUND('2014 (Amend. 1-6-14 &amp; 4-28-14)'!E172*(1+'2015'!$H$2),2)</f>
        <v>55.42</v>
      </c>
      <c r="F172" s="26">
        <f>ROUND('2014 (Amend. 1-6-14 &amp; 4-28-14)'!F172*(1+'2015'!$H$2),2)</f>
        <v>57.64</v>
      </c>
      <c r="G172" s="26">
        <f>ROUND('2014 (Amend. 1-6-14 &amp; 4-28-14)'!G172*(1+'2015'!$H$2),2)</f>
        <v>59.94</v>
      </c>
      <c r="H172" s="26">
        <f>ROUND('2014 (Amend. 1-6-14 &amp; 4-28-14)'!H172*(1+'2015'!$H$2),2)</f>
        <v>62.35</v>
      </c>
      <c r="I172" s="26">
        <f>ROUND('2014 (Amend. 1-6-14 &amp; 4-28-14)'!I172*(1+'2015'!$H$2),2)</f>
        <v>64.84</v>
      </c>
    </row>
    <row r="173" spans="1:9" s="4" customFormat="1" ht="10.5" customHeight="1" x14ac:dyDescent="0.2">
      <c r="A173" s="32"/>
      <c r="B173" s="28"/>
      <c r="C173" s="30"/>
      <c r="D173" s="26"/>
      <c r="E173" s="26"/>
      <c r="F173" s="26"/>
      <c r="G173" s="26"/>
      <c r="H173" s="26"/>
      <c r="I173" s="26"/>
    </row>
    <row r="174" spans="1:9" s="4" customFormat="1" ht="10.5" customHeight="1" x14ac:dyDescent="0.2">
      <c r="A174" s="23">
        <v>71</v>
      </c>
      <c r="B174" s="42"/>
      <c r="C174" s="25" t="s">
        <v>6</v>
      </c>
      <c r="D174" s="26">
        <f>ROUND('2014 (Amend. 1-6-14 &amp; 4-28-14)'!D174*(1+'2015'!$H$2),2)</f>
        <v>54.63</v>
      </c>
      <c r="E174" s="26">
        <f>ROUND('2014 (Amend. 1-6-14 &amp; 4-28-14)'!E174*(1+'2015'!$H$2),2)</f>
        <v>56.81</v>
      </c>
      <c r="F174" s="26">
        <f>ROUND('2014 (Amend. 1-6-14 &amp; 4-28-14)'!F174*(1+'2015'!$H$2),2)</f>
        <v>59.09</v>
      </c>
      <c r="G174" s="26">
        <f>ROUND('2014 (Amend. 1-6-14 &amp; 4-28-14)'!G174*(1+'2015'!$H$2),2)</f>
        <v>61.45</v>
      </c>
      <c r="H174" s="26">
        <f>ROUND('2014 (Amend. 1-6-14 &amp; 4-28-14)'!H174*(1+'2015'!$H$2),2)</f>
        <v>63.9</v>
      </c>
      <c r="I174" s="26">
        <f>ROUND('2014 (Amend. 1-6-14 &amp; 4-28-14)'!I174*(1+'2015'!$H$2),2)</f>
        <v>66.459999999999994</v>
      </c>
    </row>
    <row r="175" spans="1:9" s="4" customFormat="1" ht="10.5" customHeight="1" x14ac:dyDescent="0.2">
      <c r="A175" s="32"/>
      <c r="B175" s="28"/>
      <c r="C175" s="30"/>
      <c r="D175" s="26"/>
      <c r="E175" s="26"/>
      <c r="F175" s="26"/>
      <c r="G175" s="26"/>
      <c r="H175" s="26"/>
      <c r="I175" s="26"/>
    </row>
    <row r="176" spans="1:9" s="4" customFormat="1" ht="10.5" customHeight="1" x14ac:dyDescent="0.2">
      <c r="A176" s="23">
        <v>72</v>
      </c>
      <c r="B176" s="42"/>
      <c r="C176" s="25" t="s">
        <v>6</v>
      </c>
      <c r="D176" s="26">
        <f>ROUND('2014 (Amend. 1-6-14 &amp; 4-28-14)'!D176*(1+'2015'!$H$2),2)</f>
        <v>56</v>
      </c>
      <c r="E176" s="26">
        <f>ROUND('2014 (Amend. 1-6-14 &amp; 4-28-14)'!E176*(1+'2015'!$H$2),2)</f>
        <v>58.24</v>
      </c>
      <c r="F176" s="26">
        <f>ROUND('2014 (Amend. 1-6-14 &amp; 4-28-14)'!F176*(1+'2015'!$H$2),2)</f>
        <v>60.58</v>
      </c>
      <c r="G176" s="26">
        <f>ROUND('2014 (Amend. 1-6-14 &amp; 4-28-14)'!G176*(1+'2015'!$H$2),2)</f>
        <v>63</v>
      </c>
      <c r="H176" s="26">
        <f>ROUND('2014 (Amend. 1-6-14 &amp; 4-28-14)'!H176*(1+'2015'!$H$2),2)</f>
        <v>65.52</v>
      </c>
      <c r="I176" s="26">
        <f>ROUND('2014 (Amend. 1-6-14 &amp; 4-28-14)'!I176*(1+'2015'!$H$2),2)</f>
        <v>68.14</v>
      </c>
    </row>
    <row r="177" spans="1:9" s="4" customFormat="1" ht="10.5" customHeight="1" x14ac:dyDescent="0.2">
      <c r="A177" s="32"/>
      <c r="B177" s="28"/>
      <c r="C177" s="30"/>
      <c r="D177" s="26"/>
      <c r="E177" s="26"/>
      <c r="F177" s="26"/>
      <c r="G177" s="26"/>
      <c r="H177" s="26"/>
      <c r="I177" s="26"/>
    </row>
    <row r="178" spans="1:9" s="4" customFormat="1" ht="10.5" customHeight="1" x14ac:dyDescent="0.2">
      <c r="A178" s="23">
        <v>73</v>
      </c>
      <c r="B178" s="42"/>
      <c r="C178" s="25" t="s">
        <v>6</v>
      </c>
      <c r="D178" s="26">
        <f>ROUND('2014 (Amend. 1-6-14 &amp; 4-28-14)'!D178*(1+'2015'!$H$2),2)</f>
        <v>57.4</v>
      </c>
      <c r="E178" s="26">
        <f>ROUND('2014 (Amend. 1-6-14 &amp; 4-28-14)'!E178*(1+'2015'!$H$2),2)</f>
        <v>59.69</v>
      </c>
      <c r="F178" s="26">
        <f>ROUND('2014 (Amend. 1-6-14 &amp; 4-28-14)'!F178*(1+'2015'!$H$2),2)</f>
        <v>62.08</v>
      </c>
      <c r="G178" s="26">
        <f>ROUND('2014 (Amend. 1-6-14 &amp; 4-28-14)'!G178*(1+'2015'!$H$2),2)</f>
        <v>64.569999999999993</v>
      </c>
      <c r="H178" s="26">
        <f>ROUND('2014 (Amend. 1-6-14 &amp; 4-28-14)'!H178*(1+'2015'!$H$2),2)</f>
        <v>67.150000000000006</v>
      </c>
      <c r="I178" s="26">
        <f>ROUND('2014 (Amend. 1-6-14 &amp; 4-28-14)'!I178*(1+'2015'!$H$2),2)</f>
        <v>69.84</v>
      </c>
    </row>
    <row r="179" spans="1:9" s="4" customFormat="1" ht="10.5" customHeight="1" x14ac:dyDescent="0.2">
      <c r="A179" s="32"/>
      <c r="B179" s="28"/>
      <c r="C179" s="30"/>
      <c r="D179" s="26"/>
      <c r="E179" s="26"/>
      <c r="F179" s="26"/>
      <c r="G179" s="26"/>
      <c r="H179" s="26"/>
      <c r="I179" s="26"/>
    </row>
    <row r="180" spans="1:9" s="4" customFormat="1" ht="10.5" customHeight="1" x14ac:dyDescent="0.2">
      <c r="A180" s="23">
        <v>74</v>
      </c>
      <c r="B180" s="42"/>
      <c r="C180" s="25" t="s">
        <v>6</v>
      </c>
      <c r="D180" s="26">
        <f>ROUND('2014 (Amend. 1-6-14 &amp; 4-28-14)'!D180*(1+'2015'!$H$2),2)</f>
        <v>58.83</v>
      </c>
      <c r="E180" s="26">
        <f>ROUND('2014 (Amend. 1-6-14 &amp; 4-28-14)'!E180*(1+'2015'!$H$2),2)</f>
        <v>61.19</v>
      </c>
      <c r="F180" s="26">
        <f>ROUND('2014 (Amend. 1-6-14 &amp; 4-28-14)'!F180*(1+'2015'!$H$2),2)</f>
        <v>63.63</v>
      </c>
      <c r="G180" s="26">
        <f>ROUND('2014 (Amend. 1-6-14 &amp; 4-28-14)'!G180*(1+'2015'!$H$2),2)</f>
        <v>66.180000000000007</v>
      </c>
      <c r="H180" s="26">
        <f>ROUND('2014 (Amend. 1-6-14 &amp; 4-28-14)'!H180*(1+'2015'!$H$2),2)</f>
        <v>68.83</v>
      </c>
      <c r="I180" s="26">
        <f>ROUND('2014 (Amend. 1-6-14 &amp; 4-28-14)'!I180*(1+'2015'!$H$2),2)</f>
        <v>71.58</v>
      </c>
    </row>
    <row r="181" spans="1:9" s="4" customFormat="1" ht="10.5" customHeight="1" x14ac:dyDescent="0.2">
      <c r="A181" s="32"/>
      <c r="B181" s="28"/>
      <c r="C181" s="30"/>
      <c r="D181" s="26"/>
      <c r="E181" s="26"/>
      <c r="F181" s="26"/>
      <c r="G181" s="26"/>
      <c r="H181" s="26"/>
      <c r="I181" s="26"/>
    </row>
    <row r="182" spans="1:9" s="4" customFormat="1" ht="10.5" customHeight="1" x14ac:dyDescent="0.2">
      <c r="A182" s="23">
        <v>75</v>
      </c>
      <c r="B182" s="42"/>
      <c r="C182" s="25" t="s">
        <v>6</v>
      </c>
      <c r="D182" s="26">
        <f>ROUND('2014 (Amend. 1-6-14 &amp; 4-28-14)'!D182*(1+'2015'!$H$2),2)</f>
        <v>60.31</v>
      </c>
      <c r="E182" s="26">
        <f>ROUND('2014 (Amend. 1-6-14 &amp; 4-28-14)'!E182*(1+'2015'!$H$2),2)</f>
        <v>62.72</v>
      </c>
      <c r="F182" s="26">
        <f>ROUND('2014 (Amend. 1-6-14 &amp; 4-28-14)'!F182*(1+'2015'!$H$2),2)</f>
        <v>65.23</v>
      </c>
      <c r="G182" s="26">
        <f>ROUND('2014 (Amend. 1-6-14 &amp; 4-28-14)'!G182*(1+'2015'!$H$2),2)</f>
        <v>67.84</v>
      </c>
      <c r="H182" s="26">
        <f>ROUND('2014 (Amend. 1-6-14 &amp; 4-28-14)'!H182*(1+'2015'!$H$2),2)</f>
        <v>70.55</v>
      </c>
      <c r="I182" s="26">
        <f>ROUND('2014 (Amend. 1-6-14 &amp; 4-28-14)'!I182*(1+'2015'!$H$2),2)</f>
        <v>73.38</v>
      </c>
    </row>
    <row r="183" spans="1:9" s="4" customFormat="1" ht="10.5" customHeight="1" thickBot="1" x14ac:dyDescent="0.25">
      <c r="A183" s="41"/>
      <c r="B183" s="8"/>
      <c r="C183" s="55"/>
      <c r="D183" s="37"/>
      <c r="E183" s="37"/>
      <c r="F183" s="37"/>
      <c r="G183" s="37"/>
      <c r="H183" s="37"/>
      <c r="I183" s="37"/>
    </row>
    <row r="184" spans="1:9" s="4" customFormat="1" ht="11.25" x14ac:dyDescent="0.2">
      <c r="A184" s="40"/>
    </row>
  </sheetData>
  <mergeCells count="1">
    <mergeCell ref="A1:B1"/>
  </mergeCells>
  <printOptions horizontalCentered="1"/>
  <pageMargins left="0.7" right="0.7" top="0.75" bottom="0.75" header="0.3" footer="0.3"/>
  <pageSetup scale="90" fitToHeight="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84"/>
  <sheetViews>
    <sheetView view="pageBreakPreview" topLeftCell="A113" zoomScaleNormal="100" zoomScaleSheetLayoutView="100" workbookViewId="0">
      <selection activeCell="E7" sqref="E7"/>
    </sheetView>
  </sheetViews>
  <sheetFormatPr defaultRowHeight="15" x14ac:dyDescent="0.25"/>
  <cols>
    <col min="1" max="1" width="5.42578125" customWidth="1"/>
    <col min="2" max="2" width="30.140625" customWidth="1"/>
    <col min="3" max="3" width="5.85546875" customWidth="1"/>
    <col min="4" max="4" width="9.85546875" customWidth="1"/>
    <col min="5" max="5" width="10" customWidth="1"/>
    <col min="6" max="7" width="9.85546875" customWidth="1"/>
    <col min="8" max="8" width="9.5703125" customWidth="1"/>
    <col min="9" max="9" width="9.85546875" customWidth="1"/>
  </cols>
  <sheetData>
    <row r="1" spans="1:9" s="4" customFormat="1" ht="11.25" x14ac:dyDescent="0.2">
      <c r="A1" s="450" t="s">
        <v>0</v>
      </c>
      <c r="B1" s="450"/>
      <c r="E1" s="3"/>
      <c r="F1" s="3"/>
      <c r="G1" s="3"/>
      <c r="H1" s="3"/>
      <c r="I1" s="3"/>
    </row>
    <row r="2" spans="1:9" s="4" customFormat="1" ht="11.25" x14ac:dyDescent="0.2">
      <c r="A2" s="5" t="s">
        <v>2</v>
      </c>
      <c r="B2" s="6"/>
      <c r="C2" s="6"/>
      <c r="D2" s="3"/>
      <c r="E2" s="3"/>
      <c r="F2" s="3"/>
      <c r="G2" s="57" t="s">
        <v>66</v>
      </c>
      <c r="H2" s="58">
        <v>1.26E-2</v>
      </c>
      <c r="I2" s="3"/>
    </row>
    <row r="3" spans="1:9" s="4" customFormat="1" ht="11.25" x14ac:dyDescent="0.2">
      <c r="A3" s="5" t="s">
        <v>3</v>
      </c>
      <c r="B3" s="6"/>
      <c r="C3" s="6" t="s">
        <v>4</v>
      </c>
      <c r="D3" s="3"/>
      <c r="E3" s="3"/>
      <c r="F3" s="3"/>
      <c r="G3" s="59" t="s">
        <v>67</v>
      </c>
      <c r="H3" s="60" t="s">
        <v>70</v>
      </c>
      <c r="I3" s="3"/>
    </row>
    <row r="4" spans="1:9" s="4" customFormat="1" ht="12" thickBot="1" x14ac:dyDescent="0.25">
      <c r="A4" s="8"/>
      <c r="B4" s="9"/>
      <c r="C4" s="9"/>
      <c r="D4" s="8"/>
      <c r="E4" s="8"/>
      <c r="F4" s="8"/>
      <c r="G4" s="10"/>
      <c r="H4" s="8"/>
      <c r="I4" s="8"/>
    </row>
    <row r="5" spans="1:9" s="4" customFormat="1" ht="11.25" x14ac:dyDescent="0.2">
      <c r="A5" s="11"/>
      <c r="B5" s="12"/>
      <c r="C5" s="13" t="s">
        <v>6</v>
      </c>
      <c r="D5" s="14" t="s">
        <v>7</v>
      </c>
      <c r="E5" s="15"/>
      <c r="F5" s="16"/>
      <c r="G5" s="16"/>
      <c r="H5" s="17"/>
      <c r="I5" s="18" t="s">
        <v>8</v>
      </c>
    </row>
    <row r="6" spans="1:9" s="4" customFormat="1" ht="12" thickBot="1" x14ac:dyDescent="0.25">
      <c r="A6" s="19" t="s">
        <v>9</v>
      </c>
      <c r="B6" s="20" t="s">
        <v>10</v>
      </c>
      <c r="C6" s="20" t="s">
        <v>11</v>
      </c>
      <c r="D6" s="21" t="s">
        <v>12</v>
      </c>
      <c r="E6" s="21" t="s">
        <v>13</v>
      </c>
      <c r="F6" s="21" t="s">
        <v>14</v>
      </c>
      <c r="G6" s="21" t="s">
        <v>15</v>
      </c>
      <c r="H6" s="22" t="s">
        <v>16</v>
      </c>
      <c r="I6" s="22" t="s">
        <v>17</v>
      </c>
    </row>
    <row r="7" spans="1:9" s="4" customFormat="1" ht="15" customHeight="1" x14ac:dyDescent="0.2">
      <c r="A7" s="44">
        <v>1</v>
      </c>
      <c r="B7" s="45"/>
      <c r="C7" s="46" t="s">
        <v>6</v>
      </c>
      <c r="D7" s="47">
        <v>9.52</v>
      </c>
      <c r="E7" s="47">
        <v>9.9</v>
      </c>
      <c r="F7" s="47">
        <v>10.29</v>
      </c>
      <c r="G7" s="47">
        <v>10.71</v>
      </c>
      <c r="H7" s="47">
        <v>11.13</v>
      </c>
      <c r="I7" s="47">
        <v>11.58</v>
      </c>
    </row>
    <row r="8" spans="1:9" s="4" customFormat="1" ht="10.5" customHeight="1" x14ac:dyDescent="0.2">
      <c r="A8" s="23"/>
      <c r="B8" s="29"/>
      <c r="C8" s="30"/>
      <c r="D8" s="26"/>
      <c r="E8" s="26"/>
      <c r="F8" s="26"/>
      <c r="G8" s="26"/>
      <c r="H8" s="26"/>
      <c r="I8" s="26"/>
    </row>
    <row r="9" spans="1:9" s="4" customFormat="1" ht="10.5" customHeight="1" x14ac:dyDescent="0.2">
      <c r="A9" s="23">
        <v>2</v>
      </c>
      <c r="B9" s="24"/>
      <c r="C9" s="25" t="s">
        <v>6</v>
      </c>
      <c r="D9" s="26">
        <v>9.77</v>
      </c>
      <c r="E9" s="26">
        <v>10.16</v>
      </c>
      <c r="F9" s="26">
        <v>10.56</v>
      </c>
      <c r="G9" s="26">
        <v>10.99</v>
      </c>
      <c r="H9" s="26">
        <v>11.43</v>
      </c>
      <c r="I9" s="26">
        <v>11.88</v>
      </c>
    </row>
    <row r="10" spans="1:9" s="4" customFormat="1" ht="10.5" customHeight="1" x14ac:dyDescent="0.2">
      <c r="A10" s="23"/>
      <c r="B10" s="29"/>
      <c r="C10" s="30"/>
      <c r="D10" s="26"/>
      <c r="E10" s="26"/>
      <c r="F10" s="26"/>
      <c r="G10" s="26"/>
      <c r="H10" s="26"/>
      <c r="I10" s="26"/>
    </row>
    <row r="11" spans="1:9" s="4" customFormat="1" ht="10.5" customHeight="1" x14ac:dyDescent="0.2">
      <c r="A11" s="23">
        <v>3</v>
      </c>
      <c r="B11" s="24"/>
      <c r="C11" s="25" t="s">
        <v>6</v>
      </c>
      <c r="D11" s="26">
        <v>9.99</v>
      </c>
      <c r="E11" s="26">
        <v>10.39</v>
      </c>
      <c r="F11" s="26">
        <v>10.81</v>
      </c>
      <c r="G11" s="26">
        <v>11.24</v>
      </c>
      <c r="H11" s="26">
        <v>11.69</v>
      </c>
      <c r="I11" s="26">
        <v>12.16</v>
      </c>
    </row>
    <row r="12" spans="1:9" s="4" customFormat="1" ht="10.5" customHeight="1" x14ac:dyDescent="0.2">
      <c r="A12" s="23"/>
      <c r="B12" s="29"/>
      <c r="C12" s="30"/>
      <c r="D12" s="26"/>
      <c r="E12" s="26"/>
      <c r="F12" s="26"/>
      <c r="G12" s="26"/>
      <c r="H12" s="26"/>
      <c r="I12" s="26"/>
    </row>
    <row r="13" spans="1:9" s="4" customFormat="1" ht="10.5" customHeight="1" x14ac:dyDescent="0.2">
      <c r="A13" s="23">
        <v>4</v>
      </c>
      <c r="B13" s="24"/>
      <c r="C13" s="25" t="s">
        <v>6</v>
      </c>
      <c r="D13" s="26">
        <v>10.24</v>
      </c>
      <c r="E13" s="26">
        <v>10.65</v>
      </c>
      <c r="F13" s="26">
        <v>11.08</v>
      </c>
      <c r="G13" s="26">
        <v>11.52</v>
      </c>
      <c r="H13" s="26">
        <v>11.98</v>
      </c>
      <c r="I13" s="26">
        <v>12.46</v>
      </c>
    </row>
    <row r="14" spans="1:9" s="4" customFormat="1" ht="10.5" customHeight="1" x14ac:dyDescent="0.2">
      <c r="A14" s="23"/>
      <c r="B14" s="29"/>
      <c r="C14" s="30"/>
      <c r="D14" s="26"/>
      <c r="E14" s="26"/>
      <c r="F14" s="26"/>
      <c r="G14" s="26"/>
      <c r="H14" s="26"/>
      <c r="I14" s="26"/>
    </row>
    <row r="15" spans="1:9" s="4" customFormat="1" ht="10.5" customHeight="1" x14ac:dyDescent="0.2">
      <c r="A15" s="23">
        <v>5</v>
      </c>
      <c r="B15" s="24"/>
      <c r="C15" s="25" t="s">
        <v>6</v>
      </c>
      <c r="D15" s="26">
        <v>10.51</v>
      </c>
      <c r="E15" s="26">
        <v>10.93</v>
      </c>
      <c r="F15" s="26">
        <v>11.36</v>
      </c>
      <c r="G15" s="26">
        <v>11.82</v>
      </c>
      <c r="H15" s="26">
        <v>12.29</v>
      </c>
      <c r="I15" s="26">
        <v>12.78</v>
      </c>
    </row>
    <row r="16" spans="1:9" s="4" customFormat="1" ht="10.5" customHeight="1" x14ac:dyDescent="0.2">
      <c r="A16" s="23"/>
      <c r="B16" s="29"/>
      <c r="C16" s="30"/>
      <c r="D16" s="26"/>
      <c r="E16" s="26"/>
      <c r="F16" s="26"/>
      <c r="G16" s="26"/>
      <c r="H16" s="26"/>
      <c r="I16" s="26"/>
    </row>
    <row r="17" spans="1:9" s="4" customFormat="1" ht="10.5" customHeight="1" x14ac:dyDescent="0.2">
      <c r="A17" s="23">
        <v>6</v>
      </c>
      <c r="B17" s="24"/>
      <c r="C17" s="25" t="s">
        <v>6</v>
      </c>
      <c r="D17" s="26">
        <v>10.77</v>
      </c>
      <c r="E17" s="26">
        <v>11.2</v>
      </c>
      <c r="F17" s="26">
        <v>11.65</v>
      </c>
      <c r="G17" s="26">
        <v>12.12</v>
      </c>
      <c r="H17" s="26">
        <v>12.6</v>
      </c>
      <c r="I17" s="26">
        <v>13.11</v>
      </c>
    </row>
    <row r="18" spans="1:9" s="4" customFormat="1" ht="10.5" customHeight="1" x14ac:dyDescent="0.2">
      <c r="A18" s="23"/>
      <c r="B18" s="29"/>
      <c r="C18" s="30"/>
      <c r="D18" s="26"/>
      <c r="E18" s="26"/>
      <c r="F18" s="26"/>
      <c r="G18" s="26"/>
      <c r="H18" s="26"/>
      <c r="I18" s="26"/>
    </row>
    <row r="19" spans="1:9" s="4" customFormat="1" ht="10.5" customHeight="1" x14ac:dyDescent="0.2">
      <c r="A19" s="23">
        <v>7</v>
      </c>
      <c r="B19" s="24"/>
      <c r="C19" s="25" t="s">
        <v>6</v>
      </c>
      <c r="D19" s="26">
        <v>11.05</v>
      </c>
      <c r="E19" s="26">
        <v>11.49</v>
      </c>
      <c r="F19" s="26">
        <v>11.95</v>
      </c>
      <c r="G19" s="26">
        <v>12.43</v>
      </c>
      <c r="H19" s="26">
        <v>12.93</v>
      </c>
      <c r="I19" s="26">
        <v>13.45</v>
      </c>
    </row>
    <row r="20" spans="1:9" s="4" customFormat="1" ht="10.5" customHeight="1" x14ac:dyDescent="0.2">
      <c r="A20" s="23"/>
      <c r="B20" s="29"/>
      <c r="C20" s="30"/>
      <c r="D20" s="26"/>
      <c r="E20" s="26"/>
      <c r="F20" s="26"/>
      <c r="G20" s="26"/>
      <c r="H20" s="26"/>
      <c r="I20" s="26"/>
    </row>
    <row r="21" spans="1:9" s="4" customFormat="1" ht="10.5" customHeight="1" x14ac:dyDescent="0.2">
      <c r="A21" s="23">
        <v>8</v>
      </c>
      <c r="B21" s="24"/>
      <c r="C21" s="25" t="s">
        <v>6</v>
      </c>
      <c r="D21" s="26">
        <v>11.33</v>
      </c>
      <c r="E21" s="26">
        <v>11.78</v>
      </c>
      <c r="F21" s="26">
        <v>12.26</v>
      </c>
      <c r="G21" s="26">
        <v>12.75</v>
      </c>
      <c r="H21" s="26">
        <v>13.26</v>
      </c>
      <c r="I21" s="26">
        <v>13.79</v>
      </c>
    </row>
    <row r="22" spans="1:9" s="4" customFormat="1" ht="10.5" customHeight="1" x14ac:dyDescent="0.2">
      <c r="A22" s="23"/>
      <c r="B22" s="29"/>
      <c r="C22" s="30"/>
      <c r="D22" s="26"/>
      <c r="E22" s="26"/>
      <c r="F22" s="26"/>
      <c r="G22" s="26"/>
      <c r="H22" s="26"/>
      <c r="I22" s="26"/>
    </row>
    <row r="23" spans="1:9" s="4" customFormat="1" ht="10.5" customHeight="1" x14ac:dyDescent="0.2">
      <c r="A23" s="23">
        <v>9</v>
      </c>
      <c r="B23" s="31"/>
      <c r="C23" s="25" t="s">
        <v>6</v>
      </c>
      <c r="D23" s="26">
        <v>11.6</v>
      </c>
      <c r="E23" s="26">
        <v>12.06</v>
      </c>
      <c r="F23" s="26">
        <v>12.54</v>
      </c>
      <c r="G23" s="26">
        <v>13.04</v>
      </c>
      <c r="H23" s="26">
        <v>13.57</v>
      </c>
      <c r="I23" s="26">
        <v>14.11</v>
      </c>
    </row>
    <row r="24" spans="1:9" s="4" customFormat="1" ht="10.5" customHeight="1" x14ac:dyDescent="0.2">
      <c r="A24" s="23"/>
      <c r="B24" s="29"/>
      <c r="C24" s="30"/>
      <c r="D24" s="26"/>
      <c r="E24" s="26"/>
      <c r="F24" s="26"/>
      <c r="G24" s="26"/>
      <c r="H24" s="26"/>
      <c r="I24" s="26"/>
    </row>
    <row r="25" spans="1:9" s="4" customFormat="1" ht="10.5" customHeight="1" x14ac:dyDescent="0.2">
      <c r="A25" s="23">
        <v>10</v>
      </c>
      <c r="B25" s="24"/>
      <c r="C25" s="25" t="s">
        <v>6</v>
      </c>
      <c r="D25" s="26">
        <v>11.9</v>
      </c>
      <c r="E25" s="26">
        <v>12.38</v>
      </c>
      <c r="F25" s="26">
        <v>12.87</v>
      </c>
      <c r="G25" s="26">
        <v>13.39</v>
      </c>
      <c r="H25" s="26">
        <v>13.92</v>
      </c>
      <c r="I25" s="26">
        <v>14.48</v>
      </c>
    </row>
    <row r="26" spans="1:9" s="4" customFormat="1" ht="10.5" customHeight="1" x14ac:dyDescent="0.2">
      <c r="A26" s="23"/>
      <c r="B26" s="29"/>
      <c r="C26" s="30"/>
      <c r="D26" s="26"/>
      <c r="E26" s="26"/>
      <c r="F26" s="26"/>
      <c r="G26" s="26"/>
      <c r="H26" s="26"/>
      <c r="I26" s="26"/>
    </row>
    <row r="27" spans="1:9" s="4" customFormat="1" ht="10.5" customHeight="1" x14ac:dyDescent="0.2">
      <c r="A27" s="23">
        <v>11</v>
      </c>
      <c r="B27" s="24"/>
      <c r="C27" s="25" t="s">
        <v>6</v>
      </c>
      <c r="D27" s="26">
        <v>12.18</v>
      </c>
      <c r="E27" s="26">
        <v>12.67</v>
      </c>
      <c r="F27" s="26">
        <v>13.18</v>
      </c>
      <c r="G27" s="26">
        <v>13.7</v>
      </c>
      <c r="H27" s="26">
        <v>14.25</v>
      </c>
      <c r="I27" s="26">
        <v>14.82</v>
      </c>
    </row>
    <row r="28" spans="1:9" s="4" customFormat="1" ht="10.5" customHeight="1" x14ac:dyDescent="0.2">
      <c r="A28" s="23"/>
      <c r="B28" s="29"/>
      <c r="C28" s="30"/>
      <c r="D28" s="26"/>
      <c r="E28" s="26"/>
      <c r="F28" s="26"/>
      <c r="G28" s="26"/>
      <c r="H28" s="26"/>
      <c r="I28" s="26"/>
    </row>
    <row r="29" spans="1:9" s="4" customFormat="1" ht="10.5" customHeight="1" x14ac:dyDescent="0.2">
      <c r="A29" s="23">
        <v>12</v>
      </c>
      <c r="B29" s="24"/>
      <c r="C29" s="25" t="s">
        <v>6</v>
      </c>
      <c r="D29" s="26">
        <v>12.49</v>
      </c>
      <c r="E29" s="26">
        <v>12.99</v>
      </c>
      <c r="F29" s="26">
        <v>13.51</v>
      </c>
      <c r="G29" s="26">
        <v>14.05</v>
      </c>
      <c r="H29" s="26">
        <v>14.61</v>
      </c>
      <c r="I29" s="26">
        <v>15.19</v>
      </c>
    </row>
    <row r="30" spans="1:9" s="4" customFormat="1" ht="10.5" customHeight="1" x14ac:dyDescent="0.2">
      <c r="A30" s="23"/>
      <c r="B30" s="29"/>
      <c r="C30" s="30"/>
      <c r="D30" s="26"/>
      <c r="E30" s="26"/>
      <c r="F30" s="26"/>
      <c r="G30" s="26"/>
      <c r="H30" s="26"/>
      <c r="I30" s="26"/>
    </row>
    <row r="31" spans="1:9" s="4" customFormat="1" ht="10.5" customHeight="1" x14ac:dyDescent="0.2">
      <c r="A31" s="23">
        <v>13</v>
      </c>
      <c r="B31" s="24" t="s">
        <v>18</v>
      </c>
      <c r="C31" s="25" t="s">
        <v>6</v>
      </c>
      <c r="D31" s="26">
        <v>12.81</v>
      </c>
      <c r="E31" s="26">
        <v>13.32</v>
      </c>
      <c r="F31" s="26">
        <v>13.86</v>
      </c>
      <c r="G31" s="26">
        <v>14.41</v>
      </c>
      <c r="H31" s="26">
        <v>14.99</v>
      </c>
      <c r="I31" s="26">
        <v>15.59</v>
      </c>
    </row>
    <row r="32" spans="1:9" s="4" customFormat="1" ht="10.5" customHeight="1" x14ac:dyDescent="0.2">
      <c r="A32" s="23"/>
      <c r="B32" s="29"/>
      <c r="C32" s="30"/>
      <c r="D32" s="26"/>
      <c r="E32" s="26"/>
      <c r="F32" s="26"/>
      <c r="G32" s="26"/>
      <c r="H32" s="26"/>
      <c r="I32" s="26"/>
    </row>
    <row r="33" spans="1:9" s="4" customFormat="1" ht="10.5" customHeight="1" x14ac:dyDescent="0.2">
      <c r="A33" s="23">
        <v>14</v>
      </c>
      <c r="B33" s="24"/>
      <c r="C33" s="25" t="s">
        <v>6</v>
      </c>
      <c r="D33" s="26">
        <v>13.13</v>
      </c>
      <c r="E33" s="26">
        <v>13.66</v>
      </c>
      <c r="F33" s="26">
        <v>14.2</v>
      </c>
      <c r="G33" s="26">
        <v>14.77</v>
      </c>
      <c r="H33" s="26">
        <v>15.36</v>
      </c>
      <c r="I33" s="26">
        <v>15.98</v>
      </c>
    </row>
    <row r="34" spans="1:9" s="4" customFormat="1" ht="10.5" customHeight="1" x14ac:dyDescent="0.2">
      <c r="A34" s="32"/>
      <c r="B34" s="29"/>
      <c r="C34" s="30"/>
      <c r="D34" s="26"/>
      <c r="E34" s="26"/>
      <c r="F34" s="26"/>
      <c r="G34" s="26"/>
      <c r="H34" s="26"/>
      <c r="I34" s="26"/>
    </row>
    <row r="35" spans="1:9" s="4" customFormat="1" ht="10.5" customHeight="1" x14ac:dyDescent="0.2">
      <c r="A35" s="23">
        <v>15</v>
      </c>
      <c r="B35" s="35"/>
      <c r="C35" s="25" t="s">
        <v>6</v>
      </c>
      <c r="D35" s="26">
        <v>13.45</v>
      </c>
      <c r="E35" s="26">
        <v>13.99</v>
      </c>
      <c r="F35" s="26">
        <v>14.55</v>
      </c>
      <c r="G35" s="26">
        <v>15.13</v>
      </c>
      <c r="H35" s="26">
        <v>15.74</v>
      </c>
      <c r="I35" s="26">
        <v>16.37</v>
      </c>
    </row>
    <row r="36" spans="1:9" s="4" customFormat="1" ht="10.5" customHeight="1" x14ac:dyDescent="0.2">
      <c r="A36" s="23"/>
      <c r="B36" s="29"/>
      <c r="C36" s="30"/>
      <c r="D36" s="26"/>
      <c r="E36" s="26"/>
      <c r="F36" s="26"/>
      <c r="G36" s="26"/>
      <c r="H36" s="26"/>
      <c r="I36" s="26"/>
    </row>
    <row r="37" spans="1:9" s="4" customFormat="1" ht="10.5" customHeight="1" x14ac:dyDescent="0.2">
      <c r="A37" s="23">
        <v>16</v>
      </c>
      <c r="B37" s="24"/>
      <c r="C37" s="25" t="s">
        <v>6</v>
      </c>
      <c r="D37" s="26">
        <v>13.8</v>
      </c>
      <c r="E37" s="26">
        <v>14.35</v>
      </c>
      <c r="F37" s="26">
        <v>14.93</v>
      </c>
      <c r="G37" s="26">
        <v>15.52</v>
      </c>
      <c r="H37" s="26">
        <v>16.14</v>
      </c>
      <c r="I37" s="26">
        <v>16.79</v>
      </c>
    </row>
    <row r="38" spans="1:9" s="4" customFormat="1" ht="10.5" customHeight="1" x14ac:dyDescent="0.2">
      <c r="A38" s="23"/>
      <c r="B38" s="29"/>
      <c r="C38" s="30"/>
      <c r="D38" s="26"/>
      <c r="E38" s="26"/>
      <c r="F38" s="26"/>
      <c r="G38" s="26"/>
      <c r="H38" s="26"/>
      <c r="I38" s="26"/>
    </row>
    <row r="39" spans="1:9" s="4" customFormat="1" ht="10.5" customHeight="1" x14ac:dyDescent="0.2">
      <c r="A39" s="23">
        <v>17</v>
      </c>
      <c r="B39" s="24"/>
      <c r="C39" s="25" t="s">
        <v>6</v>
      </c>
      <c r="D39" s="26">
        <v>14.15</v>
      </c>
      <c r="E39" s="26">
        <v>14.72</v>
      </c>
      <c r="F39" s="26">
        <v>15.3</v>
      </c>
      <c r="G39" s="26">
        <v>15.92</v>
      </c>
      <c r="H39" s="26">
        <v>16.55</v>
      </c>
      <c r="I39" s="26">
        <v>17.22</v>
      </c>
    </row>
    <row r="40" spans="1:9" s="4" customFormat="1" ht="10.5" customHeight="1" x14ac:dyDescent="0.2">
      <c r="A40" s="23"/>
      <c r="B40" s="29"/>
      <c r="C40" s="30"/>
      <c r="D40" s="26"/>
      <c r="E40" s="26"/>
      <c r="F40" s="26"/>
      <c r="G40" s="26"/>
      <c r="H40" s="26"/>
      <c r="I40" s="26"/>
    </row>
    <row r="41" spans="1:9" s="4" customFormat="1" ht="10.5" customHeight="1" x14ac:dyDescent="0.2">
      <c r="A41" s="23">
        <v>18</v>
      </c>
      <c r="B41" s="31"/>
      <c r="C41" s="25" t="s">
        <v>6</v>
      </c>
      <c r="D41" s="26">
        <v>14.48</v>
      </c>
      <c r="E41" s="26">
        <v>15.06</v>
      </c>
      <c r="F41" s="26">
        <v>15.67</v>
      </c>
      <c r="G41" s="26">
        <v>16.29</v>
      </c>
      <c r="H41" s="26">
        <v>16.940000000000001</v>
      </c>
      <c r="I41" s="26">
        <v>17.62</v>
      </c>
    </row>
    <row r="42" spans="1:9" s="4" customFormat="1" ht="10.5" customHeight="1" x14ac:dyDescent="0.2">
      <c r="A42" s="32"/>
      <c r="B42" s="29"/>
      <c r="C42" s="30"/>
      <c r="D42" s="26"/>
      <c r="E42" s="26"/>
      <c r="F42" s="26"/>
      <c r="G42" s="26"/>
      <c r="H42" s="26"/>
      <c r="I42" s="26"/>
    </row>
    <row r="43" spans="1:9" s="4" customFormat="1" ht="10.5" customHeight="1" x14ac:dyDescent="0.2">
      <c r="A43" s="23">
        <v>19</v>
      </c>
      <c r="B43" s="24"/>
      <c r="C43" s="25" t="s">
        <v>6</v>
      </c>
      <c r="D43" s="26">
        <v>14.85</v>
      </c>
      <c r="E43" s="26">
        <v>15.44</v>
      </c>
      <c r="F43" s="26">
        <v>16.059999999999999</v>
      </c>
      <c r="G43" s="26">
        <v>16.7</v>
      </c>
      <c r="H43" s="26">
        <v>17.37</v>
      </c>
      <c r="I43" s="26">
        <v>18.059999999999999</v>
      </c>
    </row>
    <row r="44" spans="1:9" s="4" customFormat="1" ht="10.5" customHeight="1" x14ac:dyDescent="0.2">
      <c r="A44" s="32"/>
      <c r="B44" s="29"/>
      <c r="C44" s="30"/>
      <c r="D44" s="26"/>
      <c r="E44" s="26"/>
      <c r="F44" s="26"/>
      <c r="G44" s="26"/>
      <c r="H44" s="26"/>
      <c r="I44" s="26"/>
    </row>
    <row r="45" spans="1:9" s="4" customFormat="1" ht="10.5" customHeight="1" x14ac:dyDescent="0.2">
      <c r="A45" s="23">
        <v>20</v>
      </c>
      <c r="B45" s="24"/>
      <c r="C45" s="25" t="s">
        <v>6</v>
      </c>
      <c r="D45" s="26">
        <v>15.22</v>
      </c>
      <c r="E45" s="26">
        <v>15.83</v>
      </c>
      <c r="F45" s="26">
        <v>16.47</v>
      </c>
      <c r="G45" s="26">
        <v>17.12</v>
      </c>
      <c r="H45" s="26">
        <v>17.809999999999999</v>
      </c>
      <c r="I45" s="26">
        <v>18.52</v>
      </c>
    </row>
    <row r="46" spans="1:9" s="4" customFormat="1" ht="10.5" customHeight="1" x14ac:dyDescent="0.2">
      <c r="A46" s="32"/>
      <c r="B46" s="29"/>
      <c r="C46" s="30"/>
      <c r="D46" s="26"/>
      <c r="E46" s="26"/>
      <c r="F46" s="26"/>
      <c r="G46" s="26"/>
      <c r="H46" s="26"/>
      <c r="I46" s="26"/>
    </row>
    <row r="47" spans="1:9" s="4" customFormat="1" ht="10.5" customHeight="1" x14ac:dyDescent="0.2">
      <c r="A47" s="23">
        <v>21</v>
      </c>
      <c r="B47" s="24"/>
      <c r="C47" s="25" t="s">
        <v>6</v>
      </c>
      <c r="D47" s="26">
        <v>15.6</v>
      </c>
      <c r="E47" s="26">
        <v>16.22</v>
      </c>
      <c r="F47" s="26">
        <v>16.87</v>
      </c>
      <c r="G47" s="26">
        <v>17.55</v>
      </c>
      <c r="H47" s="26">
        <v>18.25</v>
      </c>
      <c r="I47" s="26">
        <v>18.98</v>
      </c>
    </row>
    <row r="48" spans="1:9" s="4" customFormat="1" ht="10.5" customHeight="1" x14ac:dyDescent="0.2">
      <c r="A48" s="23"/>
      <c r="B48" s="29"/>
      <c r="C48" s="30"/>
      <c r="D48" s="26"/>
      <c r="E48" s="26"/>
      <c r="F48" s="26"/>
      <c r="G48" s="26"/>
      <c r="H48" s="26"/>
      <c r="I48" s="26"/>
    </row>
    <row r="49" spans="1:12" s="4" customFormat="1" ht="10.5" customHeight="1" x14ac:dyDescent="0.2">
      <c r="A49" s="23">
        <v>22</v>
      </c>
      <c r="B49" s="24"/>
      <c r="C49" s="25" t="s">
        <v>6</v>
      </c>
      <c r="D49" s="26">
        <v>16.010000000000002</v>
      </c>
      <c r="E49" s="26">
        <v>16.649999999999999</v>
      </c>
      <c r="F49" s="26">
        <v>17.309999999999999</v>
      </c>
      <c r="G49" s="26">
        <v>18</v>
      </c>
      <c r="H49" s="26">
        <v>18.72</v>
      </c>
      <c r="I49" s="26">
        <v>19.47</v>
      </c>
    </row>
    <row r="50" spans="1:12" s="4" customFormat="1" ht="10.5" customHeight="1" x14ac:dyDescent="0.2">
      <c r="A50" s="32"/>
      <c r="B50" s="29"/>
      <c r="C50" s="30"/>
      <c r="D50" s="26"/>
      <c r="E50" s="26"/>
      <c r="F50" s="26"/>
      <c r="G50" s="26"/>
      <c r="H50" s="26"/>
      <c r="I50" s="26"/>
    </row>
    <row r="51" spans="1:12" s="4" customFormat="1" ht="10.5" customHeight="1" x14ac:dyDescent="0.2">
      <c r="A51" s="23">
        <v>23</v>
      </c>
      <c r="B51" s="24"/>
      <c r="C51" s="25" t="s">
        <v>6</v>
      </c>
      <c r="D51" s="26">
        <v>16.399999999999999</v>
      </c>
      <c r="E51" s="26">
        <v>17.05</v>
      </c>
      <c r="F51" s="26">
        <v>17.73</v>
      </c>
      <c r="G51" s="26">
        <v>18.440000000000001</v>
      </c>
      <c r="H51" s="26">
        <v>19.18</v>
      </c>
      <c r="I51" s="26">
        <v>19.95</v>
      </c>
    </row>
    <row r="52" spans="1:12" s="4" customFormat="1" ht="10.5" customHeight="1" x14ac:dyDescent="0.2">
      <c r="A52" s="23"/>
      <c r="B52" s="29"/>
      <c r="C52" s="30"/>
      <c r="D52" s="26"/>
      <c r="E52" s="26"/>
      <c r="F52" s="26"/>
      <c r="G52" s="26"/>
      <c r="H52" s="26"/>
      <c r="I52" s="26"/>
    </row>
    <row r="53" spans="1:12" s="4" customFormat="1" ht="10.5" customHeight="1" x14ac:dyDescent="0.2">
      <c r="A53" s="23">
        <v>24</v>
      </c>
      <c r="B53" s="24" t="s">
        <v>19</v>
      </c>
      <c r="C53" s="25" t="s">
        <v>6</v>
      </c>
      <c r="D53" s="26">
        <v>16.809999999999999</v>
      </c>
      <c r="E53" s="26">
        <v>17.489999999999998</v>
      </c>
      <c r="F53" s="26">
        <v>18.190000000000001</v>
      </c>
      <c r="G53" s="26">
        <v>18.91</v>
      </c>
      <c r="H53" s="26">
        <v>19.670000000000002</v>
      </c>
      <c r="I53" s="26">
        <v>20.46</v>
      </c>
    </row>
    <row r="54" spans="1:12" s="4" customFormat="1" ht="10.5" customHeight="1" x14ac:dyDescent="0.2">
      <c r="A54" s="32"/>
      <c r="B54" s="29"/>
      <c r="C54" s="30"/>
      <c r="D54" s="26"/>
      <c r="E54" s="26"/>
      <c r="F54" s="26"/>
      <c r="G54" s="26"/>
      <c r="H54" s="26"/>
      <c r="I54" s="26"/>
    </row>
    <row r="55" spans="1:12" s="4" customFormat="1" ht="10.5" customHeight="1" x14ac:dyDescent="0.2">
      <c r="A55" s="23">
        <v>25</v>
      </c>
      <c r="B55" s="24"/>
      <c r="C55" s="25" t="s">
        <v>6</v>
      </c>
      <c r="D55" s="26">
        <v>17.22</v>
      </c>
      <c r="E55" s="26">
        <v>17.91</v>
      </c>
      <c r="F55" s="26">
        <v>18.62</v>
      </c>
      <c r="G55" s="26">
        <v>19.37</v>
      </c>
      <c r="H55" s="26">
        <v>20.14</v>
      </c>
      <c r="I55" s="26">
        <v>20.95</v>
      </c>
    </row>
    <row r="56" spans="1:12" s="4" customFormat="1" ht="10.5" customHeight="1" x14ac:dyDescent="0.2">
      <c r="A56" s="23"/>
      <c r="B56" s="29"/>
      <c r="C56" s="30"/>
      <c r="D56" s="26"/>
      <c r="E56" s="26"/>
      <c r="F56" s="26"/>
      <c r="G56" s="26"/>
      <c r="H56" s="26"/>
      <c r="I56" s="26"/>
    </row>
    <row r="57" spans="1:12" s="4" customFormat="1" ht="10.5" customHeight="1" x14ac:dyDescent="0.2">
      <c r="A57" s="23">
        <v>26</v>
      </c>
      <c r="B57" s="24"/>
      <c r="C57" s="25" t="s">
        <v>6</v>
      </c>
      <c r="D57" s="26">
        <v>17.649999999999999</v>
      </c>
      <c r="E57" s="26">
        <v>18.36</v>
      </c>
      <c r="F57" s="26">
        <v>19.09</v>
      </c>
      <c r="G57" s="26">
        <v>19.86</v>
      </c>
      <c r="H57" s="26">
        <v>20.65</v>
      </c>
      <c r="I57" s="26">
        <v>21.48</v>
      </c>
    </row>
    <row r="58" spans="1:12" s="4" customFormat="1" ht="10.5" customHeight="1" x14ac:dyDescent="0.2">
      <c r="A58" s="33"/>
      <c r="B58" s="29"/>
      <c r="C58" s="30"/>
      <c r="D58" s="26"/>
      <c r="E58" s="26"/>
      <c r="F58" s="26"/>
      <c r="G58" s="26"/>
      <c r="H58" s="26"/>
      <c r="I58" s="26"/>
    </row>
    <row r="59" spans="1:12" s="4" customFormat="1" ht="10.5" customHeight="1" x14ac:dyDescent="0.2">
      <c r="A59" s="23">
        <v>27</v>
      </c>
      <c r="B59" s="34"/>
      <c r="C59" s="25" t="s">
        <v>6</v>
      </c>
      <c r="D59" s="26">
        <v>18.100000000000001</v>
      </c>
      <c r="E59" s="26">
        <v>18.82</v>
      </c>
      <c r="F59" s="26">
        <v>19.579999999999998</v>
      </c>
      <c r="G59" s="26">
        <v>20.36</v>
      </c>
      <c r="H59" s="26">
        <v>21.17</v>
      </c>
      <c r="I59" s="26">
        <v>22.02</v>
      </c>
    </row>
    <row r="60" spans="1:12" s="4" customFormat="1" ht="10.5" customHeight="1" x14ac:dyDescent="0.2">
      <c r="A60" s="32"/>
      <c r="B60" s="35"/>
      <c r="C60" s="30"/>
      <c r="D60" s="26"/>
      <c r="E60" s="26"/>
      <c r="F60" s="26"/>
      <c r="G60" s="26"/>
      <c r="H60" s="26"/>
      <c r="I60" s="26"/>
    </row>
    <row r="61" spans="1:12" s="4" customFormat="1" ht="10.5" customHeight="1" x14ac:dyDescent="0.2">
      <c r="A61" s="23">
        <v>28</v>
      </c>
      <c r="B61" s="35"/>
      <c r="C61" s="25" t="s">
        <v>6</v>
      </c>
      <c r="D61" s="26">
        <v>18.559999999999999</v>
      </c>
      <c r="E61" s="26">
        <v>19.3</v>
      </c>
      <c r="F61" s="26">
        <v>20.07</v>
      </c>
      <c r="G61" s="26">
        <v>20.88</v>
      </c>
      <c r="H61" s="26">
        <v>21.71</v>
      </c>
      <c r="I61" s="26">
        <v>22.58</v>
      </c>
    </row>
    <row r="62" spans="1:12" s="4" customFormat="1" ht="10.5" customHeight="1" x14ac:dyDescent="0.2">
      <c r="A62" s="23"/>
      <c r="B62" s="29"/>
      <c r="C62" s="30"/>
      <c r="D62" s="26"/>
      <c r="E62" s="26"/>
      <c r="F62" s="26"/>
      <c r="G62" s="26"/>
      <c r="H62" s="26"/>
      <c r="I62" s="26"/>
    </row>
    <row r="63" spans="1:12" s="4" customFormat="1" ht="10.5" customHeight="1" x14ac:dyDescent="0.2">
      <c r="A63" s="23">
        <v>29</v>
      </c>
      <c r="B63" s="35"/>
      <c r="C63" s="25" t="s">
        <v>6</v>
      </c>
      <c r="D63" s="26">
        <v>19.02</v>
      </c>
      <c r="E63" s="26">
        <v>19.78</v>
      </c>
      <c r="F63" s="26">
        <v>20.57</v>
      </c>
      <c r="G63" s="26">
        <v>21.39</v>
      </c>
      <c r="H63" s="26">
        <v>22.25</v>
      </c>
      <c r="I63" s="26">
        <v>23.14</v>
      </c>
      <c r="L63" s="52"/>
    </row>
    <row r="64" spans="1:12" s="4" customFormat="1" ht="10.5" customHeight="1" x14ac:dyDescent="0.2">
      <c r="A64" s="32"/>
      <c r="B64" s="29"/>
      <c r="C64" s="30"/>
      <c r="D64" s="26"/>
      <c r="E64" s="26"/>
      <c r="F64" s="26"/>
      <c r="G64" s="26"/>
      <c r="H64" s="26"/>
      <c r="I64" s="26"/>
    </row>
    <row r="65" spans="1:9" s="4" customFormat="1" ht="10.5" customHeight="1" x14ac:dyDescent="0.2">
      <c r="A65" s="23">
        <v>30</v>
      </c>
      <c r="B65" s="24"/>
      <c r="C65" s="25" t="s">
        <v>6</v>
      </c>
      <c r="D65" s="26">
        <v>19.489999999999998</v>
      </c>
      <c r="E65" s="26">
        <v>20.27</v>
      </c>
      <c r="F65" s="26">
        <v>21.08</v>
      </c>
      <c r="G65" s="26">
        <v>21.93</v>
      </c>
      <c r="H65" s="26">
        <v>22.81</v>
      </c>
      <c r="I65" s="26">
        <v>23.72</v>
      </c>
    </row>
    <row r="66" spans="1:9" s="4" customFormat="1" ht="10.5" customHeight="1" x14ac:dyDescent="0.2">
      <c r="A66" s="23"/>
      <c r="B66" s="24"/>
      <c r="C66" s="25"/>
      <c r="D66" s="26"/>
      <c r="E66" s="26"/>
      <c r="F66" s="26"/>
      <c r="G66" s="26"/>
      <c r="H66" s="26"/>
      <c r="I66" s="26"/>
    </row>
    <row r="67" spans="1:9" s="4" customFormat="1" ht="10.5" customHeight="1" x14ac:dyDescent="0.2">
      <c r="A67" s="23">
        <v>31</v>
      </c>
      <c r="B67" s="29" t="s">
        <v>20</v>
      </c>
      <c r="C67" s="25" t="s">
        <v>6</v>
      </c>
      <c r="D67" s="26">
        <v>19.98</v>
      </c>
      <c r="E67" s="26">
        <v>20.78</v>
      </c>
      <c r="F67" s="26">
        <v>21.61</v>
      </c>
      <c r="G67" s="26">
        <v>22.48</v>
      </c>
      <c r="H67" s="26">
        <v>23.38</v>
      </c>
      <c r="I67" s="26">
        <v>24.31</v>
      </c>
    </row>
    <row r="68" spans="1:9" s="4" customFormat="1" ht="10.5" customHeight="1" x14ac:dyDescent="0.2">
      <c r="A68" s="23"/>
      <c r="B68" s="29" t="s">
        <v>21</v>
      </c>
      <c r="C68" s="30"/>
      <c r="D68" s="26"/>
      <c r="E68" s="26"/>
      <c r="F68" s="26"/>
      <c r="G68" s="26"/>
      <c r="H68" s="26"/>
      <c r="I68" s="26"/>
    </row>
    <row r="69" spans="1:9" s="4" customFormat="1" ht="10.5" customHeight="1" x14ac:dyDescent="0.2">
      <c r="A69" s="23"/>
      <c r="B69" s="29" t="s">
        <v>22</v>
      </c>
      <c r="C69" s="30"/>
      <c r="D69" s="26"/>
      <c r="E69" s="26"/>
      <c r="F69" s="26"/>
      <c r="G69" s="26"/>
      <c r="H69" s="26"/>
      <c r="I69" s="26"/>
    </row>
    <row r="70" spans="1:9" s="4" customFormat="1" ht="10.5" customHeight="1" x14ac:dyDescent="0.2">
      <c r="A70" s="23"/>
      <c r="B70" s="29"/>
      <c r="C70" s="30"/>
      <c r="D70" s="26"/>
      <c r="E70" s="26"/>
      <c r="F70" s="26"/>
      <c r="G70" s="26"/>
      <c r="H70" s="26"/>
      <c r="I70" s="26"/>
    </row>
    <row r="71" spans="1:9" s="4" customFormat="1" ht="10.5" customHeight="1" x14ac:dyDescent="0.2">
      <c r="A71" s="23">
        <v>32</v>
      </c>
      <c r="B71" s="34"/>
      <c r="C71" s="25" t="s">
        <v>6</v>
      </c>
      <c r="D71" s="26">
        <v>20.48</v>
      </c>
      <c r="E71" s="26">
        <v>21.3</v>
      </c>
      <c r="F71" s="26">
        <v>22.16</v>
      </c>
      <c r="G71" s="26">
        <v>23.04</v>
      </c>
      <c r="H71" s="26">
        <v>23.96</v>
      </c>
      <c r="I71" s="26">
        <v>24.92</v>
      </c>
    </row>
    <row r="72" spans="1:9" s="4" customFormat="1" ht="10.5" customHeight="1" x14ac:dyDescent="0.2">
      <c r="A72" s="32"/>
      <c r="B72" s="29"/>
      <c r="C72" s="30"/>
      <c r="D72" s="26"/>
      <c r="E72" s="26"/>
      <c r="F72" s="26"/>
      <c r="G72" s="26"/>
      <c r="H72" s="26"/>
      <c r="I72" s="26"/>
    </row>
    <row r="73" spans="1:9" s="4" customFormat="1" ht="10.5" customHeight="1" thickBot="1" x14ac:dyDescent="0.25">
      <c r="A73" s="36">
        <v>33</v>
      </c>
      <c r="B73" s="71"/>
      <c r="C73" s="50" t="s">
        <v>6</v>
      </c>
      <c r="D73" s="37">
        <v>21</v>
      </c>
      <c r="E73" s="37">
        <v>21.84</v>
      </c>
      <c r="F73" s="37">
        <v>22.71</v>
      </c>
      <c r="G73" s="37">
        <v>23.62</v>
      </c>
      <c r="H73" s="37">
        <v>24.57</v>
      </c>
      <c r="I73" s="37">
        <v>25.55</v>
      </c>
    </row>
    <row r="74" spans="1:9" s="4" customFormat="1" ht="11.25" hidden="1" x14ac:dyDescent="0.2">
      <c r="A74" s="32"/>
      <c r="B74" s="29"/>
      <c r="C74" s="30"/>
      <c r="D74" s="26"/>
      <c r="E74" s="26"/>
      <c r="F74" s="26"/>
      <c r="G74" s="26"/>
      <c r="H74" s="26"/>
      <c r="I74" s="26"/>
    </row>
    <row r="75" spans="1:9" s="4" customFormat="1" ht="15" customHeight="1" x14ac:dyDescent="0.2">
      <c r="A75" s="23">
        <v>34</v>
      </c>
      <c r="B75" s="29" t="s">
        <v>23</v>
      </c>
      <c r="C75" s="25" t="s">
        <v>6</v>
      </c>
      <c r="D75" s="26">
        <v>21.52</v>
      </c>
      <c r="E75" s="26">
        <v>22.38</v>
      </c>
      <c r="F75" s="26">
        <v>23.27</v>
      </c>
      <c r="G75" s="26">
        <v>24.2</v>
      </c>
      <c r="H75" s="26">
        <v>25.17</v>
      </c>
      <c r="I75" s="26">
        <v>26.18</v>
      </c>
    </row>
    <row r="76" spans="1:9" s="4" customFormat="1" ht="10.5" customHeight="1" x14ac:dyDescent="0.2">
      <c r="A76" s="23"/>
      <c r="B76" s="29" t="s">
        <v>24</v>
      </c>
      <c r="C76" s="25"/>
      <c r="D76" s="26"/>
      <c r="E76" s="26"/>
      <c r="F76" s="26"/>
      <c r="G76" s="26"/>
      <c r="H76" s="26"/>
      <c r="I76" s="26"/>
    </row>
    <row r="77" spans="1:9" s="4" customFormat="1" ht="10.5" customHeight="1" x14ac:dyDescent="0.2">
      <c r="A77" s="23"/>
      <c r="B77" s="24"/>
      <c r="C77" s="25"/>
      <c r="D77" s="26"/>
      <c r="E77" s="26"/>
      <c r="F77" s="26"/>
      <c r="G77" s="26"/>
      <c r="H77" s="26"/>
      <c r="I77" s="26"/>
    </row>
    <row r="78" spans="1:9" s="4" customFormat="1" ht="10.5" customHeight="1" x14ac:dyDescent="0.2">
      <c r="A78" s="23">
        <v>35</v>
      </c>
      <c r="B78" s="24" t="s">
        <v>25</v>
      </c>
      <c r="C78" s="25" t="s">
        <v>6</v>
      </c>
      <c r="D78" s="26">
        <v>22.05</v>
      </c>
      <c r="E78" s="26">
        <v>22.93</v>
      </c>
      <c r="F78" s="26">
        <v>23.85</v>
      </c>
      <c r="G78" s="26">
        <v>24.8</v>
      </c>
      <c r="H78" s="26">
        <v>25.79</v>
      </c>
      <c r="I78" s="26">
        <v>26.82</v>
      </c>
    </row>
    <row r="79" spans="1:9" s="4" customFormat="1" ht="10.5" customHeight="1" x14ac:dyDescent="0.2">
      <c r="A79" s="23"/>
      <c r="B79" s="24" t="s">
        <v>26</v>
      </c>
      <c r="C79" s="30"/>
      <c r="D79" s="26"/>
      <c r="E79" s="26"/>
      <c r="F79" s="26"/>
      <c r="G79" s="26"/>
      <c r="H79" s="26"/>
      <c r="I79" s="26"/>
    </row>
    <row r="80" spans="1:9" s="4" customFormat="1" ht="10.5" customHeight="1" x14ac:dyDescent="0.2">
      <c r="A80" s="32"/>
      <c r="B80" s="24" t="s">
        <v>27</v>
      </c>
      <c r="C80" s="30"/>
      <c r="D80" s="26"/>
      <c r="E80" s="26"/>
      <c r="F80" s="26"/>
      <c r="G80" s="26"/>
      <c r="H80" s="26"/>
      <c r="I80" s="26"/>
    </row>
    <row r="81" spans="1:13" s="4" customFormat="1" ht="10.5" customHeight="1" x14ac:dyDescent="0.2">
      <c r="A81" s="32"/>
      <c r="B81" s="35"/>
      <c r="C81" s="30"/>
      <c r="D81" s="26"/>
      <c r="E81" s="26"/>
      <c r="F81" s="26"/>
      <c r="G81" s="26"/>
      <c r="H81" s="26"/>
      <c r="I81" s="26"/>
    </row>
    <row r="82" spans="1:13" s="4" customFormat="1" ht="10.5" customHeight="1" x14ac:dyDescent="0.2">
      <c r="A82" s="23">
        <v>36</v>
      </c>
      <c r="B82" s="24"/>
      <c r="C82" s="25" t="s">
        <v>6</v>
      </c>
      <c r="D82" s="26">
        <v>22.62</v>
      </c>
      <c r="E82" s="26">
        <v>23.52</v>
      </c>
      <c r="F82" s="26">
        <v>24.47</v>
      </c>
      <c r="G82" s="26">
        <v>25.44</v>
      </c>
      <c r="H82" s="26">
        <v>26.46</v>
      </c>
      <c r="I82" s="26">
        <v>27.52</v>
      </c>
    </row>
    <row r="83" spans="1:13" s="4" customFormat="1" ht="10.5" customHeight="1" x14ac:dyDescent="0.2">
      <c r="A83" s="32"/>
      <c r="B83" s="29"/>
      <c r="C83" s="30"/>
      <c r="D83" s="26"/>
      <c r="E83" s="26"/>
      <c r="F83" s="26"/>
      <c r="G83" s="26"/>
      <c r="H83" s="26"/>
      <c r="I83" s="26"/>
    </row>
    <row r="84" spans="1:13" s="4" customFormat="1" ht="10.5" customHeight="1" x14ac:dyDescent="0.2">
      <c r="A84" s="23">
        <v>37</v>
      </c>
      <c r="B84" s="29" t="s">
        <v>30</v>
      </c>
      <c r="C84" s="25" t="s">
        <v>6</v>
      </c>
      <c r="D84" s="26">
        <v>23.16</v>
      </c>
      <c r="E84" s="26">
        <v>24.09</v>
      </c>
      <c r="F84" s="26">
        <v>25.05</v>
      </c>
      <c r="G84" s="26">
        <v>26.06</v>
      </c>
      <c r="H84" s="26">
        <v>27.1</v>
      </c>
      <c r="I84" s="26">
        <v>28.18</v>
      </c>
    </row>
    <row r="85" spans="1:13" s="4" customFormat="1" ht="10.5" customHeight="1" x14ac:dyDescent="0.2">
      <c r="A85" s="32"/>
      <c r="B85" s="29" t="s">
        <v>32</v>
      </c>
      <c r="C85" s="30"/>
      <c r="D85" s="26"/>
      <c r="E85" s="26"/>
      <c r="F85" s="26"/>
      <c r="G85" s="26"/>
      <c r="H85" s="26"/>
      <c r="I85" s="26"/>
    </row>
    <row r="86" spans="1:13" s="4" customFormat="1" ht="10.5" customHeight="1" x14ac:dyDescent="0.2">
      <c r="A86" s="32"/>
      <c r="B86" s="34" t="s">
        <v>33</v>
      </c>
      <c r="C86" s="30"/>
      <c r="D86" s="26"/>
      <c r="E86" s="26"/>
      <c r="F86" s="26"/>
      <c r="G86" s="26"/>
      <c r="H86" s="26"/>
      <c r="I86" s="26"/>
    </row>
    <row r="87" spans="1:13" s="4" customFormat="1" ht="10.5" customHeight="1" x14ac:dyDescent="0.2">
      <c r="A87" s="32"/>
      <c r="C87" s="30"/>
      <c r="D87" s="26"/>
      <c r="E87" s="26"/>
      <c r="F87" s="26"/>
      <c r="G87" s="26"/>
      <c r="H87" s="26"/>
      <c r="I87" s="26"/>
    </row>
    <row r="88" spans="1:13" s="4" customFormat="1" ht="10.5" customHeight="1" x14ac:dyDescent="0.2">
      <c r="A88" s="23">
        <v>38</v>
      </c>
      <c r="B88" s="24" t="s">
        <v>34</v>
      </c>
      <c r="C88" s="25" t="s">
        <v>6</v>
      </c>
      <c r="D88" s="26">
        <v>23.74</v>
      </c>
      <c r="E88" s="26">
        <v>24.69</v>
      </c>
      <c r="F88" s="26">
        <v>25.67</v>
      </c>
      <c r="G88" s="26">
        <v>26.7</v>
      </c>
      <c r="H88" s="26">
        <v>27.77</v>
      </c>
      <c r="I88" s="26">
        <v>28.88</v>
      </c>
    </row>
    <row r="89" spans="1:13" s="4" customFormat="1" ht="10.5" customHeight="1" x14ac:dyDescent="0.2">
      <c r="A89" s="23"/>
      <c r="B89" s="24" t="s">
        <v>58</v>
      </c>
      <c r="C89" s="25"/>
      <c r="D89" s="26"/>
      <c r="E89" s="26"/>
      <c r="F89" s="26"/>
      <c r="G89" s="26"/>
      <c r="H89" s="26"/>
      <c r="I89" s="26"/>
    </row>
    <row r="90" spans="1:13" s="4" customFormat="1" ht="10.5" customHeight="1" x14ac:dyDescent="0.2">
      <c r="A90" s="23"/>
      <c r="B90" s="29"/>
      <c r="C90" s="25"/>
      <c r="D90" s="26"/>
      <c r="E90" s="26"/>
      <c r="F90" s="26"/>
      <c r="G90" s="26"/>
      <c r="H90" s="26"/>
      <c r="I90" s="26"/>
    </row>
    <row r="91" spans="1:13" s="4" customFormat="1" ht="10.5" customHeight="1" x14ac:dyDescent="0.2">
      <c r="A91" s="23">
        <v>39</v>
      </c>
      <c r="B91" s="24" t="s">
        <v>35</v>
      </c>
      <c r="C91" s="25" t="s">
        <v>6</v>
      </c>
      <c r="D91" s="26">
        <v>24.34</v>
      </c>
      <c r="E91" s="26">
        <v>25.31</v>
      </c>
      <c r="F91" s="26">
        <v>26.32</v>
      </c>
      <c r="G91" s="26">
        <v>27.37</v>
      </c>
      <c r="H91" s="26">
        <v>28.47</v>
      </c>
      <c r="I91" s="26">
        <v>29.61</v>
      </c>
    </row>
    <row r="92" spans="1:13" s="4" customFormat="1" ht="10.5" customHeight="1" x14ac:dyDescent="0.2">
      <c r="A92" s="32"/>
      <c r="B92" s="24" t="s">
        <v>37</v>
      </c>
      <c r="C92" s="30"/>
      <c r="D92" s="26"/>
      <c r="E92" s="26"/>
      <c r="F92" s="26"/>
      <c r="G92" s="26"/>
      <c r="H92" s="26"/>
      <c r="I92" s="26"/>
      <c r="M92" s="69"/>
    </row>
    <row r="93" spans="1:13" s="4" customFormat="1" ht="10.5" customHeight="1" x14ac:dyDescent="0.2">
      <c r="A93" s="32"/>
      <c r="B93" s="24" t="s">
        <v>38</v>
      </c>
      <c r="C93" s="30"/>
      <c r="D93" s="26"/>
      <c r="E93" s="26"/>
      <c r="F93" s="26"/>
      <c r="G93" s="26"/>
      <c r="H93" s="26"/>
      <c r="I93" s="26"/>
    </row>
    <row r="94" spans="1:13" s="4" customFormat="1" ht="10.5" customHeight="1" x14ac:dyDescent="0.2">
      <c r="A94" s="32"/>
      <c r="B94" s="29" t="s">
        <v>39</v>
      </c>
      <c r="C94" s="30"/>
      <c r="D94" s="26"/>
      <c r="E94" s="26"/>
      <c r="F94" s="26"/>
      <c r="G94" s="26"/>
      <c r="H94" s="26"/>
      <c r="I94" s="26"/>
    </row>
    <row r="95" spans="1:13" s="4" customFormat="1" ht="10.5" customHeight="1" x14ac:dyDescent="0.2">
      <c r="A95" s="32"/>
      <c r="B95" s="29" t="s">
        <v>40</v>
      </c>
      <c r="C95" s="30"/>
      <c r="D95" s="26"/>
      <c r="E95" s="26"/>
      <c r="F95" s="26"/>
      <c r="G95" s="26"/>
      <c r="H95" s="26"/>
      <c r="I95" s="26"/>
    </row>
    <row r="96" spans="1:13" s="4" customFormat="1" ht="10.5" customHeight="1" x14ac:dyDescent="0.2">
      <c r="A96" s="32"/>
      <c r="B96" s="29" t="s">
        <v>41</v>
      </c>
      <c r="C96" s="30"/>
      <c r="D96" s="26"/>
      <c r="E96" s="26"/>
      <c r="F96" s="26"/>
      <c r="G96" s="26"/>
      <c r="H96" s="26"/>
      <c r="I96" s="26"/>
    </row>
    <row r="97" spans="1:17" s="4" customFormat="1" ht="10.5" customHeight="1" x14ac:dyDescent="0.2">
      <c r="A97" s="32"/>
      <c r="B97" s="29" t="s">
        <v>63</v>
      </c>
      <c r="C97" s="30"/>
      <c r="D97" s="26"/>
      <c r="E97" s="26"/>
      <c r="F97" s="26"/>
      <c r="G97" s="26"/>
      <c r="H97" s="26"/>
      <c r="I97" s="26"/>
    </row>
    <row r="98" spans="1:17" s="4" customFormat="1" ht="10.5" customHeight="1" x14ac:dyDescent="0.2">
      <c r="A98" s="32"/>
      <c r="B98" s="29" t="s">
        <v>28</v>
      </c>
      <c r="C98" s="30"/>
      <c r="D98" s="26"/>
      <c r="E98" s="26"/>
      <c r="F98" s="26"/>
      <c r="G98" s="26"/>
      <c r="H98" s="26"/>
      <c r="I98" s="26"/>
    </row>
    <row r="99" spans="1:17" s="4" customFormat="1" ht="10.5" customHeight="1" x14ac:dyDescent="0.2">
      <c r="A99" s="32"/>
      <c r="B99" s="24" t="s">
        <v>29</v>
      </c>
      <c r="C99" s="30"/>
      <c r="D99" s="26"/>
      <c r="E99" s="26"/>
      <c r="F99" s="26"/>
      <c r="G99" s="26"/>
      <c r="H99" s="26"/>
      <c r="I99" s="26"/>
    </row>
    <row r="100" spans="1:17" s="4" customFormat="1" ht="10.5" customHeight="1" x14ac:dyDescent="0.2">
      <c r="A100" s="32"/>
      <c r="B100" s="72" t="s">
        <v>33</v>
      </c>
      <c r="C100" s="30"/>
      <c r="D100" s="26"/>
      <c r="E100" s="26"/>
      <c r="F100" s="26"/>
      <c r="G100" s="26"/>
      <c r="H100" s="26"/>
      <c r="I100" s="26"/>
    </row>
    <row r="101" spans="1:17" s="4" customFormat="1" ht="10.5" customHeight="1" x14ac:dyDescent="0.2">
      <c r="A101" s="32"/>
      <c r="B101" s="72"/>
      <c r="C101" s="30"/>
      <c r="D101" s="26"/>
      <c r="E101" s="26"/>
      <c r="F101" s="26"/>
      <c r="G101" s="26"/>
      <c r="H101" s="26"/>
      <c r="I101" s="26"/>
    </row>
    <row r="102" spans="1:17" s="4" customFormat="1" ht="10.5" customHeight="1" x14ac:dyDescent="0.2">
      <c r="A102" s="23">
        <v>40</v>
      </c>
      <c r="B102" s="29" t="s">
        <v>42</v>
      </c>
      <c r="C102" s="25" t="s">
        <v>6</v>
      </c>
      <c r="D102" s="26">
        <v>24.95</v>
      </c>
      <c r="E102" s="26">
        <v>25.95</v>
      </c>
      <c r="F102" s="26">
        <v>26.99</v>
      </c>
      <c r="G102" s="26">
        <v>28.07</v>
      </c>
      <c r="H102" s="26">
        <v>29.19</v>
      </c>
      <c r="I102" s="26">
        <v>30.36</v>
      </c>
      <c r="K102" s="66"/>
      <c r="L102" s="66"/>
      <c r="M102" s="66"/>
      <c r="N102" s="66"/>
      <c r="O102" s="66"/>
      <c r="P102" s="66"/>
      <c r="Q102" s="66"/>
    </row>
    <row r="103" spans="1:17" s="4" customFormat="1" ht="10.5" customHeight="1" x14ac:dyDescent="0.2">
      <c r="A103" s="23"/>
      <c r="B103" s="29"/>
      <c r="C103" s="30"/>
      <c r="D103" s="67"/>
      <c r="E103" s="67"/>
      <c r="F103" s="67"/>
      <c r="G103" s="67"/>
      <c r="H103" s="67"/>
      <c r="I103" s="67"/>
      <c r="K103" s="66"/>
      <c r="L103" s="66"/>
      <c r="M103" s="66"/>
      <c r="N103" s="66"/>
      <c r="O103" s="66"/>
      <c r="P103" s="66"/>
      <c r="Q103" s="66"/>
    </row>
    <row r="104" spans="1:17" s="4" customFormat="1" ht="10.5" customHeight="1" x14ac:dyDescent="0.2">
      <c r="A104" s="23">
        <v>41</v>
      </c>
      <c r="B104" s="29" t="s">
        <v>43</v>
      </c>
      <c r="C104" s="25" t="s">
        <v>6</v>
      </c>
      <c r="D104" s="26">
        <v>25.58</v>
      </c>
      <c r="E104" s="26">
        <v>26.6</v>
      </c>
      <c r="F104" s="26">
        <v>27.67</v>
      </c>
      <c r="G104" s="26">
        <v>28.77</v>
      </c>
      <c r="H104" s="26">
        <v>29.92</v>
      </c>
      <c r="I104" s="26">
        <v>31.12</v>
      </c>
      <c r="K104" s="66"/>
      <c r="L104" s="66"/>
      <c r="M104" s="66"/>
      <c r="N104" s="66"/>
      <c r="O104" s="66"/>
      <c r="P104" s="66"/>
      <c r="Q104" s="66"/>
    </row>
    <row r="105" spans="1:17" s="4" customFormat="1" ht="10.5" customHeight="1" x14ac:dyDescent="0.2">
      <c r="A105" s="23"/>
      <c r="B105" s="29"/>
      <c r="C105" s="30"/>
      <c r="D105" s="67"/>
      <c r="E105" s="67"/>
      <c r="F105" s="67"/>
      <c r="G105" s="67"/>
      <c r="H105" s="67"/>
      <c r="I105" s="67"/>
      <c r="K105" s="66"/>
      <c r="L105" s="66"/>
      <c r="M105" s="66"/>
      <c r="N105" s="66"/>
      <c r="O105" s="66"/>
      <c r="P105" s="66"/>
      <c r="Q105" s="66"/>
    </row>
    <row r="106" spans="1:17" s="4" customFormat="1" ht="10.5" customHeight="1" x14ac:dyDescent="0.2">
      <c r="A106" s="23">
        <v>42</v>
      </c>
      <c r="B106" s="29" t="s">
        <v>44</v>
      </c>
      <c r="C106" s="25" t="s">
        <v>6</v>
      </c>
      <c r="D106" s="26">
        <v>26.22</v>
      </c>
      <c r="E106" s="26">
        <v>27.27</v>
      </c>
      <c r="F106" s="26">
        <v>28.36</v>
      </c>
      <c r="G106" s="26">
        <v>29.49</v>
      </c>
      <c r="H106" s="26">
        <v>30.67</v>
      </c>
      <c r="I106" s="26">
        <v>31.9</v>
      </c>
      <c r="K106" s="66"/>
      <c r="L106" s="66"/>
      <c r="M106" s="66"/>
      <c r="N106" s="66"/>
      <c r="O106" s="66"/>
      <c r="P106" s="66"/>
      <c r="Q106" s="66"/>
    </row>
    <row r="107" spans="1:17" s="4" customFormat="1" ht="10.5" customHeight="1" x14ac:dyDescent="0.2">
      <c r="A107" s="23"/>
      <c r="B107" s="29" t="s">
        <v>36</v>
      </c>
      <c r="C107" s="30"/>
      <c r="D107" s="67"/>
      <c r="E107" s="67"/>
      <c r="F107" s="67"/>
      <c r="G107" s="67"/>
      <c r="H107" s="67"/>
      <c r="I107" s="67"/>
      <c r="K107" s="66"/>
      <c r="L107" s="66"/>
      <c r="M107" s="66"/>
      <c r="N107" s="66"/>
      <c r="O107" s="66"/>
      <c r="P107" s="66"/>
      <c r="Q107" s="66"/>
    </row>
    <row r="108" spans="1:17" s="4" customFormat="1" ht="10.5" customHeight="1" x14ac:dyDescent="0.2">
      <c r="A108" s="23"/>
      <c r="B108" s="24"/>
      <c r="C108" s="30"/>
      <c r="D108" s="67"/>
      <c r="E108" s="67"/>
      <c r="F108" s="67"/>
      <c r="G108" s="67"/>
      <c r="H108" s="67"/>
      <c r="I108" s="67"/>
      <c r="K108" s="66"/>
      <c r="L108" s="66"/>
      <c r="M108" s="66"/>
      <c r="N108" s="66"/>
      <c r="O108" s="66"/>
      <c r="P108" s="66"/>
      <c r="Q108" s="66"/>
    </row>
    <row r="109" spans="1:17" s="4" customFormat="1" ht="10.5" customHeight="1" x14ac:dyDescent="0.2">
      <c r="A109" s="23">
        <v>43</v>
      </c>
      <c r="B109" s="29" t="s">
        <v>47</v>
      </c>
      <c r="C109" s="25" t="s">
        <v>6</v>
      </c>
      <c r="D109" s="26">
        <v>26.88</v>
      </c>
      <c r="E109" s="26">
        <v>27.95</v>
      </c>
      <c r="F109" s="26">
        <v>29.07</v>
      </c>
      <c r="G109" s="26">
        <v>30.23</v>
      </c>
      <c r="H109" s="26">
        <v>31.44</v>
      </c>
      <c r="I109" s="26">
        <v>32.700000000000003</v>
      </c>
      <c r="K109" s="66"/>
      <c r="L109" s="66"/>
      <c r="M109" s="66"/>
      <c r="N109" s="66"/>
      <c r="O109" s="66"/>
      <c r="P109" s="66"/>
      <c r="Q109" s="66"/>
    </row>
    <row r="110" spans="1:17" s="4" customFormat="1" ht="10.5" customHeight="1" x14ac:dyDescent="0.2">
      <c r="A110" s="32"/>
      <c r="B110" s="24" t="s">
        <v>49</v>
      </c>
      <c r="C110" s="30"/>
      <c r="D110" s="26"/>
      <c r="E110" s="26"/>
      <c r="F110" s="26"/>
      <c r="G110" s="26"/>
      <c r="H110" s="26"/>
      <c r="I110" s="26"/>
    </row>
    <row r="111" spans="1:17" s="4" customFormat="1" ht="10.5" customHeight="1" x14ac:dyDescent="0.2">
      <c r="A111" s="23"/>
      <c r="B111" s="29"/>
      <c r="C111" s="30"/>
      <c r="D111" s="26"/>
      <c r="E111" s="26"/>
      <c r="F111" s="26"/>
      <c r="G111" s="26"/>
      <c r="H111" s="26"/>
      <c r="I111" s="26"/>
    </row>
    <row r="112" spans="1:17" s="4" customFormat="1" ht="10.5" customHeight="1" x14ac:dyDescent="0.2">
      <c r="A112" s="23">
        <v>44</v>
      </c>
      <c r="B112" s="24" t="s">
        <v>60</v>
      </c>
      <c r="C112" s="25" t="s">
        <v>6</v>
      </c>
      <c r="D112" s="26">
        <v>27.55</v>
      </c>
      <c r="E112" s="26">
        <v>28.65</v>
      </c>
      <c r="F112" s="26">
        <v>29.79</v>
      </c>
      <c r="G112" s="26">
        <v>30.98</v>
      </c>
      <c r="H112" s="26">
        <v>32.22</v>
      </c>
      <c r="I112" s="26">
        <v>33.51</v>
      </c>
    </row>
    <row r="113" spans="1:16" s="4" customFormat="1" ht="10.5" customHeight="1" x14ac:dyDescent="0.2">
      <c r="A113" s="23"/>
      <c r="B113" s="29" t="s">
        <v>65</v>
      </c>
      <c r="C113" s="25"/>
      <c r="D113" s="26"/>
      <c r="E113" s="26"/>
      <c r="F113" s="26"/>
      <c r="G113" s="26"/>
      <c r="H113" s="26"/>
      <c r="I113" s="26"/>
      <c r="K113" s="66"/>
      <c r="L113" s="66"/>
      <c r="M113" s="66"/>
      <c r="N113" s="66"/>
      <c r="O113" s="66"/>
      <c r="P113" s="66"/>
    </row>
    <row r="114" spans="1:16" s="4" customFormat="1" ht="10.5" customHeight="1" x14ac:dyDescent="0.2">
      <c r="A114" s="23"/>
      <c r="B114" s="29" t="s">
        <v>64</v>
      </c>
      <c r="C114" s="25"/>
      <c r="D114" s="26"/>
      <c r="E114" s="26"/>
      <c r="F114" s="26"/>
      <c r="G114" s="26"/>
      <c r="H114" s="26"/>
      <c r="I114" s="26"/>
      <c r="K114" s="66"/>
      <c r="L114" s="66"/>
      <c r="M114" s="66"/>
      <c r="N114" s="66"/>
      <c r="O114" s="66"/>
      <c r="P114" s="66"/>
    </row>
    <row r="115" spans="1:16" s="4" customFormat="1" ht="10.5" customHeight="1" x14ac:dyDescent="0.2">
      <c r="A115" s="23"/>
      <c r="B115" s="29" t="s">
        <v>45</v>
      </c>
      <c r="C115" s="25"/>
      <c r="D115" s="26"/>
      <c r="E115" s="26"/>
      <c r="F115" s="26"/>
      <c r="G115" s="26"/>
      <c r="H115" s="26"/>
      <c r="I115" s="26"/>
      <c r="K115" s="66"/>
      <c r="L115" s="66"/>
      <c r="M115" s="66"/>
      <c r="N115" s="66"/>
      <c r="O115" s="66"/>
      <c r="P115" s="66"/>
    </row>
    <row r="116" spans="1:16" s="4" customFormat="1" ht="10.5" customHeight="1" x14ac:dyDescent="0.2">
      <c r="A116" s="23"/>
      <c r="B116" s="24" t="s">
        <v>46</v>
      </c>
      <c r="C116" s="25"/>
      <c r="D116" s="26"/>
      <c r="E116" s="26"/>
      <c r="F116" s="26"/>
      <c r="G116" s="26"/>
      <c r="H116" s="26"/>
      <c r="I116" s="26"/>
      <c r="K116" s="66"/>
      <c r="L116" s="66"/>
      <c r="M116" s="66"/>
      <c r="N116" s="66"/>
      <c r="O116" s="66"/>
      <c r="P116" s="66"/>
    </row>
    <row r="117" spans="1:16" s="4" customFormat="1" ht="10.5" customHeight="1" x14ac:dyDescent="0.2">
      <c r="A117" s="23"/>
      <c r="B117" s="64"/>
      <c r="C117" s="25"/>
      <c r="D117" s="26"/>
      <c r="E117" s="26"/>
      <c r="F117" s="26"/>
      <c r="G117" s="26"/>
      <c r="H117" s="26"/>
      <c r="I117" s="26"/>
      <c r="K117" s="66"/>
      <c r="L117" s="66"/>
      <c r="M117" s="66"/>
      <c r="N117" s="66"/>
      <c r="O117" s="66"/>
      <c r="P117" s="66"/>
    </row>
    <row r="118" spans="1:16" s="4" customFormat="1" ht="10.5" customHeight="1" x14ac:dyDescent="0.2">
      <c r="A118" s="23">
        <v>45</v>
      </c>
      <c r="B118" s="29"/>
      <c r="C118" s="25" t="s">
        <v>6</v>
      </c>
      <c r="D118" s="26">
        <v>28.23</v>
      </c>
      <c r="E118" s="26">
        <v>29.36</v>
      </c>
      <c r="F118" s="26">
        <v>30.54</v>
      </c>
      <c r="G118" s="26">
        <v>31.76</v>
      </c>
      <c r="H118" s="26">
        <v>33.03</v>
      </c>
      <c r="I118" s="26">
        <v>34.35</v>
      </c>
      <c r="K118" s="66"/>
      <c r="L118" s="66"/>
      <c r="M118" s="66"/>
      <c r="N118" s="66"/>
      <c r="O118" s="66"/>
      <c r="P118" s="66"/>
    </row>
    <row r="119" spans="1:16" s="4" customFormat="1" ht="10.5" customHeight="1" x14ac:dyDescent="0.2">
      <c r="A119" s="23"/>
      <c r="B119" s="35"/>
      <c r="C119" s="25"/>
      <c r="D119" s="26"/>
      <c r="E119" s="26"/>
      <c r="F119" s="26"/>
      <c r="G119" s="26"/>
      <c r="H119" s="26"/>
      <c r="I119" s="26"/>
      <c r="K119" s="66"/>
      <c r="L119" s="66"/>
      <c r="M119" s="66"/>
      <c r="N119" s="66"/>
      <c r="O119" s="66"/>
      <c r="P119" s="66"/>
    </row>
    <row r="120" spans="1:16" s="4" customFormat="1" ht="10.5" customHeight="1" x14ac:dyDescent="0.2">
      <c r="A120" s="23">
        <v>46</v>
      </c>
      <c r="B120" s="24" t="s">
        <v>52</v>
      </c>
      <c r="C120" s="25" t="s">
        <v>6</v>
      </c>
      <c r="D120" s="26">
        <v>28.93</v>
      </c>
      <c r="E120" s="26">
        <v>30.08</v>
      </c>
      <c r="F120" s="26">
        <v>31.29</v>
      </c>
      <c r="G120" s="26">
        <v>32.54</v>
      </c>
      <c r="H120" s="26">
        <v>33.840000000000003</v>
      </c>
      <c r="I120" s="26">
        <v>35.19</v>
      </c>
      <c r="K120" s="66"/>
      <c r="L120" s="66"/>
      <c r="M120" s="66"/>
      <c r="N120" s="66"/>
      <c r="O120" s="66"/>
      <c r="P120" s="66"/>
    </row>
    <row r="121" spans="1:16" s="4" customFormat="1" ht="10.5" customHeight="1" x14ac:dyDescent="0.2">
      <c r="A121" s="23"/>
      <c r="B121" s="25" t="s">
        <v>53</v>
      </c>
      <c r="C121" s="30"/>
      <c r="D121" s="26"/>
      <c r="E121" s="26"/>
      <c r="F121" s="26"/>
      <c r="G121" s="26"/>
      <c r="H121" s="26"/>
      <c r="I121" s="26"/>
      <c r="K121" s="66"/>
      <c r="L121" s="66"/>
      <c r="M121" s="66"/>
      <c r="N121" s="66"/>
      <c r="O121" s="66"/>
      <c r="P121" s="66"/>
    </row>
    <row r="122" spans="1:16" s="4" customFormat="1" ht="10.5" customHeight="1" x14ac:dyDescent="0.2">
      <c r="A122" s="23"/>
      <c r="B122" s="24" t="s">
        <v>50</v>
      </c>
      <c r="C122" s="30"/>
      <c r="D122" s="26"/>
      <c r="E122" s="26"/>
      <c r="F122" s="26"/>
      <c r="G122" s="26"/>
      <c r="H122" s="26"/>
      <c r="I122" s="26"/>
    </row>
    <row r="123" spans="1:16" s="4" customFormat="1" ht="10.5" customHeight="1" x14ac:dyDescent="0.2">
      <c r="A123" s="23"/>
      <c r="B123" s="65"/>
      <c r="C123" s="30"/>
      <c r="D123" s="26"/>
      <c r="E123" s="26"/>
      <c r="F123" s="26"/>
      <c r="G123" s="26"/>
      <c r="H123" s="26"/>
      <c r="I123" s="26"/>
    </row>
    <row r="124" spans="1:16" s="4" customFormat="1" ht="10.5" customHeight="1" x14ac:dyDescent="0.2">
      <c r="A124" s="23">
        <v>47</v>
      </c>
      <c r="B124" s="52" t="s">
        <v>54</v>
      </c>
      <c r="C124" s="25" t="s">
        <v>6</v>
      </c>
      <c r="D124" s="26">
        <v>29.68</v>
      </c>
      <c r="E124" s="26">
        <v>30.87</v>
      </c>
      <c r="F124" s="26">
        <v>32.1</v>
      </c>
      <c r="G124" s="26">
        <v>33.39</v>
      </c>
      <c r="H124" s="26">
        <v>34.72</v>
      </c>
      <c r="I124" s="26">
        <v>36.11</v>
      </c>
    </row>
    <row r="125" spans="1:16" s="4" customFormat="1" ht="10.5" customHeight="1" x14ac:dyDescent="0.2">
      <c r="A125" s="23"/>
      <c r="B125" s="24" t="s">
        <v>69</v>
      </c>
      <c r="C125" s="25"/>
      <c r="D125" s="26"/>
      <c r="E125" s="26"/>
      <c r="F125" s="26"/>
      <c r="G125" s="26"/>
      <c r="H125" s="26"/>
      <c r="I125" s="26"/>
    </row>
    <row r="126" spans="1:16" s="4" customFormat="1" ht="10.5" customHeight="1" x14ac:dyDescent="0.2">
      <c r="A126" s="23"/>
      <c r="B126" s="25"/>
      <c r="C126" s="25"/>
      <c r="D126" s="26"/>
      <c r="E126" s="26"/>
      <c r="F126" s="26"/>
      <c r="G126" s="26"/>
      <c r="H126" s="26"/>
      <c r="I126" s="26"/>
    </row>
    <row r="127" spans="1:16" s="4" customFormat="1" ht="10.5" customHeight="1" x14ac:dyDescent="0.2">
      <c r="A127" s="23">
        <v>48</v>
      </c>
      <c r="B127" s="63"/>
      <c r="C127" s="25" t="s">
        <v>6</v>
      </c>
      <c r="D127" s="26">
        <v>30.41</v>
      </c>
      <c r="E127" s="26">
        <v>31.62</v>
      </c>
      <c r="F127" s="26">
        <v>32.89</v>
      </c>
      <c r="G127" s="26">
        <v>34.200000000000003</v>
      </c>
      <c r="H127" s="26">
        <v>35.57</v>
      </c>
      <c r="I127" s="26">
        <v>36.99</v>
      </c>
    </row>
    <row r="128" spans="1:16" s="4" customFormat="1" ht="10.5" customHeight="1" x14ac:dyDescent="0.2">
      <c r="A128" s="23"/>
      <c r="B128" s="63"/>
      <c r="C128" s="25"/>
      <c r="D128" s="26"/>
      <c r="E128" s="26"/>
      <c r="F128" s="26"/>
      <c r="G128" s="26"/>
      <c r="H128" s="26"/>
      <c r="I128" s="26"/>
    </row>
    <row r="129" spans="1:9" s="4" customFormat="1" ht="10.5" customHeight="1" x14ac:dyDescent="0.2">
      <c r="A129" s="23">
        <v>49</v>
      </c>
      <c r="B129" s="30" t="s">
        <v>61</v>
      </c>
      <c r="C129" s="25" t="s">
        <v>6</v>
      </c>
      <c r="D129" s="26">
        <v>31.17</v>
      </c>
      <c r="E129" s="26">
        <v>32.42</v>
      </c>
      <c r="F129" s="26">
        <v>33.72</v>
      </c>
      <c r="G129" s="26">
        <v>35.07</v>
      </c>
      <c r="H129" s="26">
        <v>36.47</v>
      </c>
      <c r="I129" s="26">
        <v>37.93</v>
      </c>
    </row>
    <row r="130" spans="1:9" s="4" customFormat="1" ht="10.5" customHeight="1" x14ac:dyDescent="0.2">
      <c r="A130" s="23"/>
      <c r="B130" s="30"/>
      <c r="C130" s="30"/>
      <c r="D130" s="26"/>
      <c r="E130" s="26"/>
      <c r="F130" s="26"/>
      <c r="G130" s="26"/>
      <c r="H130" s="26"/>
      <c r="I130" s="26"/>
    </row>
    <row r="131" spans="1:9" s="4" customFormat="1" ht="10.5" customHeight="1" x14ac:dyDescent="0.2">
      <c r="A131" s="23">
        <v>50</v>
      </c>
      <c r="B131" s="25" t="s">
        <v>55</v>
      </c>
      <c r="C131" s="25" t="s">
        <v>6</v>
      </c>
      <c r="D131" s="26">
        <v>31.94</v>
      </c>
      <c r="E131" s="26">
        <v>33.22</v>
      </c>
      <c r="F131" s="26">
        <v>34.549999999999997</v>
      </c>
      <c r="G131" s="26">
        <v>35.93</v>
      </c>
      <c r="H131" s="26">
        <v>37.369999999999997</v>
      </c>
      <c r="I131" s="26">
        <v>38.86</v>
      </c>
    </row>
    <row r="132" spans="1:9" s="52" customFormat="1" ht="10.5" customHeight="1" x14ac:dyDescent="0.2">
      <c r="A132" s="23"/>
      <c r="B132" s="25" t="s">
        <v>56</v>
      </c>
      <c r="C132" s="30"/>
      <c r="D132" s="26"/>
      <c r="E132" s="26"/>
      <c r="F132" s="26"/>
      <c r="G132" s="26"/>
      <c r="H132" s="26"/>
      <c r="I132" s="26"/>
    </row>
    <row r="133" spans="1:9" s="4" customFormat="1" ht="10.5" customHeight="1" x14ac:dyDescent="0.2">
      <c r="A133" s="32"/>
      <c r="B133" s="30"/>
      <c r="C133" s="30"/>
      <c r="D133" s="26"/>
      <c r="E133" s="26"/>
      <c r="F133" s="26"/>
      <c r="G133" s="26"/>
      <c r="H133" s="26"/>
      <c r="I133" s="26"/>
    </row>
    <row r="134" spans="1:9" s="4" customFormat="1" ht="10.5" customHeight="1" x14ac:dyDescent="0.2">
      <c r="A134" s="23">
        <v>51</v>
      </c>
      <c r="B134" s="25"/>
      <c r="C134" s="25" t="s">
        <v>6</v>
      </c>
      <c r="D134" s="26">
        <v>32.74</v>
      </c>
      <c r="E134" s="26">
        <v>34.049999999999997</v>
      </c>
      <c r="F134" s="26">
        <v>35.409999999999997</v>
      </c>
      <c r="G134" s="26">
        <v>36.82</v>
      </c>
      <c r="H134" s="26">
        <v>38.299999999999997</v>
      </c>
      <c r="I134" s="26">
        <v>39.83</v>
      </c>
    </row>
    <row r="135" spans="1:9" s="4" customFormat="1" ht="10.5" customHeight="1" x14ac:dyDescent="0.2">
      <c r="A135" s="23"/>
      <c r="B135" s="30"/>
      <c r="C135" s="30"/>
      <c r="D135" s="26"/>
      <c r="E135" s="26"/>
      <c r="F135" s="26"/>
      <c r="G135" s="26"/>
      <c r="H135" s="26"/>
      <c r="I135" s="26"/>
    </row>
    <row r="136" spans="1:9" s="4" customFormat="1" ht="10.5" customHeight="1" x14ac:dyDescent="0.2">
      <c r="A136" s="23">
        <v>52</v>
      </c>
      <c r="B136" s="62"/>
      <c r="C136" s="25" t="s">
        <v>6</v>
      </c>
      <c r="D136" s="26">
        <v>33.57</v>
      </c>
      <c r="E136" s="26">
        <v>34.92</v>
      </c>
      <c r="F136" s="26">
        <v>36.31</v>
      </c>
      <c r="G136" s="26">
        <v>37.770000000000003</v>
      </c>
      <c r="H136" s="26">
        <v>39.28</v>
      </c>
      <c r="I136" s="26">
        <v>40.85</v>
      </c>
    </row>
    <row r="137" spans="1:9" s="4" customFormat="1" ht="10.5" customHeight="1" x14ac:dyDescent="0.2">
      <c r="A137" s="23"/>
      <c r="B137" s="28"/>
      <c r="C137" s="30"/>
      <c r="D137" s="26"/>
      <c r="E137" s="26"/>
      <c r="F137" s="26"/>
      <c r="G137" s="26"/>
      <c r="H137" s="26"/>
      <c r="I137" s="26"/>
    </row>
    <row r="138" spans="1:9" s="4" customFormat="1" ht="10.5" customHeight="1" x14ac:dyDescent="0.2">
      <c r="A138" s="23">
        <v>53</v>
      </c>
      <c r="B138" s="42"/>
      <c r="C138" s="25" t="s">
        <v>6</v>
      </c>
      <c r="D138" s="26">
        <v>34.409999999999997</v>
      </c>
      <c r="E138" s="26">
        <v>35.79</v>
      </c>
      <c r="F138" s="26">
        <v>37.22</v>
      </c>
      <c r="G138" s="26">
        <v>38.71</v>
      </c>
      <c r="H138" s="26">
        <v>40.26</v>
      </c>
      <c r="I138" s="26">
        <v>41.87</v>
      </c>
    </row>
    <row r="139" spans="1:9" s="4" customFormat="1" ht="10.5" customHeight="1" x14ac:dyDescent="0.2">
      <c r="A139" s="23"/>
      <c r="B139" s="28"/>
      <c r="C139" s="30"/>
      <c r="D139" s="26"/>
      <c r="E139" s="26"/>
      <c r="F139" s="26"/>
      <c r="G139" s="26"/>
      <c r="H139" s="26"/>
      <c r="I139" s="26"/>
    </row>
    <row r="140" spans="1:9" s="4" customFormat="1" ht="10.5" customHeight="1" x14ac:dyDescent="0.2">
      <c r="A140" s="23">
        <v>54</v>
      </c>
      <c r="B140" s="28" t="s">
        <v>57</v>
      </c>
      <c r="C140" s="25" t="s">
        <v>6</v>
      </c>
      <c r="D140" s="26">
        <v>35.26</v>
      </c>
      <c r="E140" s="26">
        <v>36.67</v>
      </c>
      <c r="F140" s="26">
        <v>38.14</v>
      </c>
      <c r="G140" s="26">
        <v>39.67</v>
      </c>
      <c r="H140" s="26">
        <v>41.25</v>
      </c>
      <c r="I140" s="26">
        <v>42.9</v>
      </c>
    </row>
    <row r="141" spans="1:9" s="52" customFormat="1" ht="10.5" customHeight="1" thickBot="1" x14ac:dyDescent="0.25">
      <c r="A141" s="36"/>
      <c r="B141" s="75"/>
      <c r="C141" s="55"/>
      <c r="D141" s="37"/>
      <c r="E141" s="37"/>
      <c r="F141" s="37"/>
      <c r="G141" s="37"/>
      <c r="H141" s="37"/>
      <c r="I141" s="37"/>
    </row>
    <row r="142" spans="1:9" s="4" customFormat="1" ht="15" customHeight="1" x14ac:dyDescent="0.2">
      <c r="A142" s="23">
        <v>55</v>
      </c>
      <c r="B142" s="28"/>
      <c r="C142" s="25" t="s">
        <v>6</v>
      </c>
      <c r="D142" s="26">
        <v>36.14</v>
      </c>
      <c r="E142" s="26">
        <v>37.590000000000003</v>
      </c>
      <c r="F142" s="26">
        <v>39.090000000000003</v>
      </c>
      <c r="G142" s="26">
        <v>40.65</v>
      </c>
      <c r="H142" s="26">
        <v>42.28</v>
      </c>
      <c r="I142" s="26">
        <v>43.97</v>
      </c>
    </row>
    <row r="143" spans="1:9" s="4" customFormat="1" ht="10.5" customHeight="1" x14ac:dyDescent="0.2">
      <c r="A143" s="23"/>
      <c r="B143" s="28"/>
      <c r="C143" s="30"/>
      <c r="D143" s="26"/>
      <c r="E143" s="26"/>
      <c r="F143" s="26"/>
      <c r="G143" s="26"/>
      <c r="H143" s="26"/>
      <c r="I143" s="26"/>
    </row>
    <row r="144" spans="1:9" s="4" customFormat="1" ht="10.5" customHeight="1" x14ac:dyDescent="0.2">
      <c r="A144" s="23">
        <v>56</v>
      </c>
      <c r="B144" s="42"/>
      <c r="C144" s="25" t="s">
        <v>6</v>
      </c>
      <c r="D144" s="26">
        <v>37.06</v>
      </c>
      <c r="E144" s="26">
        <v>38.54</v>
      </c>
      <c r="F144" s="26">
        <v>40.090000000000003</v>
      </c>
      <c r="G144" s="26">
        <v>41.69</v>
      </c>
      <c r="H144" s="26">
        <v>43.36</v>
      </c>
      <c r="I144" s="26">
        <v>45.09</v>
      </c>
    </row>
    <row r="145" spans="1:9" s="4" customFormat="1" ht="10.5" customHeight="1" x14ac:dyDescent="0.2">
      <c r="A145" s="32"/>
      <c r="B145" s="28"/>
      <c r="C145" s="30"/>
      <c r="D145" s="26"/>
      <c r="E145" s="26"/>
      <c r="F145" s="26"/>
      <c r="G145" s="26"/>
      <c r="H145" s="26"/>
      <c r="I145" s="26"/>
    </row>
    <row r="146" spans="1:9" s="4" customFormat="1" ht="10.5" customHeight="1" x14ac:dyDescent="0.2">
      <c r="A146" s="23">
        <v>57</v>
      </c>
      <c r="B146" s="42"/>
      <c r="C146" s="25" t="s">
        <v>6</v>
      </c>
      <c r="D146" s="26">
        <v>37.979999999999997</v>
      </c>
      <c r="E146" s="26">
        <v>39.5</v>
      </c>
      <c r="F146" s="26">
        <v>41.08</v>
      </c>
      <c r="G146" s="26">
        <v>42.73</v>
      </c>
      <c r="H146" s="26">
        <v>44.44</v>
      </c>
      <c r="I146" s="26">
        <v>46.21</v>
      </c>
    </row>
    <row r="147" spans="1:9" s="4" customFormat="1" ht="10.5" customHeight="1" x14ac:dyDescent="0.2">
      <c r="A147" s="32"/>
      <c r="B147" s="28"/>
      <c r="C147" s="30"/>
      <c r="D147" s="26"/>
      <c r="E147" s="26"/>
      <c r="F147" s="26"/>
      <c r="G147" s="26"/>
      <c r="H147" s="26"/>
      <c r="I147" s="26"/>
    </row>
    <row r="148" spans="1:9" s="4" customFormat="1" ht="10.5" customHeight="1" x14ac:dyDescent="0.2">
      <c r="A148" s="23">
        <v>58</v>
      </c>
      <c r="B148" s="42"/>
      <c r="C148" s="25" t="s">
        <v>6</v>
      </c>
      <c r="D148" s="26">
        <v>38.93</v>
      </c>
      <c r="E148" s="26">
        <v>40.49</v>
      </c>
      <c r="F148" s="26">
        <v>42.11</v>
      </c>
      <c r="G148" s="26">
        <v>43.79</v>
      </c>
      <c r="H148" s="26">
        <v>45.55</v>
      </c>
      <c r="I148" s="26">
        <v>47.37</v>
      </c>
    </row>
    <row r="149" spans="1:9" s="4" customFormat="1" ht="10.5" customHeight="1" x14ac:dyDescent="0.2">
      <c r="A149" s="32"/>
      <c r="B149" s="28"/>
      <c r="C149" s="30"/>
      <c r="D149" s="26"/>
      <c r="E149" s="26"/>
      <c r="F149" s="26"/>
      <c r="G149" s="26"/>
      <c r="H149" s="26"/>
      <c r="I149" s="26"/>
    </row>
    <row r="150" spans="1:9" s="4" customFormat="1" ht="10.5" customHeight="1" x14ac:dyDescent="0.2">
      <c r="A150" s="23">
        <v>59</v>
      </c>
      <c r="B150" s="28"/>
      <c r="C150" s="25" t="s">
        <v>6</v>
      </c>
      <c r="D150" s="26">
        <v>39.909999999999997</v>
      </c>
      <c r="E150" s="26">
        <v>41.51</v>
      </c>
      <c r="F150" s="26">
        <v>43.17</v>
      </c>
      <c r="G150" s="26">
        <v>44.89</v>
      </c>
      <c r="H150" s="26">
        <v>46.69</v>
      </c>
      <c r="I150" s="26">
        <v>48.56</v>
      </c>
    </row>
    <row r="151" spans="1:9" s="4" customFormat="1" ht="10.5" customHeight="1" x14ac:dyDescent="0.2">
      <c r="A151" s="32"/>
      <c r="B151" s="28"/>
      <c r="C151" s="30"/>
      <c r="D151" s="26"/>
      <c r="E151" s="26"/>
      <c r="F151" s="26"/>
      <c r="G151" s="26"/>
      <c r="H151" s="26"/>
      <c r="I151" s="26"/>
    </row>
    <row r="152" spans="1:9" s="4" customFormat="1" ht="10.5" customHeight="1" x14ac:dyDescent="0.2">
      <c r="A152" s="23">
        <v>60</v>
      </c>
      <c r="B152" s="42"/>
      <c r="C152" s="25" t="s">
        <v>6</v>
      </c>
      <c r="D152" s="26">
        <v>40.9</v>
      </c>
      <c r="E152" s="26">
        <v>42.54</v>
      </c>
      <c r="F152" s="26">
        <v>44.24</v>
      </c>
      <c r="G152" s="26">
        <v>46.01</v>
      </c>
      <c r="H152" s="26">
        <v>47.85</v>
      </c>
      <c r="I152" s="26">
        <v>49.76</v>
      </c>
    </row>
    <row r="153" spans="1:9" s="4" customFormat="1" ht="10.5" customHeight="1" x14ac:dyDescent="0.2">
      <c r="A153" s="23"/>
      <c r="B153" s="42"/>
      <c r="C153" s="25"/>
      <c r="D153" s="26"/>
      <c r="E153" s="26"/>
      <c r="F153" s="26"/>
      <c r="G153" s="26"/>
      <c r="H153" s="26"/>
      <c r="I153" s="26"/>
    </row>
    <row r="154" spans="1:9" s="4" customFormat="1" ht="10.5" customHeight="1" x14ac:dyDescent="0.2">
      <c r="A154" s="23">
        <v>61</v>
      </c>
      <c r="B154" s="28"/>
      <c r="C154" s="25" t="s">
        <v>6</v>
      </c>
      <c r="D154" s="26">
        <v>41.93</v>
      </c>
      <c r="E154" s="26">
        <v>43.61</v>
      </c>
      <c r="F154" s="26">
        <v>45.35</v>
      </c>
      <c r="G154" s="26">
        <v>47.17</v>
      </c>
      <c r="H154" s="26">
        <v>49.05</v>
      </c>
      <c r="I154" s="26">
        <v>51.02</v>
      </c>
    </row>
    <row r="155" spans="1:9" s="4" customFormat="1" ht="10.5" customHeight="1" x14ac:dyDescent="0.2">
      <c r="A155" s="32"/>
      <c r="B155" s="28"/>
      <c r="C155" s="30"/>
      <c r="D155" s="26"/>
      <c r="E155" s="26"/>
      <c r="F155" s="26"/>
      <c r="G155" s="26"/>
      <c r="H155" s="26"/>
      <c r="I155" s="26"/>
    </row>
    <row r="156" spans="1:9" s="4" customFormat="1" ht="10.5" customHeight="1" x14ac:dyDescent="0.2">
      <c r="A156" s="23">
        <v>62</v>
      </c>
      <c r="B156" s="28"/>
      <c r="C156" s="25" t="s">
        <v>6</v>
      </c>
      <c r="D156" s="26">
        <v>42.98</v>
      </c>
      <c r="E156" s="26">
        <v>44.7</v>
      </c>
      <c r="F156" s="26">
        <v>46.49</v>
      </c>
      <c r="G156" s="26">
        <v>48.35</v>
      </c>
      <c r="H156" s="26">
        <v>50.28</v>
      </c>
      <c r="I156" s="26">
        <v>52.29</v>
      </c>
    </row>
    <row r="157" spans="1:9" s="4" customFormat="1" ht="10.5" customHeight="1" x14ac:dyDescent="0.2">
      <c r="A157" s="32"/>
      <c r="B157" s="28"/>
      <c r="C157" s="30"/>
      <c r="D157" s="26"/>
      <c r="E157" s="26"/>
      <c r="F157" s="26"/>
      <c r="G157" s="26"/>
      <c r="H157" s="26"/>
      <c r="I157" s="26"/>
    </row>
    <row r="158" spans="1:9" s="4" customFormat="1" ht="10.5" customHeight="1" x14ac:dyDescent="0.2">
      <c r="A158" s="23">
        <v>63</v>
      </c>
      <c r="B158" s="42"/>
      <c r="C158" s="25" t="s">
        <v>6</v>
      </c>
      <c r="D158" s="26">
        <v>44.04</v>
      </c>
      <c r="E158" s="26">
        <v>45.8</v>
      </c>
      <c r="F158" s="26">
        <v>47.63</v>
      </c>
      <c r="G158" s="26">
        <v>49.54</v>
      </c>
      <c r="H158" s="26">
        <v>51.52</v>
      </c>
      <c r="I158" s="26">
        <v>53.58</v>
      </c>
    </row>
    <row r="159" spans="1:9" s="4" customFormat="1" ht="10.5" customHeight="1" x14ac:dyDescent="0.2">
      <c r="A159" s="32"/>
      <c r="B159" s="28"/>
      <c r="C159" s="30"/>
      <c r="D159" s="26"/>
      <c r="E159" s="26"/>
      <c r="F159" s="26"/>
      <c r="G159" s="26"/>
      <c r="H159" s="26"/>
      <c r="I159" s="26"/>
    </row>
    <row r="160" spans="1:9" s="4" customFormat="1" ht="10.5" customHeight="1" x14ac:dyDescent="0.2">
      <c r="A160" s="23">
        <v>64</v>
      </c>
      <c r="B160" s="42"/>
      <c r="C160" s="25" t="s">
        <v>6</v>
      </c>
      <c r="D160" s="26">
        <v>45.16</v>
      </c>
      <c r="E160" s="26">
        <v>46.96</v>
      </c>
      <c r="F160" s="26">
        <v>48.84</v>
      </c>
      <c r="G160" s="26">
        <v>50.79</v>
      </c>
      <c r="H160" s="26">
        <v>52.83</v>
      </c>
      <c r="I160" s="26">
        <v>54.94</v>
      </c>
    </row>
    <row r="161" spans="1:9" s="4" customFormat="1" ht="10.5" customHeight="1" x14ac:dyDescent="0.2">
      <c r="A161" s="32"/>
      <c r="B161" s="28"/>
      <c r="C161" s="30"/>
      <c r="D161" s="26"/>
      <c r="E161" s="26"/>
      <c r="F161" s="26"/>
      <c r="G161" s="26"/>
      <c r="H161" s="26"/>
      <c r="I161" s="26"/>
    </row>
    <row r="162" spans="1:9" s="4" customFormat="1" ht="10.5" customHeight="1" x14ac:dyDescent="0.2">
      <c r="A162" s="23">
        <v>65</v>
      </c>
      <c r="B162" s="42"/>
      <c r="C162" s="25" t="s">
        <v>6</v>
      </c>
      <c r="D162" s="26">
        <v>46.27</v>
      </c>
      <c r="E162" s="26">
        <v>48.12</v>
      </c>
      <c r="F162" s="26">
        <v>50.05</v>
      </c>
      <c r="G162" s="26">
        <v>52.05</v>
      </c>
      <c r="H162" s="26">
        <v>54.13</v>
      </c>
      <c r="I162" s="26">
        <v>56.3</v>
      </c>
    </row>
    <row r="163" spans="1:9" s="4" customFormat="1" ht="10.5" customHeight="1" x14ac:dyDescent="0.2">
      <c r="A163" s="32"/>
      <c r="B163" s="28"/>
      <c r="C163" s="30"/>
      <c r="D163" s="26"/>
      <c r="E163" s="26"/>
      <c r="F163" s="26"/>
      <c r="G163" s="26"/>
      <c r="H163" s="26"/>
      <c r="I163" s="26"/>
    </row>
    <row r="164" spans="1:9" s="4" customFormat="1" ht="10.5" customHeight="1" x14ac:dyDescent="0.2">
      <c r="A164" s="23">
        <v>66</v>
      </c>
      <c r="B164" s="42"/>
      <c r="C164" s="25" t="s">
        <v>6</v>
      </c>
      <c r="D164" s="26">
        <v>47.43</v>
      </c>
      <c r="E164" s="26">
        <v>49.33</v>
      </c>
      <c r="F164" s="26">
        <v>51.3</v>
      </c>
      <c r="G164" s="26">
        <v>53.35</v>
      </c>
      <c r="H164" s="26">
        <v>55.49</v>
      </c>
      <c r="I164" s="26">
        <v>57.71</v>
      </c>
    </row>
    <row r="165" spans="1:9" s="4" customFormat="1" ht="10.5" customHeight="1" x14ac:dyDescent="0.2">
      <c r="A165" s="32"/>
      <c r="B165" s="28"/>
      <c r="C165" s="30"/>
      <c r="D165" s="26"/>
      <c r="E165" s="26"/>
      <c r="F165" s="26"/>
      <c r="G165" s="26"/>
      <c r="H165" s="26"/>
      <c r="I165" s="26"/>
    </row>
    <row r="166" spans="1:9" s="4" customFormat="1" ht="10.5" customHeight="1" x14ac:dyDescent="0.2">
      <c r="A166" s="23">
        <v>67</v>
      </c>
      <c r="B166" s="42"/>
      <c r="C166" s="25" t="s">
        <v>6</v>
      </c>
      <c r="D166" s="26">
        <v>48.63</v>
      </c>
      <c r="E166" s="26">
        <v>50.58</v>
      </c>
      <c r="F166" s="26">
        <v>52.6</v>
      </c>
      <c r="G166" s="26">
        <v>54.7</v>
      </c>
      <c r="H166" s="26">
        <v>56.89</v>
      </c>
      <c r="I166" s="26">
        <v>59.17</v>
      </c>
    </row>
    <row r="167" spans="1:9" s="4" customFormat="1" ht="10.5" customHeight="1" x14ac:dyDescent="0.2">
      <c r="A167" s="32"/>
      <c r="B167" s="28"/>
      <c r="C167" s="30"/>
      <c r="D167" s="26"/>
      <c r="E167" s="26"/>
      <c r="F167" s="26"/>
      <c r="G167" s="26"/>
      <c r="H167" s="26"/>
      <c r="I167" s="26"/>
    </row>
    <row r="168" spans="1:9" s="4" customFormat="1" ht="10.5" customHeight="1" x14ac:dyDescent="0.2">
      <c r="A168" s="23">
        <v>68</v>
      </c>
      <c r="B168" s="42"/>
      <c r="C168" s="25" t="s">
        <v>6</v>
      </c>
      <c r="D168" s="26">
        <v>49.83</v>
      </c>
      <c r="E168" s="26">
        <v>51.82</v>
      </c>
      <c r="F168" s="26">
        <v>53.9</v>
      </c>
      <c r="G168" s="26">
        <v>56.05</v>
      </c>
      <c r="H168" s="26">
        <v>58.29</v>
      </c>
      <c r="I168" s="26">
        <v>60.63</v>
      </c>
    </row>
    <row r="169" spans="1:9" s="4" customFormat="1" ht="10.5" customHeight="1" x14ac:dyDescent="0.2">
      <c r="A169" s="32"/>
      <c r="B169" s="28"/>
      <c r="C169" s="30"/>
      <c r="D169" s="26"/>
      <c r="E169" s="26"/>
      <c r="F169" s="26"/>
      <c r="G169" s="26"/>
      <c r="H169" s="26"/>
      <c r="I169" s="26"/>
    </row>
    <row r="170" spans="1:9" s="4" customFormat="1" ht="10.5" customHeight="1" x14ac:dyDescent="0.2">
      <c r="A170" s="23">
        <v>69</v>
      </c>
      <c r="B170" s="28"/>
      <c r="C170" s="25" t="s">
        <v>6</v>
      </c>
      <c r="D170" s="26">
        <v>51.09</v>
      </c>
      <c r="E170" s="26">
        <v>53.13</v>
      </c>
      <c r="F170" s="26">
        <v>55.25</v>
      </c>
      <c r="G170" s="26">
        <v>57.47</v>
      </c>
      <c r="H170" s="26">
        <v>59.76</v>
      </c>
      <c r="I170" s="26">
        <v>62.15</v>
      </c>
    </row>
    <row r="171" spans="1:9" s="4" customFormat="1" ht="10.5" customHeight="1" x14ac:dyDescent="0.2">
      <c r="A171" s="32"/>
      <c r="B171" s="28"/>
      <c r="C171" s="30"/>
      <c r="D171" s="26"/>
      <c r="E171" s="26"/>
      <c r="F171" s="26"/>
      <c r="G171" s="26"/>
      <c r="H171" s="26"/>
      <c r="I171" s="26"/>
    </row>
    <row r="172" spans="1:9" s="4" customFormat="1" ht="10.5" customHeight="1" x14ac:dyDescent="0.2">
      <c r="A172" s="23">
        <v>70</v>
      </c>
      <c r="B172" s="42"/>
      <c r="C172" s="25" t="s">
        <v>6</v>
      </c>
      <c r="D172" s="26">
        <v>52.36</v>
      </c>
      <c r="E172" s="26">
        <v>54.45</v>
      </c>
      <c r="F172" s="26">
        <v>56.63</v>
      </c>
      <c r="G172" s="26">
        <v>58.89</v>
      </c>
      <c r="H172" s="26">
        <v>61.25</v>
      </c>
      <c r="I172" s="26">
        <v>63.7</v>
      </c>
    </row>
    <row r="173" spans="1:9" s="4" customFormat="1" ht="10.5" customHeight="1" x14ac:dyDescent="0.2">
      <c r="A173" s="32"/>
      <c r="B173" s="28"/>
      <c r="C173" s="30"/>
      <c r="D173" s="26"/>
      <c r="E173" s="26"/>
      <c r="F173" s="26"/>
      <c r="G173" s="26"/>
      <c r="H173" s="26"/>
      <c r="I173" s="26"/>
    </row>
    <row r="174" spans="1:9" s="4" customFormat="1" ht="10.5" customHeight="1" x14ac:dyDescent="0.2">
      <c r="A174" s="23">
        <v>71</v>
      </c>
      <c r="B174" s="42"/>
      <c r="C174" s="25" t="s">
        <v>6</v>
      </c>
      <c r="D174" s="26">
        <v>53.67</v>
      </c>
      <c r="E174" s="26">
        <v>55.81</v>
      </c>
      <c r="F174" s="26">
        <v>58.05</v>
      </c>
      <c r="G174" s="26">
        <v>60.37</v>
      </c>
      <c r="H174" s="26">
        <v>62.78</v>
      </c>
      <c r="I174" s="26">
        <v>65.290000000000006</v>
      </c>
    </row>
    <row r="175" spans="1:9" s="4" customFormat="1" ht="10.5" customHeight="1" x14ac:dyDescent="0.2">
      <c r="A175" s="32"/>
      <c r="B175" s="28"/>
      <c r="C175" s="30"/>
      <c r="D175" s="26"/>
      <c r="E175" s="26"/>
      <c r="F175" s="26"/>
      <c r="G175" s="26"/>
      <c r="H175" s="26"/>
      <c r="I175" s="26"/>
    </row>
    <row r="176" spans="1:9" s="4" customFormat="1" ht="10.5" customHeight="1" x14ac:dyDescent="0.2">
      <c r="A176" s="23">
        <v>72</v>
      </c>
      <c r="B176" s="42"/>
      <c r="C176" s="25" t="s">
        <v>6</v>
      </c>
      <c r="D176" s="26">
        <v>55.02</v>
      </c>
      <c r="E176" s="26">
        <v>57.22</v>
      </c>
      <c r="F176" s="26">
        <v>59.51</v>
      </c>
      <c r="G176" s="26">
        <v>61.89</v>
      </c>
      <c r="H176" s="26">
        <v>64.37</v>
      </c>
      <c r="I176" s="26">
        <v>66.94</v>
      </c>
    </row>
    <row r="177" spans="1:9" s="4" customFormat="1" ht="10.5" customHeight="1" x14ac:dyDescent="0.2">
      <c r="A177" s="32"/>
      <c r="B177" s="28"/>
      <c r="C177" s="30"/>
      <c r="D177" s="26"/>
      <c r="E177" s="26"/>
      <c r="F177" s="26"/>
      <c r="G177" s="26"/>
      <c r="H177" s="26"/>
      <c r="I177" s="26"/>
    </row>
    <row r="178" spans="1:9" s="4" customFormat="1" ht="10.5" customHeight="1" x14ac:dyDescent="0.2">
      <c r="A178" s="23">
        <v>73</v>
      </c>
      <c r="B178" s="42"/>
      <c r="C178" s="25" t="s">
        <v>6</v>
      </c>
      <c r="D178" s="26">
        <v>56.39</v>
      </c>
      <c r="E178" s="26">
        <v>58.64</v>
      </c>
      <c r="F178" s="26">
        <v>60.99</v>
      </c>
      <c r="G178" s="26">
        <v>63.43</v>
      </c>
      <c r="H178" s="26">
        <v>65.97</v>
      </c>
      <c r="I178" s="26">
        <v>68.61</v>
      </c>
    </row>
    <row r="179" spans="1:9" s="4" customFormat="1" ht="10.5" customHeight="1" x14ac:dyDescent="0.2">
      <c r="A179" s="32"/>
      <c r="B179" s="28"/>
      <c r="C179" s="30"/>
      <c r="D179" s="26"/>
      <c r="E179" s="26"/>
      <c r="F179" s="26"/>
      <c r="G179" s="26"/>
      <c r="H179" s="26"/>
      <c r="I179" s="26"/>
    </row>
    <row r="180" spans="1:9" s="4" customFormat="1" ht="10.5" customHeight="1" x14ac:dyDescent="0.2">
      <c r="A180" s="23">
        <v>74</v>
      </c>
      <c r="B180" s="42"/>
      <c r="C180" s="25" t="s">
        <v>6</v>
      </c>
      <c r="D180" s="26">
        <v>57.8</v>
      </c>
      <c r="E180" s="26">
        <v>60.11</v>
      </c>
      <c r="F180" s="26">
        <v>62.51</v>
      </c>
      <c r="G180" s="26">
        <v>65.02</v>
      </c>
      <c r="H180" s="26">
        <v>67.62</v>
      </c>
      <c r="I180" s="26">
        <v>70.319999999999993</v>
      </c>
    </row>
    <row r="181" spans="1:9" s="4" customFormat="1" ht="10.5" customHeight="1" x14ac:dyDescent="0.2">
      <c r="A181" s="32"/>
      <c r="B181" s="28"/>
      <c r="C181" s="30"/>
      <c r="D181" s="26"/>
      <c r="E181" s="26"/>
      <c r="F181" s="26"/>
      <c r="G181" s="26"/>
      <c r="H181" s="26"/>
      <c r="I181" s="26"/>
    </row>
    <row r="182" spans="1:9" s="4" customFormat="1" ht="10.5" customHeight="1" x14ac:dyDescent="0.2">
      <c r="A182" s="23">
        <v>75</v>
      </c>
      <c r="B182" s="42"/>
      <c r="C182" s="25" t="s">
        <v>6</v>
      </c>
      <c r="D182" s="26">
        <v>59.25</v>
      </c>
      <c r="E182" s="26">
        <v>61.62</v>
      </c>
      <c r="F182" s="26">
        <v>64.08</v>
      </c>
      <c r="G182" s="26">
        <v>66.650000000000006</v>
      </c>
      <c r="H182" s="26">
        <v>69.31</v>
      </c>
      <c r="I182" s="26">
        <v>72.09</v>
      </c>
    </row>
    <row r="183" spans="1:9" s="4" customFormat="1" ht="10.5" customHeight="1" thickBot="1" x14ac:dyDescent="0.25">
      <c r="A183" s="41"/>
      <c r="B183" s="8"/>
      <c r="C183" s="55"/>
      <c r="D183" s="37"/>
      <c r="E183" s="37"/>
      <c r="F183" s="37"/>
      <c r="G183" s="37"/>
      <c r="H183" s="37"/>
      <c r="I183" s="37"/>
    </row>
    <row r="184" spans="1:9" s="4" customFormat="1" ht="11.25" x14ac:dyDescent="0.2">
      <c r="A184" s="40"/>
    </row>
  </sheetData>
  <mergeCells count="1">
    <mergeCell ref="A1:B1"/>
  </mergeCells>
  <printOptions horizontalCentered="1"/>
  <pageMargins left="0.7" right="0.7" top="0.75" bottom="0.75" header="0.3" footer="0.3"/>
  <pageSetup scale="90" fitToHeight="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183"/>
  <sheetViews>
    <sheetView view="pageBreakPreview" topLeftCell="A16" zoomScaleNormal="100" zoomScaleSheetLayoutView="100" workbookViewId="0">
      <selection activeCell="D7" sqref="D7"/>
    </sheetView>
  </sheetViews>
  <sheetFormatPr defaultRowHeight="15" x14ac:dyDescent="0.25"/>
  <cols>
    <col min="1" max="1" width="5.42578125" customWidth="1"/>
    <col min="2" max="2" width="30.140625" customWidth="1"/>
    <col min="3" max="3" width="5.85546875" customWidth="1"/>
    <col min="4" max="4" width="9.85546875" customWidth="1"/>
    <col min="5" max="5" width="10" customWidth="1"/>
    <col min="6" max="7" width="9.85546875" customWidth="1"/>
    <col min="8" max="8" width="9.5703125" customWidth="1"/>
    <col min="9" max="9" width="9.85546875" customWidth="1"/>
  </cols>
  <sheetData>
    <row r="1" spans="1:9" s="4" customFormat="1" ht="11.25" x14ac:dyDescent="0.2">
      <c r="A1" s="450" t="s">
        <v>0</v>
      </c>
      <c r="B1" s="450"/>
      <c r="E1" s="3"/>
      <c r="F1" s="3"/>
      <c r="G1" s="3"/>
      <c r="H1" s="3"/>
      <c r="I1" s="3"/>
    </row>
    <row r="2" spans="1:9" s="4" customFormat="1" ht="11.25" x14ac:dyDescent="0.2">
      <c r="A2" s="5" t="s">
        <v>2</v>
      </c>
      <c r="B2" s="6"/>
      <c r="C2" s="6"/>
      <c r="D2" s="3"/>
      <c r="E2" s="3"/>
      <c r="F2" s="3"/>
      <c r="G2" s="57" t="s">
        <v>66</v>
      </c>
      <c r="H2" s="58">
        <v>1.26E-2</v>
      </c>
      <c r="I2" s="3"/>
    </row>
    <row r="3" spans="1:9" s="4" customFormat="1" ht="11.25" x14ac:dyDescent="0.2">
      <c r="A3" s="5" t="s">
        <v>3</v>
      </c>
      <c r="B3" s="6"/>
      <c r="C3" s="6" t="s">
        <v>4</v>
      </c>
      <c r="D3" s="3"/>
      <c r="E3" s="3"/>
      <c r="F3" s="3"/>
      <c r="G3" s="59" t="s">
        <v>67</v>
      </c>
      <c r="H3" s="60" t="s">
        <v>70</v>
      </c>
      <c r="I3" s="3"/>
    </row>
    <row r="4" spans="1:9" s="4" customFormat="1" ht="12" thickBot="1" x14ac:dyDescent="0.25">
      <c r="A4" s="8"/>
      <c r="B4" s="9"/>
      <c r="C4" s="9"/>
      <c r="D4" s="8"/>
      <c r="E4" s="8"/>
      <c r="F4" s="8"/>
      <c r="G4" s="10"/>
      <c r="H4" s="8"/>
      <c r="I4" s="8"/>
    </row>
    <row r="5" spans="1:9" s="4" customFormat="1" ht="11.25" x14ac:dyDescent="0.2">
      <c r="A5" s="11"/>
      <c r="B5" s="12"/>
      <c r="C5" s="13" t="s">
        <v>6</v>
      </c>
      <c r="D5" s="14" t="s">
        <v>7</v>
      </c>
      <c r="E5" s="15"/>
      <c r="F5" s="16"/>
      <c r="G5" s="16"/>
      <c r="H5" s="17"/>
      <c r="I5" s="18" t="s">
        <v>8</v>
      </c>
    </row>
    <row r="6" spans="1:9" s="4" customFormat="1" ht="12" thickBot="1" x14ac:dyDescent="0.25">
      <c r="A6" s="19" t="s">
        <v>9</v>
      </c>
      <c r="B6" s="20" t="s">
        <v>10</v>
      </c>
      <c r="C6" s="20" t="s">
        <v>11</v>
      </c>
      <c r="D6" s="21" t="s">
        <v>12</v>
      </c>
      <c r="E6" s="21" t="s">
        <v>13</v>
      </c>
      <c r="F6" s="21" t="s">
        <v>14</v>
      </c>
      <c r="G6" s="21" t="s">
        <v>15</v>
      </c>
      <c r="H6" s="22" t="s">
        <v>16</v>
      </c>
      <c r="I6" s="22" t="s">
        <v>17</v>
      </c>
    </row>
    <row r="7" spans="1:9" s="4" customFormat="1" ht="15" customHeight="1" x14ac:dyDescent="0.2">
      <c r="A7" s="44">
        <v>1</v>
      </c>
      <c r="B7" s="45"/>
      <c r="C7" s="46" t="s">
        <v>6</v>
      </c>
      <c r="D7" s="47">
        <f>+'2013'!D7*1.0126</f>
        <v>9.51</v>
      </c>
      <c r="E7" s="47">
        <f>+D7*1.04</f>
        <v>9.89</v>
      </c>
      <c r="F7" s="47">
        <f t="shared" ref="F7:I7" si="0">+E7*1.04</f>
        <v>10.29</v>
      </c>
      <c r="G7" s="47">
        <f t="shared" si="0"/>
        <v>10.7</v>
      </c>
      <c r="H7" s="47">
        <f t="shared" si="0"/>
        <v>11.13</v>
      </c>
      <c r="I7" s="47">
        <f t="shared" si="0"/>
        <v>11.58</v>
      </c>
    </row>
    <row r="8" spans="1:9" s="4" customFormat="1" ht="10.5" customHeight="1" x14ac:dyDescent="0.2">
      <c r="A8" s="23"/>
      <c r="B8" s="29"/>
      <c r="C8" s="30"/>
      <c r="D8" s="26"/>
      <c r="E8" s="26"/>
      <c r="F8" s="26"/>
      <c r="G8" s="26"/>
      <c r="H8" s="26"/>
      <c r="I8" s="26"/>
    </row>
    <row r="9" spans="1:9" s="4" customFormat="1" ht="10.5" customHeight="1" x14ac:dyDescent="0.2">
      <c r="A9" s="23">
        <v>2</v>
      </c>
      <c r="B9" s="24"/>
      <c r="C9" s="25" t="s">
        <v>6</v>
      </c>
      <c r="D9" s="26">
        <f>+'2013'!D9*1.0126</f>
        <v>9.76</v>
      </c>
      <c r="E9" s="26">
        <f>+D9*1.04</f>
        <v>10.15</v>
      </c>
      <c r="F9" s="26">
        <f t="shared" ref="F9:I9" si="1">+E9*1.04</f>
        <v>10.56</v>
      </c>
      <c r="G9" s="26">
        <f t="shared" si="1"/>
        <v>10.98</v>
      </c>
      <c r="H9" s="26">
        <f t="shared" si="1"/>
        <v>11.42</v>
      </c>
      <c r="I9" s="26">
        <f t="shared" si="1"/>
        <v>11.88</v>
      </c>
    </row>
    <row r="10" spans="1:9" s="4" customFormat="1" ht="10.5" customHeight="1" x14ac:dyDescent="0.2">
      <c r="A10" s="23"/>
      <c r="B10" s="29"/>
      <c r="C10" s="30"/>
      <c r="D10" s="26"/>
      <c r="E10" s="26"/>
      <c r="F10" s="26"/>
      <c r="G10" s="26"/>
      <c r="H10" s="26"/>
      <c r="I10" s="26"/>
    </row>
    <row r="11" spans="1:9" s="4" customFormat="1" ht="10.5" customHeight="1" x14ac:dyDescent="0.2">
      <c r="A11" s="23">
        <v>3</v>
      </c>
      <c r="B11" s="24"/>
      <c r="C11" s="25" t="s">
        <v>6</v>
      </c>
      <c r="D11" s="26">
        <f>+'2013'!D11*1.0126</f>
        <v>9.99</v>
      </c>
      <c r="E11" s="26">
        <f t="shared" ref="E11:I11" si="2">+D11*1.04</f>
        <v>10.39</v>
      </c>
      <c r="F11" s="26">
        <f t="shared" si="2"/>
        <v>10.81</v>
      </c>
      <c r="G11" s="26">
        <f t="shared" si="2"/>
        <v>11.24</v>
      </c>
      <c r="H11" s="26">
        <f t="shared" si="2"/>
        <v>11.69</v>
      </c>
      <c r="I11" s="26">
        <f t="shared" si="2"/>
        <v>12.16</v>
      </c>
    </row>
    <row r="12" spans="1:9" s="4" customFormat="1" ht="10.5" customHeight="1" x14ac:dyDescent="0.2">
      <c r="A12" s="23"/>
      <c r="B12" s="29"/>
      <c r="C12" s="30"/>
      <c r="D12" s="26"/>
      <c r="E12" s="26"/>
      <c r="F12" s="26"/>
      <c r="G12" s="26"/>
      <c r="H12" s="26"/>
      <c r="I12" s="26"/>
    </row>
    <row r="13" spans="1:9" s="4" customFormat="1" ht="10.5" customHeight="1" x14ac:dyDescent="0.2">
      <c r="A13" s="23">
        <v>4</v>
      </c>
      <c r="B13" s="24"/>
      <c r="C13" s="25" t="s">
        <v>6</v>
      </c>
      <c r="D13" s="26">
        <f>+'2013'!D13*1.0126</f>
        <v>10.25</v>
      </c>
      <c r="E13" s="26">
        <f t="shared" ref="E13:I13" si="3">+D13*1.04</f>
        <v>10.66</v>
      </c>
      <c r="F13" s="26">
        <f t="shared" si="3"/>
        <v>11.09</v>
      </c>
      <c r="G13" s="26">
        <f t="shared" si="3"/>
        <v>11.53</v>
      </c>
      <c r="H13" s="26">
        <f t="shared" si="3"/>
        <v>11.99</v>
      </c>
      <c r="I13" s="26">
        <f t="shared" si="3"/>
        <v>12.47</v>
      </c>
    </row>
    <row r="14" spans="1:9" s="4" customFormat="1" ht="10.5" customHeight="1" x14ac:dyDescent="0.2">
      <c r="A14" s="23"/>
      <c r="B14" s="29"/>
      <c r="C14" s="30"/>
      <c r="D14" s="26"/>
      <c r="E14" s="26"/>
      <c r="F14" s="26"/>
      <c r="G14" s="26"/>
      <c r="H14" s="26"/>
      <c r="I14" s="26"/>
    </row>
    <row r="15" spans="1:9" s="4" customFormat="1" ht="10.5" customHeight="1" x14ac:dyDescent="0.2">
      <c r="A15" s="23">
        <v>5</v>
      </c>
      <c r="B15" s="24"/>
      <c r="C15" s="25" t="s">
        <v>6</v>
      </c>
      <c r="D15" s="26">
        <f>+'2013'!D15*1.0126</f>
        <v>10.51</v>
      </c>
      <c r="E15" s="26">
        <f t="shared" ref="E15:I15" si="4">+D15*1.04</f>
        <v>10.93</v>
      </c>
      <c r="F15" s="26">
        <f t="shared" si="4"/>
        <v>11.37</v>
      </c>
      <c r="G15" s="26">
        <f t="shared" si="4"/>
        <v>11.82</v>
      </c>
      <c r="H15" s="26">
        <f t="shared" si="4"/>
        <v>12.29</v>
      </c>
      <c r="I15" s="26">
        <f t="shared" si="4"/>
        <v>12.78</v>
      </c>
    </row>
    <row r="16" spans="1:9" s="4" customFormat="1" ht="10.5" customHeight="1" x14ac:dyDescent="0.2">
      <c r="A16" s="23"/>
      <c r="B16" s="29"/>
      <c r="C16" s="30"/>
      <c r="D16" s="26"/>
      <c r="E16" s="26"/>
      <c r="F16" s="26"/>
      <c r="G16" s="26"/>
      <c r="H16" s="26"/>
      <c r="I16" s="26"/>
    </row>
    <row r="17" spans="1:9" s="4" customFormat="1" ht="10.5" customHeight="1" x14ac:dyDescent="0.2">
      <c r="A17" s="23">
        <v>6</v>
      </c>
      <c r="B17" s="24"/>
      <c r="C17" s="25" t="s">
        <v>6</v>
      </c>
      <c r="D17" s="26">
        <f>+'2013'!D17*1.0126</f>
        <v>10.76</v>
      </c>
      <c r="E17" s="26">
        <f t="shared" ref="E17:I17" si="5">+D17*1.04</f>
        <v>11.19</v>
      </c>
      <c r="F17" s="26">
        <f t="shared" si="5"/>
        <v>11.64</v>
      </c>
      <c r="G17" s="26">
        <f t="shared" si="5"/>
        <v>12.11</v>
      </c>
      <c r="H17" s="26">
        <f t="shared" si="5"/>
        <v>12.59</v>
      </c>
      <c r="I17" s="26">
        <f t="shared" si="5"/>
        <v>13.09</v>
      </c>
    </row>
    <row r="18" spans="1:9" s="4" customFormat="1" ht="10.5" customHeight="1" x14ac:dyDescent="0.2">
      <c r="A18" s="23"/>
      <c r="B18" s="29"/>
      <c r="C18" s="30"/>
      <c r="D18" s="26"/>
      <c r="E18" s="26"/>
      <c r="F18" s="26"/>
      <c r="G18" s="26"/>
      <c r="H18" s="26"/>
      <c r="I18" s="26"/>
    </row>
    <row r="19" spans="1:9" s="4" customFormat="1" ht="10.5" customHeight="1" x14ac:dyDescent="0.2">
      <c r="A19" s="23">
        <v>7</v>
      </c>
      <c r="B19" s="24"/>
      <c r="C19" s="25" t="s">
        <v>6</v>
      </c>
      <c r="D19" s="26">
        <f>+'2013'!D19*1.0126</f>
        <v>11.06</v>
      </c>
      <c r="E19" s="26">
        <f t="shared" ref="E19:I19" si="6">+D19*1.04</f>
        <v>11.5</v>
      </c>
      <c r="F19" s="26">
        <f t="shared" si="6"/>
        <v>11.96</v>
      </c>
      <c r="G19" s="26">
        <f t="shared" si="6"/>
        <v>12.44</v>
      </c>
      <c r="H19" s="26">
        <f t="shared" si="6"/>
        <v>12.94</v>
      </c>
      <c r="I19" s="26">
        <f t="shared" si="6"/>
        <v>13.46</v>
      </c>
    </row>
    <row r="20" spans="1:9" s="4" customFormat="1" ht="10.5" customHeight="1" x14ac:dyDescent="0.2">
      <c r="A20" s="23"/>
      <c r="B20" s="29"/>
      <c r="C20" s="30"/>
      <c r="D20" s="26"/>
      <c r="E20" s="26"/>
      <c r="F20" s="26"/>
      <c r="G20" s="26"/>
      <c r="H20" s="26"/>
      <c r="I20" s="26"/>
    </row>
    <row r="21" spans="1:9" s="4" customFormat="1" ht="10.5" customHeight="1" x14ac:dyDescent="0.2">
      <c r="A21" s="23">
        <v>8</v>
      </c>
      <c r="B21" s="24"/>
      <c r="C21" s="25" t="s">
        <v>6</v>
      </c>
      <c r="D21" s="26">
        <f>+'2013'!D21*1.0126</f>
        <v>11.34</v>
      </c>
      <c r="E21" s="26">
        <f t="shared" ref="E21:I21" si="7">+D21*1.04</f>
        <v>11.79</v>
      </c>
      <c r="F21" s="26">
        <f t="shared" si="7"/>
        <v>12.26</v>
      </c>
      <c r="G21" s="26">
        <f t="shared" si="7"/>
        <v>12.75</v>
      </c>
      <c r="H21" s="26">
        <f t="shared" si="7"/>
        <v>13.26</v>
      </c>
      <c r="I21" s="26">
        <f t="shared" si="7"/>
        <v>13.79</v>
      </c>
    </row>
    <row r="22" spans="1:9" s="4" customFormat="1" ht="10.5" customHeight="1" x14ac:dyDescent="0.2">
      <c r="A22" s="23"/>
      <c r="B22" s="29"/>
      <c r="C22" s="30"/>
      <c r="D22" s="26"/>
      <c r="E22" s="26"/>
      <c r="F22" s="26"/>
      <c r="G22" s="26"/>
      <c r="H22" s="26"/>
      <c r="I22" s="26"/>
    </row>
    <row r="23" spans="1:9" s="4" customFormat="1" ht="10.5" customHeight="1" x14ac:dyDescent="0.2">
      <c r="A23" s="23">
        <v>9</v>
      </c>
      <c r="B23" s="31"/>
      <c r="C23" s="25" t="s">
        <v>6</v>
      </c>
      <c r="D23" s="26">
        <f>+'2013'!D23*1.0126</f>
        <v>11.59</v>
      </c>
      <c r="E23" s="26">
        <f t="shared" ref="E23:I23" si="8">+D23*1.04</f>
        <v>12.05</v>
      </c>
      <c r="F23" s="26">
        <f t="shared" si="8"/>
        <v>12.53</v>
      </c>
      <c r="G23" s="26">
        <f t="shared" si="8"/>
        <v>13.03</v>
      </c>
      <c r="H23" s="26">
        <f t="shared" si="8"/>
        <v>13.55</v>
      </c>
      <c r="I23" s="26">
        <f t="shared" si="8"/>
        <v>14.09</v>
      </c>
    </row>
    <row r="24" spans="1:9" s="4" customFormat="1" ht="10.5" customHeight="1" x14ac:dyDescent="0.2">
      <c r="A24" s="23"/>
      <c r="B24" s="29"/>
      <c r="C24" s="30"/>
      <c r="D24" s="26"/>
      <c r="E24" s="26"/>
      <c r="F24" s="26"/>
      <c r="G24" s="26"/>
      <c r="H24" s="26"/>
      <c r="I24" s="26"/>
    </row>
    <row r="25" spans="1:9" s="4" customFormat="1" ht="10.5" customHeight="1" x14ac:dyDescent="0.2">
      <c r="A25" s="23">
        <v>10</v>
      </c>
      <c r="B25" s="24"/>
      <c r="C25" s="25" t="s">
        <v>6</v>
      </c>
      <c r="D25" s="26">
        <f>+'2013'!D25*1.0126</f>
        <v>11.9</v>
      </c>
      <c r="E25" s="26">
        <f t="shared" ref="E25:I25" si="9">+D25*1.04</f>
        <v>12.38</v>
      </c>
      <c r="F25" s="26">
        <f t="shared" si="9"/>
        <v>12.88</v>
      </c>
      <c r="G25" s="26">
        <f t="shared" si="9"/>
        <v>13.4</v>
      </c>
      <c r="H25" s="26">
        <f t="shared" si="9"/>
        <v>13.94</v>
      </c>
      <c r="I25" s="26">
        <f t="shared" si="9"/>
        <v>14.5</v>
      </c>
    </row>
    <row r="26" spans="1:9" s="4" customFormat="1" ht="10.5" customHeight="1" x14ac:dyDescent="0.2">
      <c r="A26" s="23"/>
      <c r="B26" s="29"/>
      <c r="C26" s="30"/>
      <c r="D26" s="26"/>
      <c r="E26" s="26"/>
      <c r="F26" s="26"/>
      <c r="G26" s="26"/>
      <c r="H26" s="26"/>
      <c r="I26" s="26"/>
    </row>
    <row r="27" spans="1:9" s="4" customFormat="1" ht="10.5" customHeight="1" x14ac:dyDescent="0.2">
      <c r="A27" s="23">
        <v>11</v>
      </c>
      <c r="B27" s="24"/>
      <c r="C27" s="25" t="s">
        <v>6</v>
      </c>
      <c r="D27" s="26">
        <f>+'2013'!D27*1.0126</f>
        <v>12.19</v>
      </c>
      <c r="E27" s="26">
        <f t="shared" ref="E27:I27" si="10">+D27*1.04</f>
        <v>12.68</v>
      </c>
      <c r="F27" s="26">
        <f t="shared" si="10"/>
        <v>13.19</v>
      </c>
      <c r="G27" s="26">
        <f t="shared" si="10"/>
        <v>13.72</v>
      </c>
      <c r="H27" s="26">
        <f t="shared" si="10"/>
        <v>14.27</v>
      </c>
      <c r="I27" s="26">
        <f t="shared" si="10"/>
        <v>14.84</v>
      </c>
    </row>
    <row r="28" spans="1:9" s="4" customFormat="1" ht="10.5" customHeight="1" x14ac:dyDescent="0.2">
      <c r="A28" s="23"/>
      <c r="B28" s="29"/>
      <c r="C28" s="30"/>
      <c r="D28" s="26"/>
      <c r="E28" s="26"/>
      <c r="F28" s="26"/>
      <c r="G28" s="26"/>
      <c r="H28" s="26"/>
      <c r="I28" s="26"/>
    </row>
    <row r="29" spans="1:9" s="4" customFormat="1" ht="10.5" customHeight="1" x14ac:dyDescent="0.2">
      <c r="A29" s="23">
        <v>12</v>
      </c>
      <c r="B29" s="24"/>
      <c r="C29" s="25" t="s">
        <v>6</v>
      </c>
      <c r="D29" s="26">
        <f>+'2013'!D29*1.0126</f>
        <v>12.49</v>
      </c>
      <c r="E29" s="26">
        <f t="shared" ref="E29:I29" si="11">+D29*1.04</f>
        <v>12.99</v>
      </c>
      <c r="F29" s="26">
        <f t="shared" si="11"/>
        <v>13.51</v>
      </c>
      <c r="G29" s="26">
        <f t="shared" si="11"/>
        <v>14.05</v>
      </c>
      <c r="H29" s="26">
        <f t="shared" si="11"/>
        <v>14.61</v>
      </c>
      <c r="I29" s="26">
        <f t="shared" si="11"/>
        <v>15.19</v>
      </c>
    </row>
    <row r="30" spans="1:9" s="4" customFormat="1" ht="10.5" customHeight="1" x14ac:dyDescent="0.2">
      <c r="A30" s="23"/>
      <c r="B30" s="29"/>
      <c r="C30" s="30"/>
      <c r="D30" s="26"/>
      <c r="E30" s="26"/>
      <c r="F30" s="26"/>
      <c r="G30" s="26"/>
      <c r="H30" s="26"/>
      <c r="I30" s="26"/>
    </row>
    <row r="31" spans="1:9" s="4" customFormat="1" ht="10.5" customHeight="1" x14ac:dyDescent="0.2">
      <c r="A31" s="23">
        <v>13</v>
      </c>
      <c r="B31" s="24" t="s">
        <v>18</v>
      </c>
      <c r="C31" s="25" t="s">
        <v>6</v>
      </c>
      <c r="D31" s="26">
        <f>+'2013'!D31*1.0126</f>
        <v>12.81</v>
      </c>
      <c r="E31" s="26">
        <f t="shared" ref="E31:I31" si="12">+D31*1.04</f>
        <v>13.32</v>
      </c>
      <c r="F31" s="26">
        <f t="shared" si="12"/>
        <v>13.85</v>
      </c>
      <c r="G31" s="26">
        <f t="shared" si="12"/>
        <v>14.4</v>
      </c>
      <c r="H31" s="26">
        <f t="shared" si="12"/>
        <v>14.98</v>
      </c>
      <c r="I31" s="26">
        <f t="shared" si="12"/>
        <v>15.58</v>
      </c>
    </row>
    <row r="32" spans="1:9" s="4" customFormat="1" ht="10.5" customHeight="1" x14ac:dyDescent="0.2">
      <c r="A32" s="23"/>
      <c r="B32" s="29"/>
      <c r="C32" s="30"/>
      <c r="D32" s="26"/>
      <c r="E32" s="26"/>
      <c r="F32" s="26"/>
      <c r="G32" s="26"/>
      <c r="H32" s="26"/>
      <c r="I32" s="26"/>
    </row>
    <row r="33" spans="1:9" s="4" customFormat="1" ht="10.5" customHeight="1" x14ac:dyDescent="0.2">
      <c r="A33" s="23">
        <v>14</v>
      </c>
      <c r="B33" s="24"/>
      <c r="C33" s="25" t="s">
        <v>6</v>
      </c>
      <c r="D33" s="26">
        <f>+'2013'!D33*1.0126</f>
        <v>13.13</v>
      </c>
      <c r="E33" s="26">
        <f t="shared" ref="E33:I33" si="13">+D33*1.04</f>
        <v>13.66</v>
      </c>
      <c r="F33" s="26">
        <f t="shared" si="13"/>
        <v>14.21</v>
      </c>
      <c r="G33" s="26">
        <f t="shared" si="13"/>
        <v>14.78</v>
      </c>
      <c r="H33" s="26">
        <f t="shared" si="13"/>
        <v>15.37</v>
      </c>
      <c r="I33" s="26">
        <f t="shared" si="13"/>
        <v>15.98</v>
      </c>
    </row>
    <row r="34" spans="1:9" s="4" customFormat="1" ht="10.5" customHeight="1" x14ac:dyDescent="0.2">
      <c r="A34" s="32"/>
      <c r="B34" s="29"/>
      <c r="C34" s="30"/>
      <c r="D34" s="26"/>
      <c r="E34" s="26"/>
      <c r="F34" s="26"/>
      <c r="G34" s="26"/>
      <c r="H34" s="26"/>
      <c r="I34" s="26"/>
    </row>
    <row r="35" spans="1:9" s="4" customFormat="1" ht="10.5" customHeight="1" x14ac:dyDescent="0.2">
      <c r="A35" s="23">
        <v>15</v>
      </c>
      <c r="B35" s="35"/>
      <c r="C35" s="25" t="s">
        <v>6</v>
      </c>
      <c r="D35" s="26">
        <f>+'2013'!D35*1.0126</f>
        <v>13.46</v>
      </c>
      <c r="E35" s="26">
        <f t="shared" ref="E35:I35" si="14">+D35*1.04</f>
        <v>14</v>
      </c>
      <c r="F35" s="26">
        <f t="shared" si="14"/>
        <v>14.56</v>
      </c>
      <c r="G35" s="26">
        <f t="shared" si="14"/>
        <v>15.14</v>
      </c>
      <c r="H35" s="26">
        <f t="shared" si="14"/>
        <v>15.75</v>
      </c>
      <c r="I35" s="26">
        <f t="shared" si="14"/>
        <v>16.38</v>
      </c>
    </row>
    <row r="36" spans="1:9" s="4" customFormat="1" ht="10.5" customHeight="1" x14ac:dyDescent="0.2">
      <c r="A36" s="23"/>
      <c r="B36" s="29"/>
      <c r="C36" s="30"/>
      <c r="D36" s="26"/>
      <c r="E36" s="26"/>
      <c r="F36" s="26"/>
      <c r="G36" s="26"/>
      <c r="H36" s="26"/>
      <c r="I36" s="26"/>
    </row>
    <row r="37" spans="1:9" s="4" customFormat="1" ht="10.5" customHeight="1" x14ac:dyDescent="0.2">
      <c r="A37" s="23">
        <v>16</v>
      </c>
      <c r="B37" s="24"/>
      <c r="C37" s="25" t="s">
        <v>6</v>
      </c>
      <c r="D37" s="26">
        <f>+'2013'!D37*1.0126</f>
        <v>13.79</v>
      </c>
      <c r="E37" s="26">
        <f t="shared" ref="E37:I37" si="15">+D37*1.04</f>
        <v>14.34</v>
      </c>
      <c r="F37" s="26">
        <f t="shared" si="15"/>
        <v>14.91</v>
      </c>
      <c r="G37" s="26">
        <f t="shared" si="15"/>
        <v>15.51</v>
      </c>
      <c r="H37" s="26">
        <f t="shared" si="15"/>
        <v>16.13</v>
      </c>
      <c r="I37" s="26">
        <f t="shared" si="15"/>
        <v>16.78</v>
      </c>
    </row>
    <row r="38" spans="1:9" s="4" customFormat="1" ht="10.5" customHeight="1" x14ac:dyDescent="0.2">
      <c r="A38" s="23"/>
      <c r="B38" s="29"/>
      <c r="C38" s="30"/>
      <c r="D38" s="26"/>
      <c r="E38" s="26"/>
      <c r="F38" s="26"/>
      <c r="G38" s="26"/>
      <c r="H38" s="26"/>
      <c r="I38" s="26"/>
    </row>
    <row r="39" spans="1:9" s="4" customFormat="1" ht="10.5" customHeight="1" x14ac:dyDescent="0.2">
      <c r="A39" s="23">
        <v>17</v>
      </c>
      <c r="B39" s="24"/>
      <c r="C39" s="25" t="s">
        <v>6</v>
      </c>
      <c r="D39" s="26">
        <f>+'2013'!D39*1.0126</f>
        <v>14.16</v>
      </c>
      <c r="E39" s="26">
        <f t="shared" ref="E39:I39" si="16">+D39*1.04</f>
        <v>14.73</v>
      </c>
      <c r="F39" s="26">
        <f t="shared" si="16"/>
        <v>15.32</v>
      </c>
      <c r="G39" s="26">
        <f t="shared" si="16"/>
        <v>15.93</v>
      </c>
      <c r="H39" s="26">
        <f t="shared" si="16"/>
        <v>16.57</v>
      </c>
      <c r="I39" s="26">
        <f t="shared" si="16"/>
        <v>17.23</v>
      </c>
    </row>
    <row r="40" spans="1:9" s="4" customFormat="1" ht="10.5" customHeight="1" x14ac:dyDescent="0.2">
      <c r="A40" s="23"/>
      <c r="B40" s="29"/>
      <c r="C40" s="30"/>
      <c r="D40" s="26"/>
      <c r="E40" s="26"/>
      <c r="F40" s="26"/>
      <c r="G40" s="26"/>
      <c r="H40" s="26"/>
      <c r="I40" s="26"/>
    </row>
    <row r="41" spans="1:9" s="4" customFormat="1" ht="10.5" customHeight="1" x14ac:dyDescent="0.2">
      <c r="A41" s="23">
        <v>18</v>
      </c>
      <c r="B41" s="31"/>
      <c r="C41" s="25" t="s">
        <v>6</v>
      </c>
      <c r="D41" s="26">
        <f>+'2013'!D41*1.0126</f>
        <v>14.49</v>
      </c>
      <c r="E41" s="26">
        <f t="shared" ref="E41:I41" si="17">+D41*1.04</f>
        <v>15.07</v>
      </c>
      <c r="F41" s="26">
        <f t="shared" si="17"/>
        <v>15.67</v>
      </c>
      <c r="G41" s="26">
        <f t="shared" si="17"/>
        <v>16.3</v>
      </c>
      <c r="H41" s="26">
        <f t="shared" si="17"/>
        <v>16.95</v>
      </c>
      <c r="I41" s="26">
        <f t="shared" si="17"/>
        <v>17.63</v>
      </c>
    </row>
    <row r="42" spans="1:9" s="4" customFormat="1" ht="10.5" customHeight="1" x14ac:dyDescent="0.2">
      <c r="A42" s="32"/>
      <c r="B42" s="29"/>
      <c r="C42" s="30"/>
      <c r="D42" s="26"/>
      <c r="E42" s="26"/>
      <c r="F42" s="26"/>
      <c r="G42" s="26"/>
      <c r="H42" s="26"/>
      <c r="I42" s="26"/>
    </row>
    <row r="43" spans="1:9" s="4" customFormat="1" ht="10.5" customHeight="1" x14ac:dyDescent="0.2">
      <c r="A43" s="23">
        <v>19</v>
      </c>
      <c r="B43" s="24"/>
      <c r="C43" s="25" t="s">
        <v>6</v>
      </c>
      <c r="D43" s="26">
        <f>+'2013'!D43*1.0126</f>
        <v>14.84</v>
      </c>
      <c r="E43" s="26">
        <f t="shared" ref="E43:I43" si="18">+D43*1.04</f>
        <v>15.43</v>
      </c>
      <c r="F43" s="26">
        <f t="shared" si="18"/>
        <v>16.05</v>
      </c>
      <c r="G43" s="26">
        <f t="shared" si="18"/>
        <v>16.690000000000001</v>
      </c>
      <c r="H43" s="26">
        <f t="shared" si="18"/>
        <v>17.36</v>
      </c>
      <c r="I43" s="26">
        <f t="shared" si="18"/>
        <v>18.05</v>
      </c>
    </row>
    <row r="44" spans="1:9" s="4" customFormat="1" ht="10.5" customHeight="1" x14ac:dyDescent="0.2">
      <c r="A44" s="32"/>
      <c r="B44" s="29"/>
      <c r="C44" s="30"/>
      <c r="D44" s="26"/>
      <c r="E44" s="26"/>
      <c r="F44" s="26"/>
      <c r="G44" s="26"/>
      <c r="H44" s="26"/>
      <c r="I44" s="26"/>
    </row>
    <row r="45" spans="1:9" s="4" customFormat="1" ht="10.5" customHeight="1" x14ac:dyDescent="0.2">
      <c r="A45" s="23">
        <v>20</v>
      </c>
      <c r="B45" s="24"/>
      <c r="C45" s="25" t="s">
        <v>6</v>
      </c>
      <c r="D45" s="26">
        <f>+'2013'!D45*1.0126</f>
        <v>15.23</v>
      </c>
      <c r="E45" s="26">
        <f t="shared" ref="E45:I45" si="19">+D45*1.04</f>
        <v>15.84</v>
      </c>
      <c r="F45" s="26">
        <f t="shared" si="19"/>
        <v>16.47</v>
      </c>
      <c r="G45" s="26">
        <f t="shared" si="19"/>
        <v>17.13</v>
      </c>
      <c r="H45" s="26">
        <f t="shared" si="19"/>
        <v>17.82</v>
      </c>
      <c r="I45" s="26">
        <f t="shared" si="19"/>
        <v>18.53</v>
      </c>
    </row>
    <row r="46" spans="1:9" s="4" customFormat="1" ht="10.5" customHeight="1" x14ac:dyDescent="0.2">
      <c r="A46" s="32"/>
      <c r="B46" s="29"/>
      <c r="C46" s="30"/>
      <c r="D46" s="26"/>
      <c r="E46" s="26"/>
      <c r="F46" s="26"/>
      <c r="G46" s="26"/>
      <c r="H46" s="26"/>
      <c r="I46" s="26"/>
    </row>
    <row r="47" spans="1:9" s="4" customFormat="1" ht="10.5" customHeight="1" x14ac:dyDescent="0.2">
      <c r="A47" s="23">
        <v>21</v>
      </c>
      <c r="B47" s="24"/>
      <c r="C47" s="25" t="s">
        <v>6</v>
      </c>
      <c r="D47" s="26">
        <f>+'2013'!D47*1.0126</f>
        <v>15.6</v>
      </c>
      <c r="E47" s="26">
        <f t="shared" ref="E47:I47" si="20">+D47*1.04</f>
        <v>16.22</v>
      </c>
      <c r="F47" s="26">
        <f t="shared" si="20"/>
        <v>16.87</v>
      </c>
      <c r="G47" s="26">
        <f t="shared" si="20"/>
        <v>17.54</v>
      </c>
      <c r="H47" s="26">
        <f t="shared" si="20"/>
        <v>18.239999999999998</v>
      </c>
      <c r="I47" s="26">
        <f t="shared" si="20"/>
        <v>18.97</v>
      </c>
    </row>
    <row r="48" spans="1:9" s="4" customFormat="1" ht="10.5" customHeight="1" x14ac:dyDescent="0.2">
      <c r="A48" s="23"/>
      <c r="B48" s="29"/>
      <c r="C48" s="30"/>
      <c r="D48" s="26"/>
      <c r="E48" s="26"/>
      <c r="F48" s="26"/>
      <c r="G48" s="26"/>
      <c r="H48" s="26"/>
      <c r="I48" s="26"/>
    </row>
    <row r="49" spans="1:12" s="4" customFormat="1" ht="10.5" customHeight="1" x14ac:dyDescent="0.2">
      <c r="A49" s="23">
        <v>22</v>
      </c>
      <c r="B49" s="24"/>
      <c r="C49" s="25" t="s">
        <v>6</v>
      </c>
      <c r="D49" s="26">
        <f>+'2013'!D49*1.0126</f>
        <v>16</v>
      </c>
      <c r="E49" s="26">
        <f t="shared" ref="E49:I49" si="21">+D49*1.04</f>
        <v>16.64</v>
      </c>
      <c r="F49" s="26">
        <f t="shared" si="21"/>
        <v>17.309999999999999</v>
      </c>
      <c r="G49" s="26">
        <f t="shared" si="21"/>
        <v>18</v>
      </c>
      <c r="H49" s="26">
        <f t="shared" si="21"/>
        <v>18.72</v>
      </c>
      <c r="I49" s="26">
        <f t="shared" si="21"/>
        <v>19.47</v>
      </c>
    </row>
    <row r="50" spans="1:12" s="4" customFormat="1" ht="10.5" customHeight="1" x14ac:dyDescent="0.2">
      <c r="A50" s="32"/>
      <c r="B50" s="29"/>
      <c r="C50" s="30"/>
      <c r="D50" s="26"/>
      <c r="E50" s="26"/>
      <c r="F50" s="26"/>
      <c r="G50" s="26"/>
      <c r="H50" s="26"/>
      <c r="I50" s="26"/>
    </row>
    <row r="51" spans="1:12" s="4" customFormat="1" ht="10.5" customHeight="1" x14ac:dyDescent="0.2">
      <c r="A51" s="23">
        <v>23</v>
      </c>
      <c r="B51" s="24"/>
      <c r="C51" s="25" t="s">
        <v>6</v>
      </c>
      <c r="D51" s="26">
        <f>+'2013'!D51*1.0126</f>
        <v>16.39</v>
      </c>
      <c r="E51" s="26">
        <f t="shared" ref="E51:I51" si="22">+D51*1.04</f>
        <v>17.05</v>
      </c>
      <c r="F51" s="26">
        <f t="shared" si="22"/>
        <v>17.73</v>
      </c>
      <c r="G51" s="26">
        <f t="shared" si="22"/>
        <v>18.440000000000001</v>
      </c>
      <c r="H51" s="26">
        <f t="shared" si="22"/>
        <v>19.18</v>
      </c>
      <c r="I51" s="26">
        <f t="shared" si="22"/>
        <v>19.95</v>
      </c>
    </row>
    <row r="52" spans="1:12" s="4" customFormat="1" ht="10.5" customHeight="1" x14ac:dyDescent="0.2">
      <c r="A52" s="23"/>
      <c r="B52" s="29"/>
      <c r="C52" s="30"/>
      <c r="D52" s="26"/>
      <c r="E52" s="26"/>
      <c r="F52" s="26"/>
      <c r="G52" s="26"/>
      <c r="H52" s="26"/>
      <c r="I52" s="26"/>
    </row>
    <row r="53" spans="1:12" s="4" customFormat="1" ht="10.5" customHeight="1" x14ac:dyDescent="0.2">
      <c r="A53" s="23">
        <v>24</v>
      </c>
      <c r="B53" s="24" t="s">
        <v>19</v>
      </c>
      <c r="C53" s="25" t="s">
        <v>6</v>
      </c>
      <c r="D53" s="26">
        <f>+'2013'!D53*1.0126</f>
        <v>16.809999999999999</v>
      </c>
      <c r="E53" s="26">
        <f t="shared" ref="E53:I53" si="23">+D53*1.04</f>
        <v>17.48</v>
      </c>
      <c r="F53" s="26">
        <f t="shared" si="23"/>
        <v>18.18</v>
      </c>
      <c r="G53" s="26">
        <f t="shared" si="23"/>
        <v>18.91</v>
      </c>
      <c r="H53" s="26">
        <f t="shared" si="23"/>
        <v>19.670000000000002</v>
      </c>
      <c r="I53" s="26">
        <f t="shared" si="23"/>
        <v>20.46</v>
      </c>
    </row>
    <row r="54" spans="1:12" s="4" customFormat="1" ht="10.5" customHeight="1" x14ac:dyDescent="0.2">
      <c r="A54" s="32"/>
      <c r="B54" s="29"/>
      <c r="C54" s="30"/>
      <c r="D54" s="26"/>
      <c r="E54" s="26"/>
      <c r="F54" s="26"/>
      <c r="G54" s="26"/>
      <c r="H54" s="26"/>
      <c r="I54" s="26"/>
    </row>
    <row r="55" spans="1:12" s="4" customFormat="1" ht="10.5" customHeight="1" x14ac:dyDescent="0.2">
      <c r="A55" s="23">
        <v>25</v>
      </c>
      <c r="B55" s="24"/>
      <c r="C55" s="25" t="s">
        <v>6</v>
      </c>
      <c r="D55" s="26">
        <f>+'2013'!D55*1.0126</f>
        <v>17.21</v>
      </c>
      <c r="E55" s="26">
        <f t="shared" ref="E55:I55" si="24">+D55*1.04</f>
        <v>17.899999999999999</v>
      </c>
      <c r="F55" s="26">
        <f t="shared" si="24"/>
        <v>18.62</v>
      </c>
      <c r="G55" s="26">
        <f t="shared" si="24"/>
        <v>19.36</v>
      </c>
      <c r="H55" s="26">
        <f t="shared" si="24"/>
        <v>20.13</v>
      </c>
      <c r="I55" s="26">
        <f t="shared" si="24"/>
        <v>20.94</v>
      </c>
    </row>
    <row r="56" spans="1:12" s="4" customFormat="1" ht="10.5" customHeight="1" x14ac:dyDescent="0.2">
      <c r="A56" s="23"/>
      <c r="B56" s="29"/>
      <c r="C56" s="30"/>
      <c r="D56" s="26"/>
      <c r="E56" s="26"/>
      <c r="F56" s="26"/>
      <c r="G56" s="26"/>
      <c r="H56" s="26"/>
      <c r="I56" s="26"/>
    </row>
    <row r="57" spans="1:12" s="4" customFormat="1" ht="10.5" customHeight="1" x14ac:dyDescent="0.2">
      <c r="A57" s="23">
        <v>26</v>
      </c>
      <c r="B57" s="24"/>
      <c r="C57" s="25" t="s">
        <v>6</v>
      </c>
      <c r="D57" s="26">
        <f>+'2013'!D57*1.0126</f>
        <v>17.649999999999999</v>
      </c>
      <c r="E57" s="26">
        <f t="shared" ref="E57:I57" si="25">+D57*1.04</f>
        <v>18.36</v>
      </c>
      <c r="F57" s="26">
        <f t="shared" si="25"/>
        <v>19.09</v>
      </c>
      <c r="G57" s="26">
        <f t="shared" si="25"/>
        <v>19.850000000000001</v>
      </c>
      <c r="H57" s="26">
        <f t="shared" si="25"/>
        <v>20.64</v>
      </c>
      <c r="I57" s="26">
        <f t="shared" si="25"/>
        <v>21.47</v>
      </c>
    </row>
    <row r="58" spans="1:12" s="4" customFormat="1" ht="10.5" customHeight="1" x14ac:dyDescent="0.2">
      <c r="A58" s="33"/>
      <c r="B58" s="29"/>
      <c r="C58" s="30"/>
      <c r="D58" s="26"/>
      <c r="E58" s="26"/>
      <c r="F58" s="26"/>
      <c r="G58" s="26"/>
      <c r="H58" s="26"/>
      <c r="I58" s="26"/>
    </row>
    <row r="59" spans="1:12" s="4" customFormat="1" ht="10.5" customHeight="1" x14ac:dyDescent="0.2">
      <c r="A59" s="23">
        <v>27</v>
      </c>
      <c r="B59" s="34"/>
      <c r="C59" s="25" t="s">
        <v>6</v>
      </c>
      <c r="D59" s="26">
        <f>+'2013'!D59*1.0126</f>
        <v>18.100000000000001</v>
      </c>
      <c r="E59" s="26">
        <f t="shared" ref="E59:I59" si="26">+D59*1.04</f>
        <v>18.82</v>
      </c>
      <c r="F59" s="26">
        <f t="shared" si="26"/>
        <v>19.57</v>
      </c>
      <c r="G59" s="26">
        <f t="shared" si="26"/>
        <v>20.350000000000001</v>
      </c>
      <c r="H59" s="26">
        <f t="shared" si="26"/>
        <v>21.16</v>
      </c>
      <c r="I59" s="26">
        <f t="shared" si="26"/>
        <v>22.01</v>
      </c>
    </row>
    <row r="60" spans="1:12" s="4" customFormat="1" ht="10.5" customHeight="1" x14ac:dyDescent="0.2">
      <c r="A60" s="32"/>
      <c r="B60" s="35"/>
      <c r="C60" s="30"/>
      <c r="D60" s="26"/>
      <c r="E60" s="26"/>
      <c r="F60" s="26"/>
      <c r="G60" s="26"/>
      <c r="H60" s="26"/>
      <c r="I60" s="26"/>
    </row>
    <row r="61" spans="1:12" s="4" customFormat="1" ht="10.5" customHeight="1" x14ac:dyDescent="0.2">
      <c r="A61" s="23">
        <v>28</v>
      </c>
      <c r="B61" s="35"/>
      <c r="C61" s="25" t="s">
        <v>6</v>
      </c>
      <c r="D61" s="26">
        <f>+'2013'!D61*1.0126</f>
        <v>18.559999999999999</v>
      </c>
      <c r="E61" s="26">
        <f t="shared" ref="E61:I61" si="27">+D61*1.04</f>
        <v>19.3</v>
      </c>
      <c r="F61" s="26">
        <f t="shared" si="27"/>
        <v>20.07</v>
      </c>
      <c r="G61" s="26">
        <f t="shared" si="27"/>
        <v>20.87</v>
      </c>
      <c r="H61" s="26">
        <f t="shared" si="27"/>
        <v>21.7</v>
      </c>
      <c r="I61" s="26">
        <f t="shared" si="27"/>
        <v>22.57</v>
      </c>
    </row>
    <row r="62" spans="1:12" s="4" customFormat="1" ht="10.5" customHeight="1" x14ac:dyDescent="0.2">
      <c r="A62" s="23"/>
      <c r="B62" s="29"/>
      <c r="C62" s="30"/>
      <c r="D62" s="26"/>
      <c r="E62" s="26"/>
      <c r="F62" s="26"/>
      <c r="G62" s="26"/>
      <c r="H62" s="26"/>
      <c r="I62" s="26"/>
    </row>
    <row r="63" spans="1:12" s="4" customFormat="1" ht="10.5" customHeight="1" x14ac:dyDescent="0.2">
      <c r="A63" s="23">
        <v>29</v>
      </c>
      <c r="B63" s="35"/>
      <c r="C63" s="25" t="s">
        <v>6</v>
      </c>
      <c r="D63" s="26">
        <f>+'2013'!D63*1.0126</f>
        <v>19.03</v>
      </c>
      <c r="E63" s="26">
        <f t="shared" ref="E63:I63" si="28">+D63*1.04</f>
        <v>19.79</v>
      </c>
      <c r="F63" s="26">
        <f t="shared" si="28"/>
        <v>20.58</v>
      </c>
      <c r="G63" s="26">
        <f t="shared" si="28"/>
        <v>21.4</v>
      </c>
      <c r="H63" s="26">
        <f t="shared" si="28"/>
        <v>22.26</v>
      </c>
      <c r="I63" s="26">
        <f t="shared" si="28"/>
        <v>23.15</v>
      </c>
      <c r="L63" s="52"/>
    </row>
    <row r="64" spans="1:12" s="4" customFormat="1" ht="10.5" customHeight="1" x14ac:dyDescent="0.2">
      <c r="A64" s="32"/>
      <c r="B64" s="29"/>
      <c r="C64" s="30"/>
      <c r="D64" s="26"/>
      <c r="E64" s="26"/>
      <c r="F64" s="26"/>
      <c r="G64" s="26"/>
      <c r="H64" s="26"/>
      <c r="I64" s="26"/>
    </row>
    <row r="65" spans="1:9" s="4" customFormat="1" ht="10.5" customHeight="1" x14ac:dyDescent="0.2">
      <c r="A65" s="23">
        <v>30</v>
      </c>
      <c r="B65" s="24"/>
      <c r="C65" s="25" t="s">
        <v>6</v>
      </c>
      <c r="D65" s="26">
        <f>+'2013'!D65*1.0126</f>
        <v>19.5</v>
      </c>
      <c r="E65" s="26">
        <f t="shared" ref="E65:I65" si="29">+D65*1.04</f>
        <v>20.28</v>
      </c>
      <c r="F65" s="26">
        <f t="shared" si="29"/>
        <v>21.09</v>
      </c>
      <c r="G65" s="26">
        <f t="shared" si="29"/>
        <v>21.93</v>
      </c>
      <c r="H65" s="26">
        <f t="shared" si="29"/>
        <v>22.81</v>
      </c>
      <c r="I65" s="26">
        <f t="shared" si="29"/>
        <v>23.72</v>
      </c>
    </row>
    <row r="66" spans="1:9" s="4" customFormat="1" ht="10.5" customHeight="1" x14ac:dyDescent="0.2">
      <c r="A66" s="23"/>
      <c r="B66" s="24"/>
      <c r="C66" s="25"/>
      <c r="D66" s="26"/>
      <c r="E66" s="26"/>
      <c r="F66" s="26"/>
      <c r="G66" s="26"/>
      <c r="H66" s="26"/>
      <c r="I66" s="26"/>
    </row>
    <row r="67" spans="1:9" s="4" customFormat="1" ht="10.5" customHeight="1" x14ac:dyDescent="0.2">
      <c r="A67" s="23">
        <v>31</v>
      </c>
      <c r="B67" s="29" t="s">
        <v>20</v>
      </c>
      <c r="C67" s="25" t="s">
        <v>6</v>
      </c>
      <c r="D67" s="26">
        <f>+'2013'!D67*1.0126</f>
        <v>19.98</v>
      </c>
      <c r="E67" s="26">
        <f t="shared" ref="E67:I67" si="30">+D67*1.04</f>
        <v>20.78</v>
      </c>
      <c r="F67" s="26">
        <f t="shared" si="30"/>
        <v>21.61</v>
      </c>
      <c r="G67" s="26">
        <f t="shared" si="30"/>
        <v>22.47</v>
      </c>
      <c r="H67" s="26">
        <f t="shared" si="30"/>
        <v>23.37</v>
      </c>
      <c r="I67" s="26">
        <f t="shared" si="30"/>
        <v>24.3</v>
      </c>
    </row>
    <row r="68" spans="1:9" s="4" customFormat="1" ht="10.5" customHeight="1" x14ac:dyDescent="0.2">
      <c r="A68" s="23"/>
      <c r="B68" s="29" t="s">
        <v>21</v>
      </c>
      <c r="C68" s="30"/>
      <c r="D68" s="26"/>
      <c r="E68" s="26"/>
      <c r="F68" s="26"/>
      <c r="G68" s="26"/>
      <c r="H68" s="26"/>
      <c r="I68" s="26"/>
    </row>
    <row r="69" spans="1:9" s="4" customFormat="1" ht="10.5" customHeight="1" x14ac:dyDescent="0.2">
      <c r="A69" s="23"/>
      <c r="B69" s="29" t="s">
        <v>22</v>
      </c>
      <c r="C69" s="30"/>
      <c r="D69" s="26"/>
      <c r="E69" s="26"/>
      <c r="F69" s="26"/>
      <c r="G69" s="26"/>
      <c r="H69" s="26"/>
      <c r="I69" s="26"/>
    </row>
    <row r="70" spans="1:9" s="4" customFormat="1" ht="10.5" customHeight="1" x14ac:dyDescent="0.2">
      <c r="A70" s="23"/>
      <c r="B70" s="29"/>
      <c r="C70" s="30"/>
      <c r="D70" s="26"/>
      <c r="E70" s="26"/>
      <c r="F70" s="26"/>
      <c r="G70" s="26"/>
      <c r="H70" s="26"/>
      <c r="I70" s="26"/>
    </row>
    <row r="71" spans="1:9" s="4" customFormat="1" ht="10.5" customHeight="1" x14ac:dyDescent="0.2">
      <c r="A71" s="23">
        <v>32</v>
      </c>
      <c r="B71" s="34"/>
      <c r="C71" s="25" t="s">
        <v>6</v>
      </c>
      <c r="D71" s="26">
        <f>+'2013'!D71*1.0126</f>
        <v>20.48</v>
      </c>
      <c r="E71" s="26">
        <f t="shared" ref="E71:I71" si="31">+D71*1.04</f>
        <v>21.3</v>
      </c>
      <c r="F71" s="26">
        <f t="shared" si="31"/>
        <v>22.15</v>
      </c>
      <c r="G71" s="26">
        <f t="shared" si="31"/>
        <v>23.04</v>
      </c>
      <c r="H71" s="26">
        <f t="shared" si="31"/>
        <v>23.96</v>
      </c>
      <c r="I71" s="26">
        <f t="shared" si="31"/>
        <v>24.92</v>
      </c>
    </row>
    <row r="72" spans="1:9" s="4" customFormat="1" ht="10.5" customHeight="1" x14ac:dyDescent="0.2">
      <c r="A72" s="32"/>
      <c r="B72" s="29"/>
      <c r="C72" s="30"/>
      <c r="D72" s="26"/>
      <c r="E72" s="26"/>
      <c r="F72" s="26"/>
      <c r="G72" s="26"/>
      <c r="H72" s="26"/>
      <c r="I72" s="26"/>
    </row>
    <row r="73" spans="1:9" s="4" customFormat="1" ht="10.5" customHeight="1" thickBot="1" x14ac:dyDescent="0.25">
      <c r="A73" s="36">
        <v>33</v>
      </c>
      <c r="B73" s="71"/>
      <c r="C73" s="50" t="s">
        <v>6</v>
      </c>
      <c r="D73" s="37">
        <f>+'2013'!D73*1.0126</f>
        <v>21</v>
      </c>
      <c r="E73" s="37">
        <f t="shared" ref="E73:I78" si="32">+D73*1.04</f>
        <v>21.84</v>
      </c>
      <c r="F73" s="37">
        <f t="shared" si="32"/>
        <v>22.71</v>
      </c>
      <c r="G73" s="37">
        <f t="shared" si="32"/>
        <v>23.62</v>
      </c>
      <c r="H73" s="37">
        <f t="shared" si="32"/>
        <v>24.56</v>
      </c>
      <c r="I73" s="37">
        <f t="shared" si="32"/>
        <v>25.54</v>
      </c>
    </row>
    <row r="74" spans="1:9" s="4" customFormat="1" ht="11.25" hidden="1" x14ac:dyDescent="0.2">
      <c r="A74" s="32"/>
      <c r="B74" s="29"/>
      <c r="C74" s="30"/>
      <c r="D74" s="26"/>
      <c r="E74" s="26"/>
      <c r="F74" s="26"/>
      <c r="G74" s="26"/>
      <c r="H74" s="26"/>
      <c r="I74" s="26"/>
    </row>
    <row r="75" spans="1:9" s="4" customFormat="1" ht="15" customHeight="1" x14ac:dyDescent="0.2">
      <c r="A75" s="23">
        <v>34</v>
      </c>
      <c r="B75" s="29" t="s">
        <v>23</v>
      </c>
      <c r="C75" s="25" t="s">
        <v>6</v>
      </c>
      <c r="D75" s="26">
        <f>+'2013'!D75*1.0126</f>
        <v>21.52</v>
      </c>
      <c r="E75" s="26">
        <f t="shared" si="32"/>
        <v>22.38</v>
      </c>
      <c r="F75" s="26">
        <f t="shared" si="32"/>
        <v>23.28</v>
      </c>
      <c r="G75" s="26">
        <f t="shared" si="32"/>
        <v>24.21</v>
      </c>
      <c r="H75" s="26">
        <f t="shared" si="32"/>
        <v>25.18</v>
      </c>
      <c r="I75" s="26">
        <f t="shared" si="32"/>
        <v>26.19</v>
      </c>
    </row>
    <row r="76" spans="1:9" s="4" customFormat="1" ht="10.5" customHeight="1" x14ac:dyDescent="0.2">
      <c r="A76" s="23"/>
      <c r="B76" s="29" t="s">
        <v>24</v>
      </c>
      <c r="C76" s="25"/>
      <c r="D76" s="26"/>
      <c r="E76" s="26"/>
      <c r="F76" s="26"/>
      <c r="G76" s="26"/>
      <c r="H76" s="26"/>
      <c r="I76" s="26"/>
    </row>
    <row r="77" spans="1:9" s="4" customFormat="1" ht="10.5" customHeight="1" x14ac:dyDescent="0.2">
      <c r="A77" s="23"/>
      <c r="B77" s="24"/>
      <c r="C77" s="25"/>
      <c r="D77" s="26"/>
      <c r="E77" s="26"/>
      <c r="F77" s="26"/>
      <c r="G77" s="26"/>
      <c r="H77" s="26"/>
      <c r="I77" s="26"/>
    </row>
    <row r="78" spans="1:9" s="4" customFormat="1" ht="10.5" customHeight="1" x14ac:dyDescent="0.2">
      <c r="A78" s="23">
        <v>35</v>
      </c>
      <c r="B78" s="24" t="s">
        <v>25</v>
      </c>
      <c r="C78" s="25" t="s">
        <v>6</v>
      </c>
      <c r="D78" s="26">
        <f>+'2013'!D78*1.0126</f>
        <v>22.05</v>
      </c>
      <c r="E78" s="26">
        <f t="shared" si="32"/>
        <v>22.93</v>
      </c>
      <c r="F78" s="26">
        <f t="shared" si="32"/>
        <v>23.85</v>
      </c>
      <c r="G78" s="26">
        <f t="shared" si="32"/>
        <v>24.8</v>
      </c>
      <c r="H78" s="26">
        <f t="shared" si="32"/>
        <v>25.79</v>
      </c>
      <c r="I78" s="26">
        <f t="shared" si="32"/>
        <v>26.82</v>
      </c>
    </row>
    <row r="79" spans="1:9" s="4" customFormat="1" ht="10.5" customHeight="1" x14ac:dyDescent="0.2">
      <c r="A79" s="23"/>
      <c r="B79" s="24" t="s">
        <v>26</v>
      </c>
      <c r="C79" s="30"/>
      <c r="D79" s="26"/>
      <c r="E79" s="26"/>
      <c r="F79" s="26"/>
      <c r="G79" s="26"/>
      <c r="H79" s="26"/>
      <c r="I79" s="26"/>
    </row>
    <row r="80" spans="1:9" s="4" customFormat="1" ht="10.5" customHeight="1" x14ac:dyDescent="0.2">
      <c r="A80" s="32"/>
      <c r="B80" s="24" t="s">
        <v>27</v>
      </c>
      <c r="C80" s="30"/>
      <c r="D80" s="26"/>
      <c r="E80" s="26"/>
      <c r="F80" s="26"/>
      <c r="G80" s="26"/>
      <c r="H80" s="26"/>
      <c r="I80" s="26"/>
    </row>
    <row r="81" spans="1:13" s="4" customFormat="1" ht="10.5" customHeight="1" x14ac:dyDescent="0.2">
      <c r="A81" s="32"/>
      <c r="B81" s="35"/>
      <c r="C81" s="30"/>
      <c r="D81" s="26"/>
      <c r="E81" s="26"/>
      <c r="F81" s="26"/>
      <c r="G81" s="26"/>
      <c r="H81" s="26"/>
      <c r="I81" s="26"/>
    </row>
    <row r="82" spans="1:13" s="4" customFormat="1" ht="10.5" customHeight="1" x14ac:dyDescent="0.2">
      <c r="A82" s="23">
        <v>36</v>
      </c>
      <c r="B82" s="24"/>
      <c r="C82" s="25" t="s">
        <v>6</v>
      </c>
      <c r="D82" s="26">
        <f>+'2013'!D82*1.0126</f>
        <v>22.62</v>
      </c>
      <c r="E82" s="26">
        <f t="shared" ref="E82:I84" si="33">+D82*1.04</f>
        <v>23.52</v>
      </c>
      <c r="F82" s="26">
        <f t="shared" si="33"/>
        <v>24.46</v>
      </c>
      <c r="G82" s="26">
        <f t="shared" si="33"/>
        <v>25.44</v>
      </c>
      <c r="H82" s="26">
        <f t="shared" si="33"/>
        <v>26.46</v>
      </c>
      <c r="I82" s="26">
        <f t="shared" si="33"/>
        <v>27.52</v>
      </c>
    </row>
    <row r="83" spans="1:13" s="4" customFormat="1" ht="10.5" customHeight="1" x14ac:dyDescent="0.2">
      <c r="A83" s="32"/>
      <c r="B83" s="29"/>
      <c r="C83" s="30"/>
      <c r="D83" s="26"/>
      <c r="E83" s="26"/>
      <c r="F83" s="26"/>
      <c r="G83" s="26"/>
      <c r="H83" s="26"/>
      <c r="I83" s="26"/>
    </row>
    <row r="84" spans="1:13" s="4" customFormat="1" ht="10.5" customHeight="1" x14ac:dyDescent="0.2">
      <c r="A84" s="23">
        <v>37</v>
      </c>
      <c r="B84" s="29" t="s">
        <v>30</v>
      </c>
      <c r="C84" s="25" t="s">
        <v>6</v>
      </c>
      <c r="D84" s="26">
        <f>+'2013'!D84*1.0126</f>
        <v>23.16</v>
      </c>
      <c r="E84" s="26">
        <f t="shared" si="33"/>
        <v>24.09</v>
      </c>
      <c r="F84" s="26">
        <f t="shared" si="33"/>
        <v>25.05</v>
      </c>
      <c r="G84" s="26">
        <f t="shared" si="33"/>
        <v>26.05</v>
      </c>
      <c r="H84" s="26">
        <f t="shared" si="33"/>
        <v>27.09</v>
      </c>
      <c r="I84" s="26">
        <f t="shared" si="33"/>
        <v>28.17</v>
      </c>
    </row>
    <row r="85" spans="1:13" s="4" customFormat="1" ht="10.5" customHeight="1" x14ac:dyDescent="0.2">
      <c r="A85" s="32"/>
      <c r="B85" s="29" t="s">
        <v>32</v>
      </c>
      <c r="C85" s="30"/>
      <c r="D85" s="26"/>
      <c r="E85" s="26"/>
      <c r="F85" s="26"/>
      <c r="G85" s="26"/>
      <c r="H85" s="26"/>
      <c r="I85" s="26"/>
    </row>
    <row r="86" spans="1:13" s="4" customFormat="1" ht="10.5" customHeight="1" x14ac:dyDescent="0.2">
      <c r="A86" s="32"/>
      <c r="B86" s="34" t="s">
        <v>33</v>
      </c>
      <c r="C86" s="30"/>
      <c r="D86" s="26"/>
      <c r="E86" s="26"/>
      <c r="F86" s="26"/>
      <c r="G86" s="26"/>
      <c r="H86" s="26"/>
      <c r="I86" s="26"/>
    </row>
    <row r="87" spans="1:13" s="4" customFormat="1" ht="10.5" customHeight="1" x14ac:dyDescent="0.2">
      <c r="A87" s="32"/>
      <c r="C87" s="30"/>
      <c r="D87" s="26"/>
      <c r="E87" s="26"/>
      <c r="F87" s="26"/>
      <c r="G87" s="26"/>
      <c r="H87" s="26"/>
      <c r="I87" s="26"/>
    </row>
    <row r="88" spans="1:13" s="4" customFormat="1" ht="10.5" customHeight="1" x14ac:dyDescent="0.2">
      <c r="A88" s="23">
        <v>38</v>
      </c>
      <c r="B88" s="24" t="s">
        <v>34</v>
      </c>
      <c r="C88" s="25" t="s">
        <v>6</v>
      </c>
      <c r="D88" s="26">
        <f>+'2013'!D88*1.0126</f>
        <v>23.75</v>
      </c>
      <c r="E88" s="26">
        <f t="shared" ref="E88:I91" si="34">+D88*1.04</f>
        <v>24.7</v>
      </c>
      <c r="F88" s="26">
        <f t="shared" si="34"/>
        <v>25.69</v>
      </c>
      <c r="G88" s="26">
        <f t="shared" si="34"/>
        <v>26.72</v>
      </c>
      <c r="H88" s="26">
        <f t="shared" si="34"/>
        <v>27.79</v>
      </c>
      <c r="I88" s="26">
        <f t="shared" si="34"/>
        <v>28.9</v>
      </c>
    </row>
    <row r="89" spans="1:13" s="4" customFormat="1" ht="10.5" customHeight="1" x14ac:dyDescent="0.2">
      <c r="A89" s="23"/>
      <c r="B89" s="24" t="s">
        <v>58</v>
      </c>
      <c r="C89" s="25"/>
      <c r="D89" s="26"/>
      <c r="E89" s="26"/>
      <c r="F89" s="26"/>
      <c r="G89" s="26"/>
      <c r="H89" s="26"/>
      <c r="I89" s="26"/>
    </row>
    <row r="90" spans="1:13" s="4" customFormat="1" ht="10.5" customHeight="1" x14ac:dyDescent="0.2">
      <c r="A90" s="23"/>
      <c r="B90" s="29"/>
      <c r="C90" s="25"/>
      <c r="D90" s="26"/>
      <c r="E90" s="26"/>
      <c r="F90" s="26"/>
      <c r="G90" s="26"/>
      <c r="H90" s="26"/>
      <c r="I90" s="26"/>
    </row>
    <row r="91" spans="1:13" s="4" customFormat="1" ht="10.5" customHeight="1" x14ac:dyDescent="0.2">
      <c r="A91" s="23">
        <v>39</v>
      </c>
      <c r="B91" s="24" t="s">
        <v>35</v>
      </c>
      <c r="C91" s="25" t="s">
        <v>6</v>
      </c>
      <c r="D91" s="26">
        <f>+'2013'!D91*1.0126</f>
        <v>24.33</v>
      </c>
      <c r="E91" s="26">
        <f t="shared" si="34"/>
        <v>25.3</v>
      </c>
      <c r="F91" s="26">
        <f t="shared" si="34"/>
        <v>26.31</v>
      </c>
      <c r="G91" s="26">
        <f t="shared" si="34"/>
        <v>27.36</v>
      </c>
      <c r="H91" s="26">
        <f t="shared" si="34"/>
        <v>28.45</v>
      </c>
      <c r="I91" s="26">
        <f t="shared" si="34"/>
        <v>29.59</v>
      </c>
    </row>
    <row r="92" spans="1:13" s="4" customFormat="1" ht="10.5" customHeight="1" x14ac:dyDescent="0.2">
      <c r="A92" s="32"/>
      <c r="B92" s="24" t="s">
        <v>37</v>
      </c>
      <c r="C92" s="30"/>
      <c r="D92" s="26"/>
      <c r="E92" s="26"/>
      <c r="F92" s="26"/>
      <c r="G92" s="26"/>
      <c r="H92" s="26"/>
      <c r="I92" s="26"/>
      <c r="M92" s="69"/>
    </row>
    <row r="93" spans="1:13" s="4" customFormat="1" ht="10.5" customHeight="1" x14ac:dyDescent="0.2">
      <c r="A93" s="32"/>
      <c r="B93" s="24" t="s">
        <v>38</v>
      </c>
      <c r="C93" s="30"/>
      <c r="D93" s="26"/>
      <c r="E93" s="26"/>
      <c r="F93" s="26"/>
      <c r="G93" s="26"/>
      <c r="H93" s="26"/>
      <c r="I93" s="26"/>
    </row>
    <row r="94" spans="1:13" s="4" customFormat="1" ht="10.5" customHeight="1" x14ac:dyDescent="0.2">
      <c r="A94" s="32"/>
      <c r="B94" s="29" t="s">
        <v>39</v>
      </c>
      <c r="C94" s="30"/>
      <c r="D94" s="26"/>
      <c r="E94" s="26"/>
      <c r="F94" s="26"/>
      <c r="G94" s="26"/>
      <c r="H94" s="26"/>
      <c r="I94" s="26"/>
    </row>
    <row r="95" spans="1:13" s="4" customFormat="1" ht="10.5" customHeight="1" x14ac:dyDescent="0.2">
      <c r="A95" s="32"/>
      <c r="B95" s="29" t="s">
        <v>40</v>
      </c>
      <c r="C95" s="30"/>
      <c r="D95" s="26"/>
      <c r="E95" s="26"/>
      <c r="F95" s="26"/>
      <c r="G95" s="26"/>
      <c r="H95" s="26"/>
      <c r="I95" s="26"/>
    </row>
    <row r="96" spans="1:13" s="4" customFormat="1" ht="10.5" customHeight="1" x14ac:dyDescent="0.2">
      <c r="A96" s="32"/>
      <c r="B96" s="29" t="s">
        <v>41</v>
      </c>
      <c r="C96" s="30"/>
      <c r="D96" s="26"/>
      <c r="E96" s="26"/>
      <c r="F96" s="26"/>
      <c r="G96" s="26"/>
      <c r="H96" s="26"/>
      <c r="I96" s="26"/>
    </row>
    <row r="97" spans="1:17" s="4" customFormat="1" ht="10.5" customHeight="1" x14ac:dyDescent="0.2">
      <c r="A97" s="32"/>
      <c r="B97" s="29" t="s">
        <v>63</v>
      </c>
      <c r="C97" s="30"/>
      <c r="D97" s="26"/>
      <c r="E97" s="26"/>
      <c r="F97" s="26"/>
      <c r="G97" s="26"/>
      <c r="H97" s="26"/>
      <c r="I97" s="26"/>
    </row>
    <row r="98" spans="1:17" s="4" customFormat="1" ht="10.5" customHeight="1" x14ac:dyDescent="0.2">
      <c r="A98" s="32"/>
      <c r="B98" s="29" t="s">
        <v>28</v>
      </c>
      <c r="C98" s="30"/>
      <c r="D98" s="26"/>
      <c r="E98" s="26"/>
      <c r="F98" s="26"/>
      <c r="G98" s="26"/>
      <c r="H98" s="26"/>
      <c r="I98" s="26"/>
    </row>
    <row r="99" spans="1:17" s="4" customFormat="1" ht="10.5" customHeight="1" x14ac:dyDescent="0.2">
      <c r="A99" s="32"/>
      <c r="B99" s="24" t="s">
        <v>29</v>
      </c>
      <c r="C99" s="30"/>
      <c r="D99" s="26"/>
      <c r="E99" s="26"/>
      <c r="F99" s="26"/>
      <c r="G99" s="26"/>
      <c r="H99" s="26"/>
      <c r="I99" s="26"/>
    </row>
    <row r="100" spans="1:17" s="4" customFormat="1" ht="10.5" customHeight="1" x14ac:dyDescent="0.2">
      <c r="A100" s="32"/>
      <c r="B100" s="72" t="s">
        <v>33</v>
      </c>
      <c r="C100" s="30"/>
      <c r="D100" s="26"/>
      <c r="E100" s="26"/>
      <c r="F100" s="26"/>
      <c r="G100" s="26"/>
      <c r="H100" s="26"/>
      <c r="I100" s="26"/>
    </row>
    <row r="101" spans="1:17" s="4" customFormat="1" ht="10.5" customHeight="1" x14ac:dyDescent="0.2">
      <c r="A101" s="23">
        <v>40</v>
      </c>
      <c r="B101" s="29" t="s">
        <v>42</v>
      </c>
      <c r="C101" s="25" t="s">
        <v>6</v>
      </c>
      <c r="D101" s="68">
        <f>'2013'!D101*1.0126</f>
        <v>24.95</v>
      </c>
      <c r="E101" s="68">
        <f>D101*1.04</f>
        <v>25.95</v>
      </c>
      <c r="F101" s="68">
        <f t="shared" ref="F101:I101" si="35">E101*1.04</f>
        <v>26.99</v>
      </c>
      <c r="G101" s="68">
        <f t="shared" si="35"/>
        <v>28.07</v>
      </c>
      <c r="H101" s="68">
        <f t="shared" si="35"/>
        <v>29.19</v>
      </c>
      <c r="I101" s="68">
        <f t="shared" si="35"/>
        <v>30.36</v>
      </c>
      <c r="K101" s="66"/>
      <c r="L101" s="66"/>
      <c r="M101" s="66"/>
      <c r="N101" s="66"/>
      <c r="O101" s="66"/>
      <c r="P101" s="66"/>
      <c r="Q101" s="66"/>
    </row>
    <row r="102" spans="1:17" s="4" customFormat="1" ht="10.5" customHeight="1" x14ac:dyDescent="0.2">
      <c r="A102" s="23"/>
      <c r="B102" s="29"/>
      <c r="C102" s="30"/>
      <c r="D102" s="67"/>
      <c r="E102" s="67"/>
      <c r="F102" s="67"/>
      <c r="G102" s="67"/>
      <c r="H102" s="67"/>
      <c r="I102" s="67"/>
      <c r="K102" s="66"/>
      <c r="L102" s="66"/>
      <c r="M102" s="66"/>
      <c r="N102" s="66"/>
      <c r="O102" s="66"/>
      <c r="P102" s="66"/>
      <c r="Q102" s="66"/>
    </row>
    <row r="103" spans="1:17" s="4" customFormat="1" ht="10.5" customHeight="1" x14ac:dyDescent="0.2">
      <c r="A103" s="23">
        <v>41</v>
      </c>
      <c r="B103" s="29" t="s">
        <v>43</v>
      </c>
      <c r="C103" s="25" t="s">
        <v>6</v>
      </c>
      <c r="D103" s="68">
        <f>'2013'!D103*1.0126</f>
        <v>25.58</v>
      </c>
      <c r="E103" s="68">
        <f>D103*1.04</f>
        <v>26.6</v>
      </c>
      <c r="F103" s="68">
        <f t="shared" ref="F103:I103" si="36">E103*1.04</f>
        <v>27.66</v>
      </c>
      <c r="G103" s="68">
        <f t="shared" si="36"/>
        <v>28.77</v>
      </c>
      <c r="H103" s="68">
        <f t="shared" si="36"/>
        <v>29.92</v>
      </c>
      <c r="I103" s="68">
        <f t="shared" si="36"/>
        <v>31.12</v>
      </c>
      <c r="K103" s="66"/>
      <c r="L103" s="66"/>
      <c r="M103" s="66"/>
      <c r="N103" s="66"/>
      <c r="O103" s="66"/>
      <c r="P103" s="66"/>
      <c r="Q103" s="66"/>
    </row>
    <row r="104" spans="1:17" s="4" customFormat="1" ht="10.5" customHeight="1" x14ac:dyDescent="0.2">
      <c r="A104" s="23"/>
      <c r="B104" s="29"/>
      <c r="C104" s="30"/>
      <c r="D104" s="67"/>
      <c r="E104" s="67"/>
      <c r="F104" s="67"/>
      <c r="G104" s="67"/>
      <c r="H104" s="67"/>
      <c r="I104" s="67"/>
      <c r="K104" s="66"/>
      <c r="L104" s="66"/>
      <c r="M104" s="66"/>
      <c r="N104" s="66"/>
      <c r="O104" s="66"/>
      <c r="P104" s="66"/>
      <c r="Q104" s="66"/>
    </row>
    <row r="105" spans="1:17" s="4" customFormat="1" ht="10.5" customHeight="1" x14ac:dyDescent="0.2">
      <c r="A105" s="23">
        <v>42</v>
      </c>
      <c r="B105" s="29" t="s">
        <v>44</v>
      </c>
      <c r="C105" s="25" t="s">
        <v>6</v>
      </c>
      <c r="D105" s="68">
        <f>'2013'!D105*1.0126</f>
        <v>26.22</v>
      </c>
      <c r="E105" s="68">
        <f>D105*1.04</f>
        <v>27.27</v>
      </c>
      <c r="F105" s="68">
        <f t="shared" ref="F105:I105" si="37">E105*1.04</f>
        <v>28.36</v>
      </c>
      <c r="G105" s="68">
        <f t="shared" si="37"/>
        <v>29.49</v>
      </c>
      <c r="H105" s="68">
        <f t="shared" si="37"/>
        <v>30.67</v>
      </c>
      <c r="I105" s="68">
        <f t="shared" si="37"/>
        <v>31.9</v>
      </c>
      <c r="K105" s="66"/>
      <c r="L105" s="66"/>
      <c r="M105" s="66"/>
      <c r="N105" s="66"/>
      <c r="O105" s="66"/>
      <c r="P105" s="66"/>
      <c r="Q105" s="66"/>
    </row>
    <row r="106" spans="1:17" s="4" customFormat="1" ht="10.5" customHeight="1" x14ac:dyDescent="0.2">
      <c r="A106" s="23"/>
      <c r="B106" s="29" t="s">
        <v>36</v>
      </c>
      <c r="C106" s="30"/>
      <c r="D106" s="67"/>
      <c r="E106" s="67"/>
      <c r="F106" s="67"/>
      <c r="G106" s="67"/>
      <c r="H106" s="67"/>
      <c r="I106" s="67"/>
      <c r="K106" s="66"/>
      <c r="L106" s="66"/>
      <c r="M106" s="66"/>
      <c r="N106" s="66"/>
      <c r="O106" s="66"/>
      <c r="P106" s="66"/>
      <c r="Q106" s="66"/>
    </row>
    <row r="107" spans="1:17" s="4" customFormat="1" ht="10.5" customHeight="1" x14ac:dyDescent="0.2">
      <c r="A107" s="23"/>
      <c r="B107" s="24"/>
      <c r="C107" s="30"/>
      <c r="D107" s="67"/>
      <c r="E107" s="67"/>
      <c r="F107" s="67"/>
      <c r="G107" s="67"/>
      <c r="H107" s="67"/>
      <c r="I107" s="67"/>
      <c r="K107" s="66"/>
      <c r="L107" s="66"/>
      <c r="M107" s="66"/>
      <c r="N107" s="66"/>
      <c r="O107" s="66"/>
      <c r="P107" s="66"/>
      <c r="Q107" s="66"/>
    </row>
    <row r="108" spans="1:17" s="4" customFormat="1" ht="10.5" customHeight="1" x14ac:dyDescent="0.2">
      <c r="A108" s="23">
        <v>43</v>
      </c>
      <c r="B108" s="29" t="s">
        <v>47</v>
      </c>
      <c r="C108" s="25" t="s">
        <v>6</v>
      </c>
      <c r="D108" s="68">
        <f>'2013'!D108*1.0126</f>
        <v>26.88</v>
      </c>
      <c r="E108" s="68">
        <f>D108*1.04</f>
        <v>27.96</v>
      </c>
      <c r="F108" s="68">
        <f t="shared" ref="F108:I108" si="38">E108*1.04</f>
        <v>29.08</v>
      </c>
      <c r="G108" s="68">
        <f t="shared" si="38"/>
        <v>30.24</v>
      </c>
      <c r="H108" s="68">
        <f t="shared" si="38"/>
        <v>31.45</v>
      </c>
      <c r="I108" s="68">
        <f t="shared" si="38"/>
        <v>32.71</v>
      </c>
      <c r="K108" s="66"/>
      <c r="L108" s="66"/>
      <c r="M108" s="66"/>
      <c r="N108" s="66"/>
      <c r="O108" s="66"/>
      <c r="P108" s="66"/>
      <c r="Q108" s="66"/>
    </row>
    <row r="109" spans="1:17" s="4" customFormat="1" ht="10.5" customHeight="1" x14ac:dyDescent="0.2">
      <c r="A109" s="32"/>
      <c r="B109" s="24" t="s">
        <v>49</v>
      </c>
      <c r="C109" s="30"/>
      <c r="D109" s="26"/>
      <c r="E109" s="26"/>
      <c r="F109" s="26"/>
      <c r="G109" s="26"/>
      <c r="H109" s="26"/>
      <c r="I109" s="26"/>
    </row>
    <row r="110" spans="1:17" s="4" customFormat="1" ht="10.5" customHeight="1" x14ac:dyDescent="0.2">
      <c r="A110" s="23"/>
      <c r="B110" s="29"/>
      <c r="C110" s="30"/>
      <c r="D110" s="26"/>
      <c r="E110" s="26"/>
      <c r="F110" s="26"/>
      <c r="G110" s="26"/>
      <c r="H110" s="26"/>
      <c r="I110" s="26"/>
    </row>
    <row r="111" spans="1:17" s="4" customFormat="1" ht="10.5" customHeight="1" x14ac:dyDescent="0.2">
      <c r="A111" s="23">
        <v>44</v>
      </c>
      <c r="B111" s="24" t="s">
        <v>60</v>
      </c>
      <c r="C111" s="25" t="s">
        <v>6</v>
      </c>
      <c r="D111" s="26">
        <f>+'2013'!D112*1.0126</f>
        <v>27.54</v>
      </c>
      <c r="E111" s="26">
        <f t="shared" ref="E111:I111" si="39">+D111*1.04</f>
        <v>28.64</v>
      </c>
      <c r="F111" s="26">
        <f t="shared" si="39"/>
        <v>29.79</v>
      </c>
      <c r="G111" s="26">
        <f t="shared" si="39"/>
        <v>30.98</v>
      </c>
      <c r="H111" s="26">
        <f t="shared" si="39"/>
        <v>32.22</v>
      </c>
      <c r="I111" s="26">
        <f t="shared" si="39"/>
        <v>33.51</v>
      </c>
    </row>
    <row r="112" spans="1:17" s="4" customFormat="1" ht="10.5" customHeight="1" x14ac:dyDescent="0.2">
      <c r="A112" s="23"/>
      <c r="B112" s="29" t="s">
        <v>65</v>
      </c>
      <c r="C112" s="25"/>
      <c r="D112" s="26"/>
      <c r="E112" s="26"/>
      <c r="F112" s="26"/>
      <c r="G112" s="26"/>
      <c r="H112" s="26"/>
      <c r="I112" s="26"/>
      <c r="K112" s="66"/>
      <c r="L112" s="66"/>
      <c r="M112" s="66"/>
      <c r="N112" s="66"/>
      <c r="O112" s="66"/>
      <c r="P112" s="66"/>
    </row>
    <row r="113" spans="1:16" s="4" customFormat="1" ht="10.5" customHeight="1" x14ac:dyDescent="0.2">
      <c r="A113" s="23"/>
      <c r="B113" s="29" t="s">
        <v>64</v>
      </c>
      <c r="C113" s="25"/>
      <c r="D113" s="26"/>
      <c r="E113" s="26"/>
      <c r="F113" s="26"/>
      <c r="G113" s="26"/>
      <c r="H113" s="26"/>
      <c r="I113" s="26"/>
      <c r="K113" s="66"/>
      <c r="L113" s="66"/>
      <c r="M113" s="66"/>
      <c r="N113" s="66"/>
      <c r="O113" s="66"/>
      <c r="P113" s="66"/>
    </row>
    <row r="114" spans="1:16" s="4" customFormat="1" ht="10.5" customHeight="1" x14ac:dyDescent="0.2">
      <c r="A114" s="23"/>
      <c r="B114" s="29" t="s">
        <v>45</v>
      </c>
      <c r="C114" s="25"/>
      <c r="D114" s="26"/>
      <c r="E114" s="26"/>
      <c r="F114" s="26"/>
      <c r="G114" s="26"/>
      <c r="H114" s="26"/>
      <c r="I114" s="26"/>
      <c r="K114" s="66"/>
      <c r="L114" s="66"/>
      <c r="M114" s="66"/>
      <c r="N114" s="66"/>
      <c r="O114" s="66"/>
      <c r="P114" s="66"/>
    </row>
    <row r="115" spans="1:16" s="4" customFormat="1" ht="10.5" customHeight="1" x14ac:dyDescent="0.2">
      <c r="A115" s="23"/>
      <c r="B115" s="24" t="s">
        <v>46</v>
      </c>
      <c r="C115" s="25"/>
      <c r="D115" s="26"/>
      <c r="E115" s="26"/>
      <c r="F115" s="26"/>
      <c r="G115" s="26"/>
      <c r="H115" s="26"/>
      <c r="I115" s="26"/>
      <c r="K115" s="66"/>
      <c r="L115" s="66"/>
      <c r="M115" s="66"/>
      <c r="N115" s="66"/>
      <c r="O115" s="66"/>
      <c r="P115" s="66"/>
    </row>
    <row r="116" spans="1:16" s="4" customFormat="1" ht="10.5" customHeight="1" x14ac:dyDescent="0.2">
      <c r="A116" s="23"/>
      <c r="B116" s="64"/>
      <c r="C116" s="25"/>
      <c r="D116" s="26"/>
      <c r="E116" s="26"/>
      <c r="F116" s="26"/>
      <c r="G116" s="26"/>
      <c r="H116" s="26"/>
      <c r="I116" s="26"/>
      <c r="K116" s="66"/>
      <c r="L116" s="66"/>
      <c r="M116" s="66"/>
      <c r="N116" s="66"/>
      <c r="O116" s="66"/>
      <c r="P116" s="66"/>
    </row>
    <row r="117" spans="1:16" s="4" customFormat="1" ht="10.5" customHeight="1" x14ac:dyDescent="0.2">
      <c r="A117" s="23">
        <v>45</v>
      </c>
      <c r="B117" s="29"/>
      <c r="C117" s="25" t="s">
        <v>6</v>
      </c>
      <c r="D117" s="26">
        <f>+'2013'!D119*1.0126</f>
        <v>28.23</v>
      </c>
      <c r="E117" s="70">
        <f>D117*1.04</f>
        <v>29.36</v>
      </c>
      <c r="F117" s="70">
        <f t="shared" ref="F117:I117" si="40">E117*1.04</f>
        <v>30.53</v>
      </c>
      <c r="G117" s="70">
        <f t="shared" si="40"/>
        <v>31.75</v>
      </c>
      <c r="H117" s="70">
        <f t="shared" si="40"/>
        <v>33.020000000000003</v>
      </c>
      <c r="I117" s="70">
        <f t="shared" si="40"/>
        <v>34.340000000000003</v>
      </c>
      <c r="K117" s="66"/>
      <c r="L117" s="66"/>
      <c r="M117" s="66"/>
      <c r="N117" s="66"/>
      <c r="O117" s="66"/>
      <c r="P117" s="66"/>
    </row>
    <row r="118" spans="1:16" s="4" customFormat="1" ht="10.5" customHeight="1" x14ac:dyDescent="0.2">
      <c r="A118" s="23"/>
      <c r="B118" s="35"/>
      <c r="C118" s="25"/>
      <c r="D118" s="26"/>
      <c r="E118" s="26"/>
      <c r="F118" s="26"/>
      <c r="G118" s="26"/>
      <c r="H118" s="26"/>
      <c r="I118" s="26"/>
      <c r="K118" s="66"/>
      <c r="L118" s="66"/>
      <c r="M118" s="66"/>
      <c r="N118" s="66"/>
      <c r="O118" s="66"/>
      <c r="P118" s="66"/>
    </row>
    <row r="119" spans="1:16" s="4" customFormat="1" ht="10.5" customHeight="1" x14ac:dyDescent="0.2">
      <c r="A119" s="23">
        <v>46</v>
      </c>
      <c r="B119" s="24" t="s">
        <v>52</v>
      </c>
      <c r="C119" s="25" t="s">
        <v>6</v>
      </c>
      <c r="D119" s="26">
        <f>+'2013'!D121*1.0126</f>
        <v>28.93</v>
      </c>
      <c r="E119" s="26">
        <f t="shared" ref="E119:I119" si="41">+D119*1.04</f>
        <v>30.09</v>
      </c>
      <c r="F119" s="26">
        <f t="shared" si="41"/>
        <v>31.29</v>
      </c>
      <c r="G119" s="26">
        <f t="shared" si="41"/>
        <v>32.54</v>
      </c>
      <c r="H119" s="26">
        <f t="shared" si="41"/>
        <v>33.840000000000003</v>
      </c>
      <c r="I119" s="26">
        <f t="shared" si="41"/>
        <v>35.19</v>
      </c>
      <c r="K119" s="66"/>
      <c r="L119" s="66"/>
      <c r="M119" s="66"/>
      <c r="N119" s="66"/>
      <c r="O119" s="66"/>
      <c r="P119" s="66"/>
    </row>
    <row r="120" spans="1:16" s="4" customFormat="1" ht="10.5" customHeight="1" x14ac:dyDescent="0.2">
      <c r="A120" s="23"/>
      <c r="B120" s="25" t="s">
        <v>53</v>
      </c>
      <c r="C120" s="30"/>
      <c r="D120" s="26"/>
      <c r="E120" s="26"/>
      <c r="F120" s="26"/>
      <c r="G120" s="26"/>
      <c r="H120" s="26"/>
      <c r="I120" s="26"/>
      <c r="K120" s="66"/>
      <c r="L120" s="66"/>
      <c r="M120" s="66"/>
      <c r="N120" s="66"/>
      <c r="O120" s="66"/>
      <c r="P120" s="66"/>
    </row>
    <row r="121" spans="1:16" s="4" customFormat="1" ht="10.5" customHeight="1" x14ac:dyDescent="0.2">
      <c r="A121" s="23"/>
      <c r="B121" s="24" t="s">
        <v>50</v>
      </c>
      <c r="C121" s="30"/>
      <c r="D121" s="26"/>
      <c r="E121" s="26"/>
      <c r="F121" s="26"/>
      <c r="G121" s="26"/>
      <c r="H121" s="26"/>
      <c r="I121" s="26"/>
    </row>
    <row r="122" spans="1:16" s="4" customFormat="1" ht="10.5" customHeight="1" x14ac:dyDescent="0.2">
      <c r="A122" s="23"/>
      <c r="B122" s="65"/>
      <c r="C122" s="30"/>
      <c r="D122" s="26"/>
      <c r="E122" s="26"/>
      <c r="F122" s="26"/>
      <c r="G122" s="26"/>
      <c r="H122" s="26"/>
      <c r="I122" s="26"/>
    </row>
    <row r="123" spans="1:16" s="4" customFormat="1" ht="10.5" customHeight="1" x14ac:dyDescent="0.2">
      <c r="A123" s="23">
        <v>47</v>
      </c>
      <c r="B123" s="52" t="s">
        <v>54</v>
      </c>
      <c r="C123" s="25" t="s">
        <v>6</v>
      </c>
      <c r="D123" s="26">
        <f>+'2013'!D125*1.0126</f>
        <v>29.68</v>
      </c>
      <c r="E123" s="26">
        <f t="shared" ref="E123:I123" si="42">+D123*1.04</f>
        <v>30.87</v>
      </c>
      <c r="F123" s="26">
        <f t="shared" si="42"/>
        <v>32.1</v>
      </c>
      <c r="G123" s="26">
        <f t="shared" si="42"/>
        <v>33.380000000000003</v>
      </c>
      <c r="H123" s="26">
        <f t="shared" si="42"/>
        <v>34.72</v>
      </c>
      <c r="I123" s="26">
        <f t="shared" si="42"/>
        <v>36.11</v>
      </c>
    </row>
    <row r="124" spans="1:16" s="4" customFormat="1" ht="10.5" customHeight="1" x14ac:dyDescent="0.2">
      <c r="A124" s="23"/>
      <c r="B124" s="24" t="s">
        <v>69</v>
      </c>
      <c r="C124" s="25"/>
      <c r="D124" s="26"/>
      <c r="E124" s="26"/>
      <c r="F124" s="26"/>
      <c r="G124" s="26"/>
      <c r="H124" s="26"/>
      <c r="I124" s="26"/>
    </row>
    <row r="125" spans="1:16" s="4" customFormat="1" ht="10.5" customHeight="1" x14ac:dyDescent="0.2">
      <c r="A125" s="23"/>
      <c r="B125" s="25"/>
      <c r="C125" s="25"/>
      <c r="D125" s="26"/>
      <c r="E125" s="26"/>
      <c r="F125" s="26"/>
      <c r="G125" s="26"/>
      <c r="H125" s="26"/>
      <c r="I125" s="26"/>
    </row>
    <row r="126" spans="1:16" s="4" customFormat="1" ht="10.5" customHeight="1" x14ac:dyDescent="0.2">
      <c r="A126" s="23">
        <v>48</v>
      </c>
      <c r="B126" s="63"/>
      <c r="C126" s="25" t="s">
        <v>6</v>
      </c>
      <c r="D126" s="26">
        <f>+'2013'!D127*1.0126</f>
        <v>30.41</v>
      </c>
      <c r="E126" s="26">
        <f t="shared" ref="E126:I126" si="43">+D126*1.04</f>
        <v>31.63</v>
      </c>
      <c r="F126" s="26">
        <f t="shared" si="43"/>
        <v>32.9</v>
      </c>
      <c r="G126" s="26">
        <f t="shared" si="43"/>
        <v>34.22</v>
      </c>
      <c r="H126" s="26">
        <f t="shared" si="43"/>
        <v>35.590000000000003</v>
      </c>
      <c r="I126" s="26">
        <f t="shared" si="43"/>
        <v>37.01</v>
      </c>
    </row>
    <row r="127" spans="1:16" s="4" customFormat="1" ht="10.5" customHeight="1" x14ac:dyDescent="0.2">
      <c r="A127" s="23"/>
      <c r="B127" s="63"/>
      <c r="C127" s="25"/>
      <c r="D127" s="26"/>
      <c r="E127" s="26"/>
      <c r="F127" s="26"/>
      <c r="G127" s="26"/>
      <c r="H127" s="26"/>
      <c r="I127" s="26"/>
    </row>
    <row r="128" spans="1:16" s="4" customFormat="1" ht="10.5" customHeight="1" x14ac:dyDescent="0.2">
      <c r="A128" s="23">
        <v>49</v>
      </c>
      <c r="B128" s="30" t="s">
        <v>61</v>
      </c>
      <c r="C128" s="25" t="s">
        <v>6</v>
      </c>
      <c r="D128" s="26">
        <f>+'2013'!D130*1.0126</f>
        <v>31.18</v>
      </c>
      <c r="E128" s="26">
        <f t="shared" ref="E128:I181" si="44">+D128*1.04</f>
        <v>32.43</v>
      </c>
      <c r="F128" s="26">
        <f t="shared" si="44"/>
        <v>33.729999999999997</v>
      </c>
      <c r="G128" s="26">
        <f t="shared" si="44"/>
        <v>35.08</v>
      </c>
      <c r="H128" s="26">
        <f t="shared" si="44"/>
        <v>36.479999999999997</v>
      </c>
      <c r="I128" s="26">
        <f t="shared" si="44"/>
        <v>37.94</v>
      </c>
    </row>
    <row r="129" spans="1:9" s="4" customFormat="1" ht="10.5" customHeight="1" x14ac:dyDescent="0.2">
      <c r="A129" s="23"/>
      <c r="B129" s="30"/>
      <c r="C129" s="30"/>
      <c r="D129" s="26"/>
      <c r="E129" s="26"/>
      <c r="F129" s="26"/>
      <c r="G129" s="26"/>
      <c r="H129" s="26"/>
      <c r="I129" s="26"/>
    </row>
    <row r="130" spans="1:9" s="4" customFormat="1" ht="10.5" customHeight="1" x14ac:dyDescent="0.2">
      <c r="A130" s="23">
        <v>50</v>
      </c>
      <c r="B130" s="25" t="s">
        <v>55</v>
      </c>
      <c r="C130" s="25" t="s">
        <v>6</v>
      </c>
      <c r="D130" s="26">
        <f>+'2013'!D132*1.0126</f>
        <v>31.94</v>
      </c>
      <c r="E130" s="26">
        <f t="shared" si="44"/>
        <v>33.22</v>
      </c>
      <c r="F130" s="26">
        <f t="shared" si="44"/>
        <v>34.549999999999997</v>
      </c>
      <c r="G130" s="26">
        <f t="shared" si="44"/>
        <v>35.93</v>
      </c>
      <c r="H130" s="26">
        <f t="shared" si="44"/>
        <v>37.369999999999997</v>
      </c>
      <c r="I130" s="26">
        <f t="shared" si="44"/>
        <v>38.86</v>
      </c>
    </row>
    <row r="131" spans="1:9" s="52" customFormat="1" ht="10.5" customHeight="1" x14ac:dyDescent="0.2">
      <c r="A131" s="23"/>
      <c r="B131" s="25" t="s">
        <v>56</v>
      </c>
      <c r="C131" s="30"/>
      <c r="D131" s="26"/>
      <c r="E131" s="26"/>
      <c r="F131" s="26"/>
      <c r="G131" s="26"/>
      <c r="H131" s="26"/>
      <c r="I131" s="26"/>
    </row>
    <row r="132" spans="1:9" s="4" customFormat="1" ht="10.5" customHeight="1" x14ac:dyDescent="0.2">
      <c r="A132" s="32"/>
      <c r="B132" s="30"/>
      <c r="C132" s="30"/>
      <c r="D132" s="26"/>
      <c r="E132" s="26"/>
      <c r="F132" s="26"/>
      <c r="G132" s="26"/>
      <c r="H132" s="26"/>
      <c r="I132" s="26"/>
    </row>
    <row r="133" spans="1:9" s="4" customFormat="1" ht="10.5" customHeight="1" x14ac:dyDescent="0.2">
      <c r="A133" s="23">
        <v>51</v>
      </c>
      <c r="B133" s="25"/>
      <c r="C133" s="25" t="s">
        <v>6</v>
      </c>
      <c r="D133" s="26">
        <f>+'2013'!D134*1.0126</f>
        <v>32.74</v>
      </c>
      <c r="E133" s="26">
        <f t="shared" si="44"/>
        <v>34.049999999999997</v>
      </c>
      <c r="F133" s="26">
        <f t="shared" si="44"/>
        <v>35.409999999999997</v>
      </c>
      <c r="G133" s="26">
        <f t="shared" si="44"/>
        <v>36.83</v>
      </c>
      <c r="H133" s="26">
        <f t="shared" si="44"/>
        <v>38.299999999999997</v>
      </c>
      <c r="I133" s="26">
        <f t="shared" si="44"/>
        <v>39.83</v>
      </c>
    </row>
    <row r="134" spans="1:9" s="4" customFormat="1" ht="10.5" customHeight="1" x14ac:dyDescent="0.2">
      <c r="A134" s="23"/>
      <c r="B134" s="30"/>
      <c r="C134" s="30"/>
      <c r="D134" s="26"/>
      <c r="E134" s="26"/>
      <c r="F134" s="26"/>
      <c r="G134" s="26"/>
      <c r="H134" s="26"/>
      <c r="I134" s="26"/>
    </row>
    <row r="135" spans="1:9" s="4" customFormat="1" ht="10.5" customHeight="1" x14ac:dyDescent="0.2">
      <c r="A135" s="23">
        <v>52</v>
      </c>
      <c r="B135" s="62"/>
      <c r="C135" s="25" t="s">
        <v>6</v>
      </c>
      <c r="D135" s="26">
        <f>+'2013'!D136*1.0126</f>
        <v>33.58</v>
      </c>
      <c r="E135" s="26">
        <f t="shared" si="44"/>
        <v>34.92</v>
      </c>
      <c r="F135" s="26">
        <f t="shared" si="44"/>
        <v>36.32</v>
      </c>
      <c r="G135" s="26">
        <f t="shared" si="44"/>
        <v>37.770000000000003</v>
      </c>
      <c r="H135" s="26">
        <f t="shared" si="44"/>
        <v>39.28</v>
      </c>
      <c r="I135" s="26">
        <f t="shared" si="44"/>
        <v>40.85</v>
      </c>
    </row>
    <row r="136" spans="1:9" s="4" customFormat="1" ht="10.5" customHeight="1" x14ac:dyDescent="0.2">
      <c r="A136" s="23"/>
      <c r="B136" s="28"/>
      <c r="C136" s="30"/>
      <c r="D136" s="26"/>
      <c r="E136" s="26"/>
      <c r="F136" s="26"/>
      <c r="G136" s="26"/>
      <c r="H136" s="26"/>
      <c r="I136" s="26"/>
    </row>
    <row r="137" spans="1:9" s="4" customFormat="1" ht="10.5" customHeight="1" x14ac:dyDescent="0.2">
      <c r="A137" s="23">
        <v>53</v>
      </c>
      <c r="B137" s="42"/>
      <c r="C137" s="25" t="s">
        <v>6</v>
      </c>
      <c r="D137" s="26">
        <f>+'2013'!D138*1.0126</f>
        <v>34.42</v>
      </c>
      <c r="E137" s="26">
        <f t="shared" si="44"/>
        <v>35.799999999999997</v>
      </c>
      <c r="F137" s="26">
        <f t="shared" si="44"/>
        <v>37.229999999999997</v>
      </c>
      <c r="G137" s="26">
        <f t="shared" si="44"/>
        <v>38.72</v>
      </c>
      <c r="H137" s="26">
        <f t="shared" si="44"/>
        <v>40.270000000000003</v>
      </c>
      <c r="I137" s="26">
        <f t="shared" si="44"/>
        <v>41.88</v>
      </c>
    </row>
    <row r="138" spans="1:9" s="4" customFormat="1" ht="10.5" customHeight="1" x14ac:dyDescent="0.2">
      <c r="A138" s="23"/>
      <c r="B138" s="28"/>
      <c r="C138" s="30"/>
      <c r="D138" s="26"/>
      <c r="E138" s="26"/>
      <c r="F138" s="26"/>
      <c r="G138" s="26"/>
      <c r="H138" s="26"/>
      <c r="I138" s="26"/>
    </row>
    <row r="139" spans="1:9" s="4" customFormat="1" ht="10.5" customHeight="1" x14ac:dyDescent="0.2">
      <c r="A139" s="23">
        <v>54</v>
      </c>
      <c r="B139" s="28" t="s">
        <v>57</v>
      </c>
      <c r="C139" s="25" t="s">
        <v>6</v>
      </c>
      <c r="D139" s="26">
        <f>+'2013'!D140*1.0126</f>
        <v>35.270000000000003</v>
      </c>
      <c r="E139" s="26">
        <f t="shared" si="44"/>
        <v>36.68</v>
      </c>
      <c r="F139" s="26">
        <f t="shared" si="44"/>
        <v>38.15</v>
      </c>
      <c r="G139" s="26">
        <f t="shared" si="44"/>
        <v>39.68</v>
      </c>
      <c r="H139" s="26">
        <f t="shared" si="44"/>
        <v>41.27</v>
      </c>
      <c r="I139" s="26">
        <f t="shared" si="44"/>
        <v>42.92</v>
      </c>
    </row>
    <row r="140" spans="1:9" s="52" customFormat="1" ht="10.5" customHeight="1" x14ac:dyDescent="0.2">
      <c r="A140" s="23"/>
      <c r="B140" s="42"/>
      <c r="C140" s="30"/>
      <c r="D140" s="26"/>
      <c r="E140" s="26"/>
      <c r="F140" s="26"/>
      <c r="G140" s="26"/>
      <c r="H140" s="26"/>
      <c r="I140" s="26"/>
    </row>
    <row r="141" spans="1:9" s="4" customFormat="1" ht="10.5" customHeight="1" thickBot="1" x14ac:dyDescent="0.25">
      <c r="A141" s="36">
        <v>55</v>
      </c>
      <c r="B141" s="8"/>
      <c r="C141" s="50" t="s">
        <v>6</v>
      </c>
      <c r="D141" s="37">
        <f>+'2013'!D142*1.0126</f>
        <v>36.15</v>
      </c>
      <c r="E141" s="37">
        <f t="shared" si="44"/>
        <v>37.6</v>
      </c>
      <c r="F141" s="37">
        <f t="shared" si="44"/>
        <v>39.1</v>
      </c>
      <c r="G141" s="37">
        <f t="shared" si="44"/>
        <v>40.659999999999997</v>
      </c>
      <c r="H141" s="37">
        <f t="shared" si="44"/>
        <v>42.29</v>
      </c>
      <c r="I141" s="37">
        <f t="shared" si="44"/>
        <v>43.98</v>
      </c>
    </row>
    <row r="142" spans="1:9" s="4" customFormat="1" ht="10.5" hidden="1" customHeight="1" x14ac:dyDescent="0.2">
      <c r="A142" s="23"/>
      <c r="B142" s="28"/>
      <c r="C142" s="30"/>
      <c r="D142" s="26"/>
      <c r="E142" s="26"/>
      <c r="F142" s="26"/>
      <c r="G142" s="26"/>
      <c r="H142" s="26"/>
      <c r="I142" s="26"/>
    </row>
    <row r="143" spans="1:9" s="4" customFormat="1" ht="15" customHeight="1" x14ac:dyDescent="0.2">
      <c r="A143" s="23">
        <v>56</v>
      </c>
      <c r="B143" s="42"/>
      <c r="C143" s="25" t="s">
        <v>6</v>
      </c>
      <c r="D143" s="26">
        <f>+'2013'!D144*1.0126</f>
        <v>37.06</v>
      </c>
      <c r="E143" s="26">
        <f t="shared" si="44"/>
        <v>38.54</v>
      </c>
      <c r="F143" s="26">
        <f t="shared" si="44"/>
        <v>40.08</v>
      </c>
      <c r="G143" s="26">
        <f t="shared" si="44"/>
        <v>41.68</v>
      </c>
      <c r="H143" s="26">
        <f t="shared" si="44"/>
        <v>43.35</v>
      </c>
      <c r="I143" s="26">
        <f t="shared" si="44"/>
        <v>45.08</v>
      </c>
    </row>
    <row r="144" spans="1:9" s="4" customFormat="1" ht="10.5" customHeight="1" x14ac:dyDescent="0.2">
      <c r="A144" s="32"/>
      <c r="B144" s="28"/>
      <c r="C144" s="30"/>
      <c r="D144" s="26"/>
      <c r="E144" s="26"/>
      <c r="F144" s="26"/>
      <c r="G144" s="26"/>
      <c r="H144" s="26"/>
      <c r="I144" s="26"/>
    </row>
    <row r="145" spans="1:9" s="4" customFormat="1" ht="10.5" customHeight="1" x14ac:dyDescent="0.2">
      <c r="A145" s="23">
        <v>57</v>
      </c>
      <c r="B145" s="42"/>
      <c r="C145" s="25" t="s">
        <v>6</v>
      </c>
      <c r="D145" s="26">
        <f>+'2013'!D146*1.0126</f>
        <v>37.979999999999997</v>
      </c>
      <c r="E145" s="26">
        <f t="shared" si="44"/>
        <v>39.5</v>
      </c>
      <c r="F145" s="26">
        <f t="shared" si="44"/>
        <v>41.08</v>
      </c>
      <c r="G145" s="26">
        <f t="shared" si="44"/>
        <v>42.72</v>
      </c>
      <c r="H145" s="26">
        <f t="shared" si="44"/>
        <v>44.43</v>
      </c>
      <c r="I145" s="26">
        <f t="shared" si="44"/>
        <v>46.21</v>
      </c>
    </row>
    <row r="146" spans="1:9" s="4" customFormat="1" ht="10.5" customHeight="1" x14ac:dyDescent="0.2">
      <c r="A146" s="32"/>
      <c r="B146" s="28"/>
      <c r="C146" s="30"/>
      <c r="D146" s="26"/>
      <c r="E146" s="26"/>
      <c r="F146" s="26"/>
      <c r="G146" s="26"/>
      <c r="H146" s="26"/>
      <c r="I146" s="26"/>
    </row>
    <row r="147" spans="1:9" s="4" customFormat="1" ht="10.5" customHeight="1" x14ac:dyDescent="0.2">
      <c r="A147" s="23">
        <v>58</v>
      </c>
      <c r="B147" s="42"/>
      <c r="C147" s="25" t="s">
        <v>6</v>
      </c>
      <c r="D147" s="26">
        <f>+'2013'!D148*1.0126</f>
        <v>38.92</v>
      </c>
      <c r="E147" s="26">
        <f t="shared" si="44"/>
        <v>40.479999999999997</v>
      </c>
      <c r="F147" s="26">
        <f t="shared" si="44"/>
        <v>42.1</v>
      </c>
      <c r="G147" s="26">
        <f t="shared" si="44"/>
        <v>43.78</v>
      </c>
      <c r="H147" s="26">
        <f t="shared" si="44"/>
        <v>45.53</v>
      </c>
      <c r="I147" s="26">
        <f t="shared" si="44"/>
        <v>47.35</v>
      </c>
    </row>
    <row r="148" spans="1:9" s="4" customFormat="1" ht="10.5" customHeight="1" x14ac:dyDescent="0.2">
      <c r="A148" s="32"/>
      <c r="B148" s="28"/>
      <c r="C148" s="30"/>
      <c r="D148" s="26"/>
      <c r="E148" s="26"/>
      <c r="F148" s="26"/>
      <c r="G148" s="26"/>
      <c r="H148" s="26"/>
      <c r="I148" s="26"/>
    </row>
    <row r="149" spans="1:9" s="4" customFormat="1" ht="10.5" customHeight="1" x14ac:dyDescent="0.2">
      <c r="A149" s="23">
        <v>59</v>
      </c>
      <c r="B149" s="28"/>
      <c r="C149" s="25" t="s">
        <v>6</v>
      </c>
      <c r="D149" s="26">
        <f>+'2013'!D150*1.0126</f>
        <v>39.92</v>
      </c>
      <c r="E149" s="26">
        <f t="shared" si="44"/>
        <v>41.52</v>
      </c>
      <c r="F149" s="26">
        <f t="shared" si="44"/>
        <v>43.18</v>
      </c>
      <c r="G149" s="26">
        <f t="shared" si="44"/>
        <v>44.91</v>
      </c>
      <c r="H149" s="26">
        <f t="shared" si="44"/>
        <v>46.71</v>
      </c>
      <c r="I149" s="26">
        <f t="shared" si="44"/>
        <v>48.58</v>
      </c>
    </row>
    <row r="150" spans="1:9" s="4" customFormat="1" ht="10.5" customHeight="1" x14ac:dyDescent="0.2">
      <c r="A150" s="32"/>
      <c r="B150" s="28"/>
      <c r="C150" s="30"/>
      <c r="D150" s="26"/>
      <c r="E150" s="26"/>
      <c r="F150" s="26"/>
      <c r="G150" s="26"/>
      <c r="H150" s="26"/>
      <c r="I150" s="26"/>
    </row>
    <row r="151" spans="1:9" s="4" customFormat="1" ht="10.5" customHeight="1" x14ac:dyDescent="0.2">
      <c r="A151" s="23">
        <v>60</v>
      </c>
      <c r="B151" s="42"/>
      <c r="C151" s="25" t="s">
        <v>6</v>
      </c>
      <c r="D151" s="26">
        <f>+'2013'!D152*1.0126</f>
        <v>40.9</v>
      </c>
      <c r="E151" s="26">
        <f t="shared" si="44"/>
        <v>42.54</v>
      </c>
      <c r="F151" s="26">
        <f t="shared" si="44"/>
        <v>44.24</v>
      </c>
      <c r="G151" s="26">
        <f t="shared" si="44"/>
        <v>46.01</v>
      </c>
      <c r="H151" s="26">
        <f t="shared" si="44"/>
        <v>47.85</v>
      </c>
      <c r="I151" s="26">
        <f t="shared" si="44"/>
        <v>49.76</v>
      </c>
    </row>
    <row r="152" spans="1:9" s="4" customFormat="1" ht="10.5" customHeight="1" x14ac:dyDescent="0.2">
      <c r="A152" s="23"/>
      <c r="B152" s="42"/>
      <c r="C152" s="25"/>
      <c r="D152" s="26"/>
      <c r="E152" s="26"/>
      <c r="F152" s="26"/>
      <c r="G152" s="26"/>
      <c r="H152" s="26"/>
      <c r="I152" s="26"/>
    </row>
    <row r="153" spans="1:9" s="4" customFormat="1" ht="10.5" customHeight="1" x14ac:dyDescent="0.2">
      <c r="A153" s="23">
        <v>61</v>
      </c>
      <c r="B153" s="28"/>
      <c r="C153" s="25" t="s">
        <v>6</v>
      </c>
      <c r="D153" s="26">
        <f>+'2013'!D154*1.0126</f>
        <v>41.93</v>
      </c>
      <c r="E153" s="26">
        <f t="shared" si="44"/>
        <v>43.61</v>
      </c>
      <c r="F153" s="26">
        <f t="shared" si="44"/>
        <v>45.35</v>
      </c>
      <c r="G153" s="26">
        <f t="shared" si="44"/>
        <v>47.16</v>
      </c>
      <c r="H153" s="26">
        <f t="shared" si="44"/>
        <v>49.05</v>
      </c>
      <c r="I153" s="26">
        <f t="shared" si="44"/>
        <v>51.01</v>
      </c>
    </row>
    <row r="154" spans="1:9" s="4" customFormat="1" ht="10.5" customHeight="1" x14ac:dyDescent="0.2">
      <c r="A154" s="32"/>
      <c r="B154" s="28"/>
      <c r="C154" s="30"/>
      <c r="D154" s="26"/>
      <c r="E154" s="26"/>
      <c r="F154" s="26"/>
      <c r="G154" s="26"/>
      <c r="H154" s="26"/>
      <c r="I154" s="26"/>
    </row>
    <row r="155" spans="1:9" s="4" customFormat="1" ht="10.5" customHeight="1" x14ac:dyDescent="0.2">
      <c r="A155" s="23">
        <v>62</v>
      </c>
      <c r="B155" s="28"/>
      <c r="C155" s="25" t="s">
        <v>6</v>
      </c>
      <c r="D155" s="26">
        <f>+'2013'!D156*1.0126</f>
        <v>42.98</v>
      </c>
      <c r="E155" s="26">
        <f t="shared" si="44"/>
        <v>44.7</v>
      </c>
      <c r="F155" s="26">
        <f t="shared" si="44"/>
        <v>46.49</v>
      </c>
      <c r="G155" s="26">
        <f t="shared" si="44"/>
        <v>48.35</v>
      </c>
      <c r="H155" s="26">
        <f t="shared" si="44"/>
        <v>50.28</v>
      </c>
      <c r="I155" s="26">
        <f t="shared" si="44"/>
        <v>52.29</v>
      </c>
    </row>
    <row r="156" spans="1:9" s="4" customFormat="1" ht="10.5" customHeight="1" x14ac:dyDescent="0.2">
      <c r="A156" s="32"/>
      <c r="B156" s="28"/>
      <c r="C156" s="30"/>
      <c r="D156" s="26"/>
      <c r="E156" s="26"/>
      <c r="F156" s="26"/>
      <c r="G156" s="26"/>
      <c r="H156" s="26"/>
      <c r="I156" s="26"/>
    </row>
    <row r="157" spans="1:9" s="4" customFormat="1" ht="10.5" customHeight="1" x14ac:dyDescent="0.2">
      <c r="A157" s="23">
        <v>63</v>
      </c>
      <c r="B157" s="42"/>
      <c r="C157" s="25" t="s">
        <v>6</v>
      </c>
      <c r="D157" s="26">
        <f>+'2013'!D158*1.0126</f>
        <v>44.04</v>
      </c>
      <c r="E157" s="26">
        <f t="shared" si="44"/>
        <v>45.8</v>
      </c>
      <c r="F157" s="26">
        <f t="shared" si="44"/>
        <v>47.63</v>
      </c>
      <c r="G157" s="26">
        <f t="shared" si="44"/>
        <v>49.54</v>
      </c>
      <c r="H157" s="26">
        <f t="shared" si="44"/>
        <v>51.52</v>
      </c>
      <c r="I157" s="26">
        <f t="shared" si="44"/>
        <v>53.58</v>
      </c>
    </row>
    <row r="158" spans="1:9" s="4" customFormat="1" ht="10.5" customHeight="1" x14ac:dyDescent="0.2">
      <c r="A158" s="32"/>
      <c r="B158" s="28"/>
      <c r="C158" s="30"/>
      <c r="D158" s="26"/>
      <c r="E158" s="26"/>
      <c r="F158" s="26"/>
      <c r="G158" s="26"/>
      <c r="H158" s="26"/>
      <c r="I158" s="26"/>
    </row>
    <row r="159" spans="1:9" s="4" customFormat="1" ht="10.5" customHeight="1" x14ac:dyDescent="0.2">
      <c r="A159" s="23">
        <v>64</v>
      </c>
      <c r="B159" s="42"/>
      <c r="C159" s="25" t="s">
        <v>6</v>
      </c>
      <c r="D159" s="26">
        <f>+'2013'!D160*1.0126</f>
        <v>45.15</v>
      </c>
      <c r="E159" s="26">
        <f t="shared" si="44"/>
        <v>46.96</v>
      </c>
      <c r="F159" s="26">
        <f t="shared" si="44"/>
        <v>48.84</v>
      </c>
      <c r="G159" s="26">
        <f t="shared" si="44"/>
        <v>50.79</v>
      </c>
      <c r="H159" s="26">
        <f t="shared" si="44"/>
        <v>52.82</v>
      </c>
      <c r="I159" s="26">
        <f t="shared" si="44"/>
        <v>54.93</v>
      </c>
    </row>
    <row r="160" spans="1:9" s="4" customFormat="1" ht="10.5" customHeight="1" x14ac:dyDescent="0.2">
      <c r="A160" s="32"/>
      <c r="B160" s="28"/>
      <c r="C160" s="30"/>
      <c r="D160" s="26"/>
      <c r="E160" s="26"/>
      <c r="F160" s="26"/>
      <c r="G160" s="26"/>
      <c r="H160" s="26"/>
      <c r="I160" s="26"/>
    </row>
    <row r="161" spans="1:9" s="4" customFormat="1" ht="10.5" customHeight="1" x14ac:dyDescent="0.2">
      <c r="A161" s="23">
        <v>65</v>
      </c>
      <c r="B161" s="42"/>
      <c r="C161" s="25" t="s">
        <v>6</v>
      </c>
      <c r="D161" s="26">
        <f>+'2013'!D162*1.0126</f>
        <v>46.27</v>
      </c>
      <c r="E161" s="26">
        <f t="shared" si="44"/>
        <v>48.12</v>
      </c>
      <c r="F161" s="26">
        <f t="shared" si="44"/>
        <v>50.04</v>
      </c>
      <c r="G161" s="26">
        <f t="shared" si="44"/>
        <v>52.04</v>
      </c>
      <c r="H161" s="26">
        <f t="shared" si="44"/>
        <v>54.12</v>
      </c>
      <c r="I161" s="26">
        <f t="shared" si="44"/>
        <v>56.28</v>
      </c>
    </row>
    <row r="162" spans="1:9" s="4" customFormat="1" ht="10.5" customHeight="1" x14ac:dyDescent="0.2">
      <c r="A162" s="32"/>
      <c r="B162" s="28"/>
      <c r="C162" s="30"/>
      <c r="D162" s="26"/>
      <c r="E162" s="26"/>
      <c r="F162" s="26"/>
      <c r="G162" s="26"/>
      <c r="H162" s="26"/>
      <c r="I162" s="26"/>
    </row>
    <row r="163" spans="1:9" s="4" customFormat="1" ht="10.5" customHeight="1" x14ac:dyDescent="0.2">
      <c r="A163" s="23">
        <v>66</v>
      </c>
      <c r="B163" s="42"/>
      <c r="C163" s="25" t="s">
        <v>6</v>
      </c>
      <c r="D163" s="26">
        <f>+'2013'!D164*1.0126</f>
        <v>47.43</v>
      </c>
      <c r="E163" s="26">
        <f t="shared" si="44"/>
        <v>49.33</v>
      </c>
      <c r="F163" s="26">
        <f t="shared" si="44"/>
        <v>51.3</v>
      </c>
      <c r="G163" s="26">
        <f t="shared" si="44"/>
        <v>53.35</v>
      </c>
      <c r="H163" s="26">
        <f t="shared" si="44"/>
        <v>55.48</v>
      </c>
      <c r="I163" s="26">
        <f t="shared" si="44"/>
        <v>57.7</v>
      </c>
    </row>
    <row r="164" spans="1:9" s="4" customFormat="1" ht="10.5" customHeight="1" x14ac:dyDescent="0.2">
      <c r="A164" s="32"/>
      <c r="B164" s="28"/>
      <c r="C164" s="30"/>
      <c r="D164" s="26"/>
      <c r="E164" s="26"/>
      <c r="F164" s="26"/>
      <c r="G164" s="26"/>
      <c r="H164" s="26"/>
      <c r="I164" s="26"/>
    </row>
    <row r="165" spans="1:9" s="4" customFormat="1" ht="10.5" customHeight="1" x14ac:dyDescent="0.2">
      <c r="A165" s="23">
        <v>67</v>
      </c>
      <c r="B165" s="42"/>
      <c r="C165" s="25" t="s">
        <v>6</v>
      </c>
      <c r="D165" s="26">
        <f>+'2013'!D166*1.0126</f>
        <v>48.63</v>
      </c>
      <c r="E165" s="26">
        <f t="shared" si="44"/>
        <v>50.58</v>
      </c>
      <c r="F165" s="26">
        <f t="shared" si="44"/>
        <v>52.6</v>
      </c>
      <c r="G165" s="26">
        <f t="shared" si="44"/>
        <v>54.7</v>
      </c>
      <c r="H165" s="26">
        <f t="shared" si="44"/>
        <v>56.89</v>
      </c>
      <c r="I165" s="26">
        <f t="shared" si="44"/>
        <v>59.17</v>
      </c>
    </row>
    <row r="166" spans="1:9" s="4" customFormat="1" ht="10.5" customHeight="1" x14ac:dyDescent="0.2">
      <c r="A166" s="32"/>
      <c r="B166" s="28"/>
      <c r="C166" s="30"/>
      <c r="D166" s="26"/>
      <c r="E166" s="26"/>
      <c r="F166" s="26"/>
      <c r="G166" s="26"/>
      <c r="H166" s="26"/>
      <c r="I166" s="26"/>
    </row>
    <row r="167" spans="1:9" s="4" customFormat="1" ht="10.5" customHeight="1" x14ac:dyDescent="0.2">
      <c r="A167" s="23">
        <v>68</v>
      </c>
      <c r="B167" s="42"/>
      <c r="C167" s="25" t="s">
        <v>6</v>
      </c>
      <c r="D167" s="26">
        <f>+'2013'!D168*1.0126</f>
        <v>49.84</v>
      </c>
      <c r="E167" s="26">
        <f t="shared" si="44"/>
        <v>51.83</v>
      </c>
      <c r="F167" s="26">
        <f t="shared" si="44"/>
        <v>53.9</v>
      </c>
      <c r="G167" s="26">
        <f t="shared" si="44"/>
        <v>56.06</v>
      </c>
      <c r="H167" s="26">
        <f t="shared" si="44"/>
        <v>58.3</v>
      </c>
      <c r="I167" s="26">
        <f t="shared" si="44"/>
        <v>60.63</v>
      </c>
    </row>
    <row r="168" spans="1:9" s="4" customFormat="1" ht="10.5" customHeight="1" x14ac:dyDescent="0.2">
      <c r="A168" s="32"/>
      <c r="B168" s="28"/>
      <c r="C168" s="30"/>
      <c r="D168" s="26"/>
      <c r="E168" s="26"/>
      <c r="F168" s="26"/>
      <c r="G168" s="26"/>
      <c r="H168" s="26"/>
      <c r="I168" s="26"/>
    </row>
    <row r="169" spans="1:9" s="4" customFormat="1" ht="10.5" customHeight="1" x14ac:dyDescent="0.2">
      <c r="A169" s="23">
        <v>69</v>
      </c>
      <c r="B169" s="28"/>
      <c r="C169" s="25" t="s">
        <v>6</v>
      </c>
      <c r="D169" s="26">
        <f>+'2013'!D170*1.0126</f>
        <v>51.1</v>
      </c>
      <c r="E169" s="26">
        <f t="shared" si="44"/>
        <v>53.14</v>
      </c>
      <c r="F169" s="26">
        <f t="shared" si="44"/>
        <v>55.27</v>
      </c>
      <c r="G169" s="26">
        <f t="shared" si="44"/>
        <v>57.48</v>
      </c>
      <c r="H169" s="26">
        <f t="shared" si="44"/>
        <v>59.78</v>
      </c>
      <c r="I169" s="26">
        <f t="shared" si="44"/>
        <v>62.17</v>
      </c>
    </row>
    <row r="170" spans="1:9" s="4" customFormat="1" ht="10.5" customHeight="1" x14ac:dyDescent="0.2">
      <c r="A170" s="32"/>
      <c r="B170" s="28"/>
      <c r="C170" s="30"/>
      <c r="D170" s="26"/>
      <c r="E170" s="26"/>
      <c r="F170" s="26"/>
      <c r="G170" s="26"/>
      <c r="H170" s="26"/>
      <c r="I170" s="26"/>
    </row>
    <row r="171" spans="1:9" s="4" customFormat="1" ht="10.5" customHeight="1" x14ac:dyDescent="0.2">
      <c r="A171" s="23">
        <v>70</v>
      </c>
      <c r="B171" s="42"/>
      <c r="C171" s="25" t="s">
        <v>6</v>
      </c>
      <c r="D171" s="26">
        <f>+'2013'!D172*1.0126</f>
        <v>52.36</v>
      </c>
      <c r="E171" s="26">
        <f t="shared" si="44"/>
        <v>54.45</v>
      </c>
      <c r="F171" s="26">
        <f t="shared" si="44"/>
        <v>56.63</v>
      </c>
      <c r="G171" s="26">
        <f t="shared" si="44"/>
        <v>58.9</v>
      </c>
      <c r="H171" s="26">
        <f t="shared" si="44"/>
        <v>61.26</v>
      </c>
      <c r="I171" s="26">
        <f t="shared" si="44"/>
        <v>63.71</v>
      </c>
    </row>
    <row r="172" spans="1:9" s="4" customFormat="1" ht="10.5" customHeight="1" x14ac:dyDescent="0.2">
      <c r="A172" s="32"/>
      <c r="B172" s="28"/>
      <c r="C172" s="30"/>
      <c r="D172" s="26"/>
      <c r="E172" s="26"/>
      <c r="F172" s="26"/>
      <c r="G172" s="26"/>
      <c r="H172" s="26"/>
      <c r="I172" s="26"/>
    </row>
    <row r="173" spans="1:9" s="4" customFormat="1" ht="10.5" customHeight="1" x14ac:dyDescent="0.2">
      <c r="A173" s="23">
        <v>71</v>
      </c>
      <c r="B173" s="42"/>
      <c r="C173" s="25" t="s">
        <v>6</v>
      </c>
      <c r="D173" s="26">
        <f>+'2013'!D174*1.0126</f>
        <v>53.67</v>
      </c>
      <c r="E173" s="26">
        <f t="shared" si="44"/>
        <v>55.82</v>
      </c>
      <c r="F173" s="26">
        <f t="shared" si="44"/>
        <v>58.05</v>
      </c>
      <c r="G173" s="26">
        <f t="shared" si="44"/>
        <v>60.37</v>
      </c>
      <c r="H173" s="26">
        <f t="shared" si="44"/>
        <v>62.78</v>
      </c>
      <c r="I173" s="26">
        <f t="shared" si="44"/>
        <v>65.290000000000006</v>
      </c>
    </row>
    <row r="174" spans="1:9" s="4" customFormat="1" ht="10.5" customHeight="1" x14ac:dyDescent="0.2">
      <c r="A174" s="32"/>
      <c r="B174" s="28"/>
      <c r="C174" s="30"/>
      <c r="D174" s="26"/>
      <c r="E174" s="26"/>
      <c r="F174" s="26"/>
      <c r="G174" s="26"/>
      <c r="H174" s="26"/>
      <c r="I174" s="26"/>
    </row>
    <row r="175" spans="1:9" s="4" customFormat="1" ht="10.5" customHeight="1" x14ac:dyDescent="0.2">
      <c r="A175" s="23">
        <v>72</v>
      </c>
      <c r="B175" s="42"/>
      <c r="C175" s="25" t="s">
        <v>6</v>
      </c>
      <c r="D175" s="26">
        <f>+'2013'!D176*1.0126</f>
        <v>55.02</v>
      </c>
      <c r="E175" s="26">
        <f t="shared" si="44"/>
        <v>57.22</v>
      </c>
      <c r="F175" s="26">
        <f t="shared" si="44"/>
        <v>59.51</v>
      </c>
      <c r="G175" s="26">
        <f t="shared" si="44"/>
        <v>61.89</v>
      </c>
      <c r="H175" s="26">
        <f t="shared" si="44"/>
        <v>64.37</v>
      </c>
      <c r="I175" s="26">
        <f t="shared" si="44"/>
        <v>66.94</v>
      </c>
    </row>
    <row r="176" spans="1:9" s="4" customFormat="1" ht="10.5" customHeight="1" x14ac:dyDescent="0.2">
      <c r="A176" s="32"/>
      <c r="B176" s="28"/>
      <c r="C176" s="30"/>
      <c r="D176" s="26"/>
      <c r="E176" s="26"/>
      <c r="F176" s="26"/>
      <c r="G176" s="26"/>
      <c r="H176" s="26"/>
      <c r="I176" s="26"/>
    </row>
    <row r="177" spans="1:9" s="4" customFormat="1" ht="10.5" customHeight="1" x14ac:dyDescent="0.2">
      <c r="A177" s="23">
        <v>73</v>
      </c>
      <c r="B177" s="42"/>
      <c r="C177" s="25" t="s">
        <v>6</v>
      </c>
      <c r="D177" s="26">
        <f>+'2013'!D178*1.0126</f>
        <v>56.39</v>
      </c>
      <c r="E177" s="26">
        <f t="shared" si="44"/>
        <v>58.65</v>
      </c>
      <c r="F177" s="26">
        <f t="shared" si="44"/>
        <v>61</v>
      </c>
      <c r="G177" s="26">
        <f t="shared" si="44"/>
        <v>63.44</v>
      </c>
      <c r="H177" s="26">
        <f t="shared" si="44"/>
        <v>65.98</v>
      </c>
      <c r="I177" s="26">
        <f t="shared" si="44"/>
        <v>68.62</v>
      </c>
    </row>
    <row r="178" spans="1:9" s="4" customFormat="1" ht="10.5" customHeight="1" x14ac:dyDescent="0.2">
      <c r="A178" s="32"/>
      <c r="B178" s="28"/>
      <c r="C178" s="30"/>
      <c r="D178" s="26"/>
      <c r="E178" s="26"/>
      <c r="F178" s="26"/>
      <c r="G178" s="26"/>
      <c r="H178" s="26"/>
      <c r="I178" s="26"/>
    </row>
    <row r="179" spans="1:9" s="4" customFormat="1" ht="10.5" customHeight="1" x14ac:dyDescent="0.2">
      <c r="A179" s="23">
        <v>74</v>
      </c>
      <c r="B179" s="42"/>
      <c r="C179" s="25" t="s">
        <v>6</v>
      </c>
      <c r="D179" s="26">
        <f>+'2013'!D180*1.0126</f>
        <v>57.79</v>
      </c>
      <c r="E179" s="26">
        <f t="shared" si="44"/>
        <v>60.1</v>
      </c>
      <c r="F179" s="26">
        <f t="shared" si="44"/>
        <v>62.5</v>
      </c>
      <c r="G179" s="26">
        <f t="shared" si="44"/>
        <v>65</v>
      </c>
      <c r="H179" s="26">
        <f t="shared" si="44"/>
        <v>67.599999999999994</v>
      </c>
      <c r="I179" s="26">
        <f t="shared" si="44"/>
        <v>70.3</v>
      </c>
    </row>
    <row r="180" spans="1:9" s="4" customFormat="1" ht="10.5" customHeight="1" x14ac:dyDescent="0.2">
      <c r="A180" s="32"/>
      <c r="B180" s="28"/>
      <c r="C180" s="30"/>
      <c r="D180" s="26"/>
      <c r="E180" s="26"/>
      <c r="F180" s="26"/>
      <c r="G180" s="26"/>
      <c r="H180" s="26"/>
      <c r="I180" s="26"/>
    </row>
    <row r="181" spans="1:9" s="4" customFormat="1" ht="10.5" customHeight="1" x14ac:dyDescent="0.2">
      <c r="A181" s="23">
        <v>75</v>
      </c>
      <c r="B181" s="42"/>
      <c r="C181" s="25" t="s">
        <v>6</v>
      </c>
      <c r="D181" s="26">
        <f>+'2013'!D182*1.0126</f>
        <v>59.26</v>
      </c>
      <c r="E181" s="26">
        <f t="shared" si="44"/>
        <v>61.63</v>
      </c>
      <c r="F181" s="26">
        <f t="shared" si="44"/>
        <v>64.099999999999994</v>
      </c>
      <c r="G181" s="26">
        <f t="shared" si="44"/>
        <v>66.66</v>
      </c>
      <c r="H181" s="26">
        <f t="shared" si="44"/>
        <v>69.33</v>
      </c>
      <c r="I181" s="26">
        <f t="shared" si="44"/>
        <v>72.099999999999994</v>
      </c>
    </row>
    <row r="182" spans="1:9" s="4" customFormat="1" ht="10.5" customHeight="1" thickBot="1" x14ac:dyDescent="0.25">
      <c r="A182" s="41"/>
      <c r="B182" s="8"/>
      <c r="C182" s="55"/>
      <c r="D182" s="37"/>
      <c r="E182" s="37"/>
      <c r="F182" s="37"/>
      <c r="G182" s="37"/>
      <c r="H182" s="37"/>
      <c r="I182" s="37"/>
    </row>
    <row r="183" spans="1:9" s="4" customFormat="1" ht="11.25" x14ac:dyDescent="0.2">
      <c r="A183" s="40"/>
    </row>
  </sheetData>
  <mergeCells count="1">
    <mergeCell ref="A1:B1"/>
  </mergeCells>
  <printOptions horizontalCentered="1"/>
  <pageMargins left="0.7" right="0.7" top="0.75" bottom="0.75" header="0.3" footer="0.3"/>
  <pageSetup scale="90" fitToHeight="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84"/>
  <sheetViews>
    <sheetView view="pageBreakPreview" zoomScaleNormal="100" zoomScaleSheetLayoutView="100" workbookViewId="0">
      <selection activeCell="D9" sqref="D9"/>
    </sheetView>
  </sheetViews>
  <sheetFormatPr defaultRowHeight="15" x14ac:dyDescent="0.25"/>
  <cols>
    <col min="1" max="1" width="5.42578125" customWidth="1"/>
    <col min="2" max="2" width="30.140625" customWidth="1"/>
    <col min="3" max="3" width="5.85546875" customWidth="1"/>
    <col min="4" max="9" width="8" customWidth="1"/>
  </cols>
  <sheetData>
    <row r="1" spans="1:9" s="4" customFormat="1" ht="11.25" x14ac:dyDescent="0.2">
      <c r="A1" s="450" t="s">
        <v>0</v>
      </c>
      <c r="B1" s="450"/>
      <c r="E1" s="3"/>
      <c r="F1" s="3"/>
      <c r="G1" s="3"/>
      <c r="H1" s="3"/>
      <c r="I1" s="3"/>
    </row>
    <row r="2" spans="1:9" s="4" customFormat="1" ht="11.25" x14ac:dyDescent="0.2">
      <c r="A2" s="5" t="s">
        <v>2</v>
      </c>
      <c r="B2" s="6"/>
      <c r="C2" s="6"/>
      <c r="D2" s="3"/>
      <c r="E2" s="3"/>
      <c r="F2" s="3"/>
      <c r="G2" s="57" t="s">
        <v>66</v>
      </c>
      <c r="H2" s="58">
        <v>1.26E-2</v>
      </c>
      <c r="I2" s="3"/>
    </row>
    <row r="3" spans="1:9" s="4" customFormat="1" ht="11.25" x14ac:dyDescent="0.2">
      <c r="A3" s="5" t="s">
        <v>3</v>
      </c>
      <c r="B3" s="6"/>
      <c r="C3" s="6" t="s">
        <v>4</v>
      </c>
      <c r="D3" s="3"/>
      <c r="E3" s="3"/>
      <c r="F3" s="3"/>
      <c r="G3" s="59" t="s">
        <v>67</v>
      </c>
      <c r="H3" s="60" t="s">
        <v>70</v>
      </c>
      <c r="I3" s="3"/>
    </row>
    <row r="4" spans="1:9" s="4" customFormat="1" ht="12" thickBot="1" x14ac:dyDescent="0.25">
      <c r="A4" s="8"/>
      <c r="B4" s="9"/>
      <c r="C4" s="9"/>
      <c r="D4" s="8"/>
      <c r="E4" s="8"/>
      <c r="F4" s="8"/>
      <c r="G4" s="10"/>
      <c r="H4" s="8"/>
      <c r="I4" s="8"/>
    </row>
    <row r="5" spans="1:9" s="4" customFormat="1" ht="11.25" x14ac:dyDescent="0.2">
      <c r="A5" s="11"/>
      <c r="B5" s="12"/>
      <c r="C5" s="13" t="s">
        <v>6</v>
      </c>
      <c r="D5" s="14" t="s">
        <v>7</v>
      </c>
      <c r="E5" s="15"/>
      <c r="F5" s="16"/>
      <c r="G5" s="16"/>
      <c r="H5" s="17"/>
      <c r="I5" s="18" t="s">
        <v>8</v>
      </c>
    </row>
    <row r="6" spans="1:9" s="4" customFormat="1" ht="12" thickBot="1" x14ac:dyDescent="0.25">
      <c r="A6" s="19" t="s">
        <v>9</v>
      </c>
      <c r="B6" s="20" t="s">
        <v>10</v>
      </c>
      <c r="C6" s="20" t="s">
        <v>11</v>
      </c>
      <c r="D6" s="21" t="s">
        <v>12</v>
      </c>
      <c r="E6" s="21" t="s">
        <v>13</v>
      </c>
      <c r="F6" s="21" t="s">
        <v>14</v>
      </c>
      <c r="G6" s="21" t="s">
        <v>15</v>
      </c>
      <c r="H6" s="22" t="s">
        <v>16</v>
      </c>
      <c r="I6" s="22" t="s">
        <v>17</v>
      </c>
    </row>
    <row r="7" spans="1:9" s="4" customFormat="1" ht="15" customHeight="1" x14ac:dyDescent="0.2">
      <c r="A7" s="44">
        <v>1</v>
      </c>
      <c r="B7" s="45"/>
      <c r="C7" s="46" t="s">
        <v>6</v>
      </c>
      <c r="D7" s="47">
        <f>+'2013'!D7*1.0126</f>
        <v>9.51</v>
      </c>
      <c r="E7" s="47">
        <f>+D7*1.04</f>
        <v>9.89</v>
      </c>
      <c r="F7" s="47">
        <f t="shared" ref="F7:I7" si="0">+E7*1.04</f>
        <v>10.29</v>
      </c>
      <c r="G7" s="47">
        <f t="shared" si="0"/>
        <v>10.7</v>
      </c>
      <c r="H7" s="47">
        <f t="shared" si="0"/>
        <v>11.13</v>
      </c>
      <c r="I7" s="47">
        <f t="shared" si="0"/>
        <v>11.58</v>
      </c>
    </row>
    <row r="8" spans="1:9" s="4" customFormat="1" ht="11.25" x14ac:dyDescent="0.2">
      <c r="A8" s="23"/>
      <c r="B8" s="29"/>
      <c r="C8" s="30"/>
      <c r="D8" s="26"/>
      <c r="E8" s="26"/>
      <c r="F8" s="26"/>
      <c r="G8" s="26"/>
      <c r="H8" s="26"/>
      <c r="I8" s="26"/>
    </row>
    <row r="9" spans="1:9" s="4" customFormat="1" ht="11.25" x14ac:dyDescent="0.2">
      <c r="A9" s="23">
        <v>2</v>
      </c>
      <c r="B9" s="24"/>
      <c r="C9" s="25" t="s">
        <v>6</v>
      </c>
      <c r="D9" s="26">
        <f>+'2013'!D9*1.0126</f>
        <v>9.76</v>
      </c>
      <c r="E9" s="26">
        <f>+D9*1.04</f>
        <v>10.15</v>
      </c>
      <c r="F9" s="26">
        <f t="shared" ref="F9:I9" si="1">+E9*1.04</f>
        <v>10.56</v>
      </c>
      <c r="G9" s="26">
        <f t="shared" si="1"/>
        <v>10.98</v>
      </c>
      <c r="H9" s="26">
        <f t="shared" si="1"/>
        <v>11.42</v>
      </c>
      <c r="I9" s="26">
        <f t="shared" si="1"/>
        <v>11.88</v>
      </c>
    </row>
    <row r="10" spans="1:9" s="4" customFormat="1" ht="11.25" x14ac:dyDescent="0.2">
      <c r="A10" s="23"/>
      <c r="B10" s="29"/>
      <c r="C10" s="30"/>
      <c r="D10" s="26"/>
      <c r="E10" s="26"/>
      <c r="F10" s="26"/>
      <c r="G10" s="26"/>
      <c r="H10" s="26"/>
      <c r="I10" s="26"/>
    </row>
    <row r="11" spans="1:9" s="4" customFormat="1" ht="11.25" x14ac:dyDescent="0.2">
      <c r="A11" s="23">
        <v>3</v>
      </c>
      <c r="B11" s="24"/>
      <c r="C11" s="25" t="s">
        <v>6</v>
      </c>
      <c r="D11" s="26">
        <f>+'2013'!D11*1.0126</f>
        <v>9.99</v>
      </c>
      <c r="E11" s="26">
        <f t="shared" ref="E11:I11" si="2">+D11*1.04</f>
        <v>10.39</v>
      </c>
      <c r="F11" s="26">
        <f t="shared" si="2"/>
        <v>10.81</v>
      </c>
      <c r="G11" s="26">
        <f t="shared" si="2"/>
        <v>11.24</v>
      </c>
      <c r="H11" s="26">
        <f t="shared" si="2"/>
        <v>11.69</v>
      </c>
      <c r="I11" s="26">
        <f t="shared" si="2"/>
        <v>12.16</v>
      </c>
    </row>
    <row r="12" spans="1:9" s="4" customFormat="1" ht="11.25" x14ac:dyDescent="0.2">
      <c r="A12" s="23"/>
      <c r="B12" s="29"/>
      <c r="C12" s="30"/>
      <c r="D12" s="26"/>
      <c r="E12" s="26"/>
      <c r="F12" s="26"/>
      <c r="G12" s="26"/>
      <c r="H12" s="26"/>
      <c r="I12" s="26"/>
    </row>
    <row r="13" spans="1:9" s="4" customFormat="1" ht="11.25" x14ac:dyDescent="0.2">
      <c r="A13" s="23">
        <v>4</v>
      </c>
      <c r="B13" s="24"/>
      <c r="C13" s="25" t="s">
        <v>6</v>
      </c>
      <c r="D13" s="26">
        <f>+'2013'!D13*1.0126</f>
        <v>10.25</v>
      </c>
      <c r="E13" s="26">
        <f t="shared" ref="E13:I13" si="3">+D13*1.04</f>
        <v>10.66</v>
      </c>
      <c r="F13" s="26">
        <f t="shared" si="3"/>
        <v>11.09</v>
      </c>
      <c r="G13" s="26">
        <f t="shared" si="3"/>
        <v>11.53</v>
      </c>
      <c r="H13" s="26">
        <f t="shared" si="3"/>
        <v>11.99</v>
      </c>
      <c r="I13" s="26">
        <f t="shared" si="3"/>
        <v>12.47</v>
      </c>
    </row>
    <row r="14" spans="1:9" s="4" customFormat="1" ht="11.25" x14ac:dyDescent="0.2">
      <c r="A14" s="23"/>
      <c r="B14" s="29"/>
      <c r="C14" s="30"/>
      <c r="D14" s="26"/>
      <c r="E14" s="26"/>
      <c r="F14" s="26"/>
      <c r="G14" s="26"/>
      <c r="H14" s="26"/>
      <c r="I14" s="26"/>
    </row>
    <row r="15" spans="1:9" s="4" customFormat="1" ht="11.25" x14ac:dyDescent="0.2">
      <c r="A15" s="23">
        <v>5</v>
      </c>
      <c r="B15" s="24"/>
      <c r="C15" s="25" t="s">
        <v>6</v>
      </c>
      <c r="D15" s="26">
        <f>+'2013'!D15*1.0126</f>
        <v>10.51</v>
      </c>
      <c r="E15" s="26">
        <f t="shared" ref="E15:I15" si="4">+D15*1.04</f>
        <v>10.93</v>
      </c>
      <c r="F15" s="26">
        <f t="shared" si="4"/>
        <v>11.37</v>
      </c>
      <c r="G15" s="26">
        <f t="shared" si="4"/>
        <v>11.82</v>
      </c>
      <c r="H15" s="26">
        <f t="shared" si="4"/>
        <v>12.29</v>
      </c>
      <c r="I15" s="26">
        <f t="shared" si="4"/>
        <v>12.78</v>
      </c>
    </row>
    <row r="16" spans="1:9" s="4" customFormat="1" ht="11.25" x14ac:dyDescent="0.2">
      <c r="A16" s="23"/>
      <c r="B16" s="29"/>
      <c r="C16" s="30"/>
      <c r="D16" s="26"/>
      <c r="E16" s="26"/>
      <c r="F16" s="26"/>
      <c r="G16" s="26"/>
      <c r="H16" s="26"/>
      <c r="I16" s="26"/>
    </row>
    <row r="17" spans="1:9" s="4" customFormat="1" ht="11.25" x14ac:dyDescent="0.2">
      <c r="A17" s="23">
        <v>6</v>
      </c>
      <c r="B17" s="24"/>
      <c r="C17" s="25" t="s">
        <v>6</v>
      </c>
      <c r="D17" s="26">
        <f>+'2013'!D17*1.0126</f>
        <v>10.76</v>
      </c>
      <c r="E17" s="26">
        <f t="shared" ref="E17:I17" si="5">+D17*1.04</f>
        <v>11.19</v>
      </c>
      <c r="F17" s="26">
        <f t="shared" si="5"/>
        <v>11.64</v>
      </c>
      <c r="G17" s="26">
        <f t="shared" si="5"/>
        <v>12.11</v>
      </c>
      <c r="H17" s="26">
        <f t="shared" si="5"/>
        <v>12.59</v>
      </c>
      <c r="I17" s="26">
        <f t="shared" si="5"/>
        <v>13.09</v>
      </c>
    </row>
    <row r="18" spans="1:9" s="4" customFormat="1" ht="11.25" x14ac:dyDescent="0.2">
      <c r="A18" s="23"/>
      <c r="B18" s="29"/>
      <c r="C18" s="30"/>
      <c r="D18" s="26"/>
      <c r="E18" s="26"/>
      <c r="F18" s="26"/>
      <c r="G18" s="26"/>
      <c r="H18" s="26"/>
      <c r="I18" s="26"/>
    </row>
    <row r="19" spans="1:9" s="4" customFormat="1" ht="11.25" x14ac:dyDescent="0.2">
      <c r="A19" s="23">
        <v>7</v>
      </c>
      <c r="B19" s="24"/>
      <c r="C19" s="25" t="s">
        <v>6</v>
      </c>
      <c r="D19" s="26">
        <f>+'2013'!D19*1.0126</f>
        <v>11.06</v>
      </c>
      <c r="E19" s="26">
        <f t="shared" ref="E19:I19" si="6">+D19*1.04</f>
        <v>11.5</v>
      </c>
      <c r="F19" s="26">
        <f t="shared" si="6"/>
        <v>11.96</v>
      </c>
      <c r="G19" s="26">
        <f t="shared" si="6"/>
        <v>12.44</v>
      </c>
      <c r="H19" s="26">
        <f t="shared" si="6"/>
        <v>12.94</v>
      </c>
      <c r="I19" s="26">
        <f t="shared" si="6"/>
        <v>13.46</v>
      </c>
    </row>
    <row r="20" spans="1:9" s="4" customFormat="1" ht="11.25" x14ac:dyDescent="0.2">
      <c r="A20" s="23"/>
      <c r="B20" s="29"/>
      <c r="C20" s="30"/>
      <c r="D20" s="26"/>
      <c r="E20" s="26"/>
      <c r="F20" s="26"/>
      <c r="G20" s="26"/>
      <c r="H20" s="26"/>
      <c r="I20" s="26"/>
    </row>
    <row r="21" spans="1:9" s="4" customFormat="1" ht="11.25" x14ac:dyDescent="0.2">
      <c r="A21" s="23">
        <v>8</v>
      </c>
      <c r="B21" s="24"/>
      <c r="C21" s="25" t="s">
        <v>6</v>
      </c>
      <c r="D21" s="26">
        <f>+'2013'!D21*1.0126</f>
        <v>11.34</v>
      </c>
      <c r="E21" s="26">
        <f t="shared" ref="E21:I21" si="7">+D21*1.04</f>
        <v>11.79</v>
      </c>
      <c r="F21" s="26">
        <f t="shared" si="7"/>
        <v>12.26</v>
      </c>
      <c r="G21" s="26">
        <f t="shared" si="7"/>
        <v>12.75</v>
      </c>
      <c r="H21" s="26">
        <f t="shared" si="7"/>
        <v>13.26</v>
      </c>
      <c r="I21" s="26">
        <f t="shared" si="7"/>
        <v>13.79</v>
      </c>
    </row>
    <row r="22" spans="1:9" s="4" customFormat="1" ht="11.25" x14ac:dyDescent="0.2">
      <c r="A22" s="23"/>
      <c r="B22" s="29"/>
      <c r="C22" s="30"/>
      <c r="D22" s="26"/>
      <c r="E22" s="26"/>
      <c r="F22" s="26"/>
      <c r="G22" s="26"/>
      <c r="H22" s="26"/>
      <c r="I22" s="26"/>
    </row>
    <row r="23" spans="1:9" s="4" customFormat="1" ht="11.25" x14ac:dyDescent="0.2">
      <c r="A23" s="23">
        <v>9</v>
      </c>
      <c r="B23" s="31"/>
      <c r="C23" s="25" t="s">
        <v>6</v>
      </c>
      <c r="D23" s="26">
        <f>+'2013'!D23*1.0126</f>
        <v>11.59</v>
      </c>
      <c r="E23" s="26">
        <f t="shared" ref="E23:I23" si="8">+D23*1.04</f>
        <v>12.05</v>
      </c>
      <c r="F23" s="26">
        <f t="shared" si="8"/>
        <v>12.53</v>
      </c>
      <c r="G23" s="26">
        <f t="shared" si="8"/>
        <v>13.03</v>
      </c>
      <c r="H23" s="26">
        <f t="shared" si="8"/>
        <v>13.55</v>
      </c>
      <c r="I23" s="26">
        <f t="shared" si="8"/>
        <v>14.09</v>
      </c>
    </row>
    <row r="24" spans="1:9" s="4" customFormat="1" ht="11.25" x14ac:dyDescent="0.2">
      <c r="A24" s="23"/>
      <c r="B24" s="29"/>
      <c r="C24" s="30"/>
      <c r="D24" s="26"/>
      <c r="E24" s="26"/>
      <c r="F24" s="26"/>
      <c r="G24" s="26"/>
      <c r="H24" s="26"/>
      <c r="I24" s="26"/>
    </row>
    <row r="25" spans="1:9" s="4" customFormat="1" ht="11.25" x14ac:dyDescent="0.2">
      <c r="A25" s="23">
        <v>10</v>
      </c>
      <c r="B25" s="24"/>
      <c r="C25" s="25" t="s">
        <v>6</v>
      </c>
      <c r="D25" s="26">
        <f>+'2013'!D25*1.0126</f>
        <v>11.9</v>
      </c>
      <c r="E25" s="26">
        <f t="shared" ref="E25:I25" si="9">+D25*1.04</f>
        <v>12.38</v>
      </c>
      <c r="F25" s="26">
        <f t="shared" si="9"/>
        <v>12.88</v>
      </c>
      <c r="G25" s="26">
        <f t="shared" si="9"/>
        <v>13.4</v>
      </c>
      <c r="H25" s="26">
        <f t="shared" si="9"/>
        <v>13.94</v>
      </c>
      <c r="I25" s="26">
        <f t="shared" si="9"/>
        <v>14.5</v>
      </c>
    </row>
    <row r="26" spans="1:9" s="4" customFormat="1" ht="11.25" x14ac:dyDescent="0.2">
      <c r="A26" s="23"/>
      <c r="B26" s="29"/>
      <c r="C26" s="30"/>
      <c r="D26" s="26"/>
      <c r="E26" s="26"/>
      <c r="F26" s="26"/>
      <c r="G26" s="26"/>
      <c r="H26" s="26"/>
      <c r="I26" s="26"/>
    </row>
    <row r="27" spans="1:9" s="4" customFormat="1" ht="11.25" x14ac:dyDescent="0.2">
      <c r="A27" s="23">
        <v>11</v>
      </c>
      <c r="B27" s="24"/>
      <c r="C27" s="25" t="s">
        <v>6</v>
      </c>
      <c r="D27" s="26">
        <f>+'2013'!D27*1.0126</f>
        <v>12.19</v>
      </c>
      <c r="E27" s="26">
        <f t="shared" ref="E27:I27" si="10">+D27*1.04</f>
        <v>12.68</v>
      </c>
      <c r="F27" s="26">
        <f t="shared" si="10"/>
        <v>13.19</v>
      </c>
      <c r="G27" s="26">
        <f t="shared" si="10"/>
        <v>13.72</v>
      </c>
      <c r="H27" s="26">
        <f t="shared" si="10"/>
        <v>14.27</v>
      </c>
      <c r="I27" s="26">
        <f t="shared" si="10"/>
        <v>14.84</v>
      </c>
    </row>
    <row r="28" spans="1:9" s="4" customFormat="1" ht="11.25" x14ac:dyDescent="0.2">
      <c r="A28" s="23"/>
      <c r="B28" s="29"/>
      <c r="C28" s="30"/>
      <c r="D28" s="26"/>
      <c r="E28" s="26"/>
      <c r="F28" s="26"/>
      <c r="G28" s="26"/>
      <c r="H28" s="26"/>
      <c r="I28" s="26"/>
    </row>
    <row r="29" spans="1:9" s="4" customFormat="1" ht="11.25" x14ac:dyDescent="0.2">
      <c r="A29" s="23">
        <v>12</v>
      </c>
      <c r="B29" s="24"/>
      <c r="C29" s="25" t="s">
        <v>6</v>
      </c>
      <c r="D29" s="26">
        <f>+'2013'!D29*1.0126</f>
        <v>12.49</v>
      </c>
      <c r="E29" s="26">
        <f t="shared" ref="E29:I29" si="11">+D29*1.04</f>
        <v>12.99</v>
      </c>
      <c r="F29" s="26">
        <f t="shared" si="11"/>
        <v>13.51</v>
      </c>
      <c r="G29" s="26">
        <f t="shared" si="11"/>
        <v>14.05</v>
      </c>
      <c r="H29" s="26">
        <f t="shared" si="11"/>
        <v>14.61</v>
      </c>
      <c r="I29" s="26">
        <f t="shared" si="11"/>
        <v>15.19</v>
      </c>
    </row>
    <row r="30" spans="1:9" s="4" customFormat="1" ht="11.25" x14ac:dyDescent="0.2">
      <c r="A30" s="23"/>
      <c r="B30" s="29"/>
      <c r="C30" s="30"/>
      <c r="D30" s="26"/>
      <c r="E30" s="26"/>
      <c r="F30" s="26"/>
      <c r="G30" s="26"/>
      <c r="H30" s="26"/>
      <c r="I30" s="26"/>
    </row>
    <row r="31" spans="1:9" s="4" customFormat="1" ht="11.25" x14ac:dyDescent="0.2">
      <c r="A31" s="23">
        <v>13</v>
      </c>
      <c r="B31" s="24" t="s">
        <v>18</v>
      </c>
      <c r="C31" s="25" t="s">
        <v>6</v>
      </c>
      <c r="D31" s="26">
        <f>+'2013'!D31*1.0126</f>
        <v>12.81</v>
      </c>
      <c r="E31" s="26">
        <f t="shared" ref="E31:I31" si="12">+D31*1.04</f>
        <v>13.32</v>
      </c>
      <c r="F31" s="26">
        <f t="shared" si="12"/>
        <v>13.85</v>
      </c>
      <c r="G31" s="26">
        <f t="shared" si="12"/>
        <v>14.4</v>
      </c>
      <c r="H31" s="26">
        <f t="shared" si="12"/>
        <v>14.98</v>
      </c>
      <c r="I31" s="26">
        <f t="shared" si="12"/>
        <v>15.58</v>
      </c>
    </row>
    <row r="32" spans="1:9" s="4" customFormat="1" ht="11.25" x14ac:dyDescent="0.2">
      <c r="A32" s="23"/>
      <c r="B32" s="29"/>
      <c r="C32" s="30"/>
      <c r="D32" s="26"/>
      <c r="E32" s="26"/>
      <c r="F32" s="26"/>
      <c r="G32" s="26"/>
      <c r="H32" s="26"/>
      <c r="I32" s="26"/>
    </row>
    <row r="33" spans="1:9" s="4" customFormat="1" ht="11.25" x14ac:dyDescent="0.2">
      <c r="A33" s="23">
        <v>14</v>
      </c>
      <c r="B33" s="24"/>
      <c r="C33" s="25" t="s">
        <v>6</v>
      </c>
      <c r="D33" s="26">
        <f>+'2013'!D33*1.0126</f>
        <v>13.13</v>
      </c>
      <c r="E33" s="26">
        <f t="shared" ref="E33:I33" si="13">+D33*1.04</f>
        <v>13.66</v>
      </c>
      <c r="F33" s="26">
        <f t="shared" si="13"/>
        <v>14.21</v>
      </c>
      <c r="G33" s="26">
        <f t="shared" si="13"/>
        <v>14.78</v>
      </c>
      <c r="H33" s="26">
        <f t="shared" si="13"/>
        <v>15.37</v>
      </c>
      <c r="I33" s="26">
        <f t="shared" si="13"/>
        <v>15.98</v>
      </c>
    </row>
    <row r="34" spans="1:9" s="4" customFormat="1" ht="11.25" x14ac:dyDescent="0.2">
      <c r="A34" s="32"/>
      <c r="B34" s="29"/>
      <c r="C34" s="30"/>
      <c r="D34" s="26"/>
      <c r="E34" s="26"/>
      <c r="F34" s="26"/>
      <c r="G34" s="26"/>
      <c r="H34" s="26"/>
      <c r="I34" s="26"/>
    </row>
    <row r="35" spans="1:9" s="4" customFormat="1" ht="11.25" x14ac:dyDescent="0.2">
      <c r="A35" s="23">
        <v>15</v>
      </c>
      <c r="B35" s="35"/>
      <c r="C35" s="25" t="s">
        <v>6</v>
      </c>
      <c r="D35" s="26">
        <f>+'2013'!D35*1.0126</f>
        <v>13.46</v>
      </c>
      <c r="E35" s="26">
        <f t="shared" ref="E35:I35" si="14">+D35*1.04</f>
        <v>14</v>
      </c>
      <c r="F35" s="26">
        <f t="shared" si="14"/>
        <v>14.56</v>
      </c>
      <c r="G35" s="26">
        <f t="shared" si="14"/>
        <v>15.14</v>
      </c>
      <c r="H35" s="26">
        <f t="shared" si="14"/>
        <v>15.75</v>
      </c>
      <c r="I35" s="26">
        <f t="shared" si="14"/>
        <v>16.38</v>
      </c>
    </row>
    <row r="36" spans="1:9" s="4" customFormat="1" ht="11.25" x14ac:dyDescent="0.2">
      <c r="A36" s="23"/>
      <c r="B36" s="29"/>
      <c r="C36" s="30"/>
      <c r="D36" s="26"/>
      <c r="E36" s="26"/>
      <c r="F36" s="26"/>
      <c r="G36" s="26"/>
      <c r="H36" s="26"/>
      <c r="I36" s="26"/>
    </row>
    <row r="37" spans="1:9" s="4" customFormat="1" ht="11.25" x14ac:dyDescent="0.2">
      <c r="A37" s="23">
        <v>16</v>
      </c>
      <c r="B37" s="24"/>
      <c r="C37" s="25" t="s">
        <v>6</v>
      </c>
      <c r="D37" s="26">
        <f>+'2013'!D37*1.0126</f>
        <v>13.79</v>
      </c>
      <c r="E37" s="26">
        <f t="shared" ref="E37:I37" si="15">+D37*1.04</f>
        <v>14.34</v>
      </c>
      <c r="F37" s="26">
        <f t="shared" si="15"/>
        <v>14.91</v>
      </c>
      <c r="G37" s="26">
        <f t="shared" si="15"/>
        <v>15.51</v>
      </c>
      <c r="H37" s="26">
        <f t="shared" si="15"/>
        <v>16.13</v>
      </c>
      <c r="I37" s="26">
        <f t="shared" si="15"/>
        <v>16.78</v>
      </c>
    </row>
    <row r="38" spans="1:9" s="4" customFormat="1" ht="11.25" x14ac:dyDescent="0.2">
      <c r="A38" s="23"/>
      <c r="B38" s="29"/>
      <c r="C38" s="30"/>
      <c r="D38" s="26"/>
      <c r="E38" s="26"/>
      <c r="F38" s="26"/>
      <c r="G38" s="26"/>
      <c r="H38" s="26"/>
      <c r="I38" s="26"/>
    </row>
    <row r="39" spans="1:9" s="4" customFormat="1" ht="11.25" x14ac:dyDescent="0.2">
      <c r="A39" s="23">
        <v>17</v>
      </c>
      <c r="B39" s="24"/>
      <c r="C39" s="25" t="s">
        <v>6</v>
      </c>
      <c r="D39" s="26">
        <f>+'2013'!D39*1.0126</f>
        <v>14.16</v>
      </c>
      <c r="E39" s="26">
        <f t="shared" ref="E39:I39" si="16">+D39*1.04</f>
        <v>14.73</v>
      </c>
      <c r="F39" s="26">
        <f t="shared" si="16"/>
        <v>15.32</v>
      </c>
      <c r="G39" s="26">
        <f t="shared" si="16"/>
        <v>15.93</v>
      </c>
      <c r="H39" s="26">
        <f t="shared" si="16"/>
        <v>16.57</v>
      </c>
      <c r="I39" s="26">
        <f t="shared" si="16"/>
        <v>17.23</v>
      </c>
    </row>
    <row r="40" spans="1:9" s="4" customFormat="1" ht="11.25" x14ac:dyDescent="0.2">
      <c r="A40" s="23"/>
      <c r="B40" s="29"/>
      <c r="C40" s="30"/>
      <c r="D40" s="26"/>
      <c r="E40" s="26"/>
      <c r="F40" s="26"/>
      <c r="G40" s="26"/>
      <c r="H40" s="26"/>
      <c r="I40" s="26"/>
    </row>
    <row r="41" spans="1:9" s="4" customFormat="1" ht="11.25" x14ac:dyDescent="0.2">
      <c r="A41" s="23">
        <v>18</v>
      </c>
      <c r="B41" s="31"/>
      <c r="C41" s="25" t="s">
        <v>6</v>
      </c>
      <c r="D41" s="26">
        <f>+'2013'!D41*1.0126</f>
        <v>14.49</v>
      </c>
      <c r="E41" s="26">
        <f t="shared" ref="E41:I41" si="17">+D41*1.04</f>
        <v>15.07</v>
      </c>
      <c r="F41" s="26">
        <f t="shared" si="17"/>
        <v>15.67</v>
      </c>
      <c r="G41" s="26">
        <f t="shared" si="17"/>
        <v>16.3</v>
      </c>
      <c r="H41" s="26">
        <f t="shared" si="17"/>
        <v>16.95</v>
      </c>
      <c r="I41" s="26">
        <f t="shared" si="17"/>
        <v>17.63</v>
      </c>
    </row>
    <row r="42" spans="1:9" s="4" customFormat="1" ht="11.25" x14ac:dyDescent="0.2">
      <c r="A42" s="32"/>
      <c r="B42" s="29"/>
      <c r="C42" s="30"/>
      <c r="D42" s="26"/>
      <c r="E42" s="26"/>
      <c r="F42" s="26"/>
      <c r="G42" s="26"/>
      <c r="H42" s="26"/>
      <c r="I42" s="26"/>
    </row>
    <row r="43" spans="1:9" s="4" customFormat="1" ht="11.25" x14ac:dyDescent="0.2">
      <c r="A43" s="23">
        <v>19</v>
      </c>
      <c r="B43" s="24"/>
      <c r="C43" s="25" t="s">
        <v>6</v>
      </c>
      <c r="D43" s="26">
        <f>+'2013'!D43*1.0126</f>
        <v>14.84</v>
      </c>
      <c r="E43" s="26">
        <f t="shared" ref="E43:I43" si="18">+D43*1.04</f>
        <v>15.43</v>
      </c>
      <c r="F43" s="26">
        <f t="shared" si="18"/>
        <v>16.05</v>
      </c>
      <c r="G43" s="26">
        <f t="shared" si="18"/>
        <v>16.690000000000001</v>
      </c>
      <c r="H43" s="26">
        <f t="shared" si="18"/>
        <v>17.36</v>
      </c>
      <c r="I43" s="26">
        <f t="shared" si="18"/>
        <v>18.05</v>
      </c>
    </row>
    <row r="44" spans="1:9" s="4" customFormat="1" ht="11.25" x14ac:dyDescent="0.2">
      <c r="A44" s="32"/>
      <c r="B44" s="29"/>
      <c r="C44" s="30"/>
      <c r="D44" s="26"/>
      <c r="E44" s="26"/>
      <c r="F44" s="26"/>
      <c r="G44" s="26"/>
      <c r="H44" s="26"/>
      <c r="I44" s="26"/>
    </row>
    <row r="45" spans="1:9" s="4" customFormat="1" ht="11.25" x14ac:dyDescent="0.2">
      <c r="A45" s="23">
        <v>20</v>
      </c>
      <c r="B45" s="24"/>
      <c r="C45" s="25" t="s">
        <v>6</v>
      </c>
      <c r="D45" s="26">
        <f>+'2013'!D45*1.0126</f>
        <v>15.23</v>
      </c>
      <c r="E45" s="26">
        <f t="shared" ref="E45:I45" si="19">+D45*1.04</f>
        <v>15.84</v>
      </c>
      <c r="F45" s="26">
        <f t="shared" si="19"/>
        <v>16.47</v>
      </c>
      <c r="G45" s="26">
        <f t="shared" si="19"/>
        <v>17.13</v>
      </c>
      <c r="H45" s="26">
        <f t="shared" si="19"/>
        <v>17.82</v>
      </c>
      <c r="I45" s="26">
        <f t="shared" si="19"/>
        <v>18.53</v>
      </c>
    </row>
    <row r="46" spans="1:9" s="4" customFormat="1" ht="11.25" x14ac:dyDescent="0.2">
      <c r="A46" s="32"/>
      <c r="B46" s="29"/>
      <c r="C46" s="30"/>
      <c r="D46" s="26"/>
      <c r="E46" s="26"/>
      <c r="F46" s="26"/>
      <c r="G46" s="26"/>
      <c r="H46" s="26"/>
      <c r="I46" s="26"/>
    </row>
    <row r="47" spans="1:9" s="4" customFormat="1" ht="11.25" x14ac:dyDescent="0.2">
      <c r="A47" s="23">
        <v>21</v>
      </c>
      <c r="B47" s="24"/>
      <c r="C47" s="25" t="s">
        <v>6</v>
      </c>
      <c r="D47" s="26">
        <f>+'2013'!D47*1.0126</f>
        <v>15.6</v>
      </c>
      <c r="E47" s="26">
        <f t="shared" ref="E47:I47" si="20">+D47*1.04</f>
        <v>16.22</v>
      </c>
      <c r="F47" s="26">
        <f t="shared" si="20"/>
        <v>16.87</v>
      </c>
      <c r="G47" s="26">
        <f t="shared" si="20"/>
        <v>17.54</v>
      </c>
      <c r="H47" s="26">
        <f t="shared" si="20"/>
        <v>18.239999999999998</v>
      </c>
      <c r="I47" s="26">
        <f t="shared" si="20"/>
        <v>18.97</v>
      </c>
    </row>
    <row r="48" spans="1:9" s="4" customFormat="1" ht="11.25" x14ac:dyDescent="0.2">
      <c r="A48" s="23"/>
      <c r="B48" s="29"/>
      <c r="C48" s="30"/>
      <c r="D48" s="26"/>
      <c r="E48" s="26"/>
      <c r="F48" s="26"/>
      <c r="G48" s="26"/>
      <c r="H48" s="26"/>
      <c r="I48" s="26"/>
    </row>
    <row r="49" spans="1:12" s="4" customFormat="1" ht="11.25" x14ac:dyDescent="0.2">
      <c r="A49" s="23">
        <v>22</v>
      </c>
      <c r="B49" s="24"/>
      <c r="C49" s="25" t="s">
        <v>6</v>
      </c>
      <c r="D49" s="26">
        <f>+'2013'!D49*1.0126</f>
        <v>16</v>
      </c>
      <c r="E49" s="26">
        <f t="shared" ref="E49:I49" si="21">+D49*1.04</f>
        <v>16.64</v>
      </c>
      <c r="F49" s="26">
        <f t="shared" si="21"/>
        <v>17.309999999999999</v>
      </c>
      <c r="G49" s="26">
        <f t="shared" si="21"/>
        <v>18</v>
      </c>
      <c r="H49" s="26">
        <f t="shared" si="21"/>
        <v>18.72</v>
      </c>
      <c r="I49" s="26">
        <f t="shared" si="21"/>
        <v>19.47</v>
      </c>
    </row>
    <row r="50" spans="1:12" s="4" customFormat="1" ht="11.25" x14ac:dyDescent="0.2">
      <c r="A50" s="32"/>
      <c r="B50" s="29"/>
      <c r="C50" s="30"/>
      <c r="D50" s="26"/>
      <c r="E50" s="26"/>
      <c r="F50" s="26"/>
      <c r="G50" s="26"/>
      <c r="H50" s="26"/>
      <c r="I50" s="26"/>
    </row>
    <row r="51" spans="1:12" s="4" customFormat="1" ht="11.25" x14ac:dyDescent="0.2">
      <c r="A51" s="23">
        <v>23</v>
      </c>
      <c r="B51" s="24"/>
      <c r="C51" s="25" t="s">
        <v>6</v>
      </c>
      <c r="D51" s="26">
        <f>+'2013'!D51*1.0126</f>
        <v>16.39</v>
      </c>
      <c r="E51" s="26">
        <f t="shared" ref="E51:I51" si="22">+D51*1.04</f>
        <v>17.05</v>
      </c>
      <c r="F51" s="26">
        <f t="shared" si="22"/>
        <v>17.73</v>
      </c>
      <c r="G51" s="26">
        <f t="shared" si="22"/>
        <v>18.440000000000001</v>
      </c>
      <c r="H51" s="26">
        <f t="shared" si="22"/>
        <v>19.18</v>
      </c>
      <c r="I51" s="26">
        <f t="shared" si="22"/>
        <v>19.95</v>
      </c>
    </row>
    <row r="52" spans="1:12" s="4" customFormat="1" ht="11.25" x14ac:dyDescent="0.2">
      <c r="A52" s="23"/>
      <c r="B52" s="29"/>
      <c r="C52" s="30"/>
      <c r="D52" s="26"/>
      <c r="E52" s="26"/>
      <c r="F52" s="26"/>
      <c r="G52" s="26"/>
      <c r="H52" s="26"/>
      <c r="I52" s="26"/>
    </row>
    <row r="53" spans="1:12" s="4" customFormat="1" ht="11.25" x14ac:dyDescent="0.2">
      <c r="A53" s="23">
        <v>24</v>
      </c>
      <c r="B53" s="24" t="s">
        <v>19</v>
      </c>
      <c r="C53" s="25" t="s">
        <v>6</v>
      </c>
      <c r="D53" s="26">
        <f>+'2013'!D53*1.0126</f>
        <v>16.809999999999999</v>
      </c>
      <c r="E53" s="26">
        <f t="shared" ref="E53:I53" si="23">+D53*1.04</f>
        <v>17.48</v>
      </c>
      <c r="F53" s="26">
        <f t="shared" si="23"/>
        <v>18.18</v>
      </c>
      <c r="G53" s="26">
        <f t="shared" si="23"/>
        <v>18.91</v>
      </c>
      <c r="H53" s="26">
        <f t="shared" si="23"/>
        <v>19.670000000000002</v>
      </c>
      <c r="I53" s="26">
        <f t="shared" si="23"/>
        <v>20.46</v>
      </c>
    </row>
    <row r="54" spans="1:12" s="4" customFormat="1" ht="11.25" x14ac:dyDescent="0.2">
      <c r="A54" s="32"/>
      <c r="B54" s="29"/>
      <c r="C54" s="30"/>
      <c r="D54" s="26"/>
      <c r="E54" s="26"/>
      <c r="F54" s="26"/>
      <c r="G54" s="26"/>
      <c r="H54" s="26"/>
      <c r="I54" s="26"/>
    </row>
    <row r="55" spans="1:12" s="4" customFormat="1" ht="11.25" x14ac:dyDescent="0.2">
      <c r="A55" s="23">
        <v>25</v>
      </c>
      <c r="B55" s="24"/>
      <c r="C55" s="25" t="s">
        <v>6</v>
      </c>
      <c r="D55" s="26">
        <f>+'2013'!D55*1.0126</f>
        <v>17.21</v>
      </c>
      <c r="E55" s="26">
        <f t="shared" ref="E55:I55" si="24">+D55*1.04</f>
        <v>17.899999999999999</v>
      </c>
      <c r="F55" s="26">
        <f t="shared" si="24"/>
        <v>18.62</v>
      </c>
      <c r="G55" s="26">
        <f t="shared" si="24"/>
        <v>19.36</v>
      </c>
      <c r="H55" s="26">
        <f t="shared" si="24"/>
        <v>20.13</v>
      </c>
      <c r="I55" s="26">
        <f t="shared" si="24"/>
        <v>20.94</v>
      </c>
    </row>
    <row r="56" spans="1:12" s="4" customFormat="1" ht="11.25" x14ac:dyDescent="0.2">
      <c r="A56" s="23"/>
      <c r="B56" s="29"/>
      <c r="C56" s="30"/>
      <c r="D56" s="26"/>
      <c r="E56" s="26"/>
      <c r="F56" s="26"/>
      <c r="G56" s="26"/>
      <c r="H56" s="26"/>
      <c r="I56" s="26"/>
    </row>
    <row r="57" spans="1:12" s="4" customFormat="1" ht="11.25" x14ac:dyDescent="0.2">
      <c r="A57" s="23">
        <v>26</v>
      </c>
      <c r="B57" s="24"/>
      <c r="C57" s="25" t="s">
        <v>6</v>
      </c>
      <c r="D57" s="26">
        <f>+'2013'!D57*1.0126</f>
        <v>17.649999999999999</v>
      </c>
      <c r="E57" s="26">
        <f t="shared" ref="E57:I57" si="25">+D57*1.04</f>
        <v>18.36</v>
      </c>
      <c r="F57" s="26">
        <f t="shared" si="25"/>
        <v>19.09</v>
      </c>
      <c r="G57" s="26">
        <f t="shared" si="25"/>
        <v>19.850000000000001</v>
      </c>
      <c r="H57" s="26">
        <f t="shared" si="25"/>
        <v>20.64</v>
      </c>
      <c r="I57" s="26">
        <f t="shared" si="25"/>
        <v>21.47</v>
      </c>
    </row>
    <row r="58" spans="1:12" s="4" customFormat="1" ht="11.25" x14ac:dyDescent="0.2">
      <c r="A58" s="33"/>
      <c r="B58" s="29"/>
      <c r="C58" s="30"/>
      <c r="D58" s="26"/>
      <c r="E58" s="26"/>
      <c r="F58" s="26"/>
      <c r="G58" s="26"/>
      <c r="H58" s="26"/>
      <c r="I58" s="26"/>
    </row>
    <row r="59" spans="1:12" s="4" customFormat="1" ht="11.25" x14ac:dyDescent="0.2">
      <c r="A59" s="23">
        <v>27</v>
      </c>
      <c r="B59" s="34"/>
      <c r="C59" s="25" t="s">
        <v>6</v>
      </c>
      <c r="D59" s="26">
        <f>+'2013'!D59*1.0126</f>
        <v>18.100000000000001</v>
      </c>
      <c r="E59" s="26">
        <f t="shared" ref="E59:I59" si="26">+D59*1.04</f>
        <v>18.82</v>
      </c>
      <c r="F59" s="26">
        <f t="shared" si="26"/>
        <v>19.57</v>
      </c>
      <c r="G59" s="26">
        <f t="shared" si="26"/>
        <v>20.350000000000001</v>
      </c>
      <c r="H59" s="26">
        <f t="shared" si="26"/>
        <v>21.16</v>
      </c>
      <c r="I59" s="26">
        <f t="shared" si="26"/>
        <v>22.01</v>
      </c>
    </row>
    <row r="60" spans="1:12" s="4" customFormat="1" ht="11.25" x14ac:dyDescent="0.2">
      <c r="A60" s="32"/>
      <c r="B60" s="35"/>
      <c r="C60" s="30"/>
      <c r="D60" s="26"/>
      <c r="E60" s="26"/>
      <c r="F60" s="26"/>
      <c r="G60" s="26"/>
      <c r="H60" s="26"/>
      <c r="I60" s="26"/>
    </row>
    <row r="61" spans="1:12" s="4" customFormat="1" ht="11.25" x14ac:dyDescent="0.2">
      <c r="A61" s="23">
        <v>28</v>
      </c>
      <c r="B61" s="35"/>
      <c r="C61" s="25" t="s">
        <v>6</v>
      </c>
      <c r="D61" s="26">
        <f>+'2013'!D61*1.0126</f>
        <v>18.559999999999999</v>
      </c>
      <c r="E61" s="26">
        <f t="shared" ref="E61:I61" si="27">+D61*1.04</f>
        <v>19.3</v>
      </c>
      <c r="F61" s="26">
        <f t="shared" si="27"/>
        <v>20.07</v>
      </c>
      <c r="G61" s="26">
        <f t="shared" si="27"/>
        <v>20.87</v>
      </c>
      <c r="H61" s="26">
        <f t="shared" si="27"/>
        <v>21.7</v>
      </c>
      <c r="I61" s="26">
        <f t="shared" si="27"/>
        <v>22.57</v>
      </c>
    </row>
    <row r="62" spans="1:12" s="4" customFormat="1" ht="11.25" x14ac:dyDescent="0.2">
      <c r="A62" s="23"/>
      <c r="B62" s="29"/>
      <c r="C62" s="30"/>
      <c r="D62" s="26"/>
      <c r="E62" s="26"/>
      <c r="F62" s="26"/>
      <c r="G62" s="26"/>
      <c r="H62" s="26"/>
      <c r="I62" s="26"/>
    </row>
    <row r="63" spans="1:12" s="4" customFormat="1" ht="11.25" x14ac:dyDescent="0.2">
      <c r="A63" s="23">
        <v>29</v>
      </c>
      <c r="B63" s="35"/>
      <c r="C63" s="25" t="s">
        <v>6</v>
      </c>
      <c r="D63" s="26">
        <f>+'2013'!D63*1.0126</f>
        <v>19.03</v>
      </c>
      <c r="E63" s="26">
        <f t="shared" ref="E63:I63" si="28">+D63*1.04</f>
        <v>19.79</v>
      </c>
      <c r="F63" s="26">
        <f t="shared" si="28"/>
        <v>20.58</v>
      </c>
      <c r="G63" s="26">
        <f t="shared" si="28"/>
        <v>21.4</v>
      </c>
      <c r="H63" s="26">
        <f t="shared" si="28"/>
        <v>22.26</v>
      </c>
      <c r="I63" s="26">
        <f t="shared" si="28"/>
        <v>23.15</v>
      </c>
      <c r="L63" s="52"/>
    </row>
    <row r="64" spans="1:12" s="4" customFormat="1" ht="12" thickBot="1" x14ac:dyDescent="0.25">
      <c r="A64" s="41"/>
      <c r="B64" s="39"/>
      <c r="C64" s="55"/>
      <c r="D64" s="37"/>
      <c r="E64" s="37"/>
      <c r="F64" s="37"/>
      <c r="G64" s="37"/>
      <c r="H64" s="37"/>
      <c r="I64" s="37"/>
    </row>
    <row r="65" spans="1:9" s="4" customFormat="1" ht="15" customHeight="1" x14ac:dyDescent="0.2">
      <c r="A65" s="44">
        <v>30</v>
      </c>
      <c r="B65" s="45"/>
      <c r="C65" s="46" t="s">
        <v>6</v>
      </c>
      <c r="D65" s="47">
        <f>+'2013'!D65*1.0126</f>
        <v>19.5</v>
      </c>
      <c r="E65" s="47">
        <f t="shared" ref="E65:I65" si="29">+D65*1.04</f>
        <v>20.28</v>
      </c>
      <c r="F65" s="47">
        <f t="shared" si="29"/>
        <v>21.09</v>
      </c>
      <c r="G65" s="47">
        <f t="shared" si="29"/>
        <v>21.93</v>
      </c>
      <c r="H65" s="47">
        <f t="shared" si="29"/>
        <v>22.81</v>
      </c>
      <c r="I65" s="47">
        <f t="shared" si="29"/>
        <v>23.72</v>
      </c>
    </row>
    <row r="66" spans="1:9" s="4" customFormat="1" ht="11.25" x14ac:dyDescent="0.2">
      <c r="A66" s="23"/>
      <c r="B66" s="24"/>
      <c r="C66" s="25"/>
      <c r="D66" s="26"/>
      <c r="E66" s="26"/>
      <c r="F66" s="26"/>
      <c r="G66" s="26"/>
      <c r="H66" s="26"/>
      <c r="I66" s="26"/>
    </row>
    <row r="67" spans="1:9" s="4" customFormat="1" ht="11.25" x14ac:dyDescent="0.2">
      <c r="A67" s="23">
        <v>31</v>
      </c>
      <c r="B67" s="29" t="s">
        <v>20</v>
      </c>
      <c r="C67" s="25" t="s">
        <v>6</v>
      </c>
      <c r="D67" s="26">
        <f>+'2013'!D67*1.0126</f>
        <v>19.98</v>
      </c>
      <c r="E67" s="26">
        <f t="shared" ref="E67:I67" si="30">+D67*1.04</f>
        <v>20.78</v>
      </c>
      <c r="F67" s="26">
        <f t="shared" si="30"/>
        <v>21.61</v>
      </c>
      <c r="G67" s="26">
        <f t="shared" si="30"/>
        <v>22.47</v>
      </c>
      <c r="H67" s="26">
        <f t="shared" si="30"/>
        <v>23.37</v>
      </c>
      <c r="I67" s="26">
        <f t="shared" si="30"/>
        <v>24.3</v>
      </c>
    </row>
    <row r="68" spans="1:9" s="4" customFormat="1" ht="11.25" x14ac:dyDescent="0.2">
      <c r="A68" s="23"/>
      <c r="B68" s="29" t="s">
        <v>21</v>
      </c>
      <c r="C68" s="30"/>
      <c r="D68" s="26"/>
      <c r="E68" s="26"/>
      <c r="F68" s="26"/>
      <c r="G68" s="26"/>
      <c r="H68" s="26"/>
      <c r="I68" s="26"/>
    </row>
    <row r="69" spans="1:9" s="4" customFormat="1" ht="11.25" x14ac:dyDescent="0.2">
      <c r="A69" s="23"/>
      <c r="B69" s="29" t="s">
        <v>22</v>
      </c>
      <c r="C69" s="30"/>
      <c r="D69" s="26"/>
      <c r="E69" s="26"/>
      <c r="F69" s="26"/>
      <c r="G69" s="26"/>
      <c r="H69" s="26"/>
      <c r="I69" s="26"/>
    </row>
    <row r="70" spans="1:9" s="4" customFormat="1" ht="11.25" x14ac:dyDescent="0.2">
      <c r="A70" s="23"/>
      <c r="B70" s="29"/>
      <c r="C70" s="30"/>
      <c r="D70" s="26"/>
      <c r="E70" s="26"/>
      <c r="F70" s="26"/>
      <c r="G70" s="26"/>
      <c r="H70" s="26"/>
      <c r="I70" s="26"/>
    </row>
    <row r="71" spans="1:9" s="4" customFormat="1" ht="11.25" x14ac:dyDescent="0.2">
      <c r="A71" s="23">
        <v>32</v>
      </c>
      <c r="B71" s="34"/>
      <c r="C71" s="25" t="s">
        <v>6</v>
      </c>
      <c r="D71" s="26">
        <f>+'2013'!D71*1.0126</f>
        <v>20.48</v>
      </c>
      <c r="E71" s="26">
        <f t="shared" ref="E71:I71" si="31">+D71*1.04</f>
        <v>21.3</v>
      </c>
      <c r="F71" s="26">
        <f t="shared" si="31"/>
        <v>22.15</v>
      </c>
      <c r="G71" s="26">
        <f t="shared" si="31"/>
        <v>23.04</v>
      </c>
      <c r="H71" s="26">
        <f t="shared" si="31"/>
        <v>23.96</v>
      </c>
      <c r="I71" s="26">
        <f t="shared" si="31"/>
        <v>24.92</v>
      </c>
    </row>
    <row r="72" spans="1:9" s="4" customFormat="1" ht="11.25" x14ac:dyDescent="0.2">
      <c r="A72" s="32"/>
      <c r="B72" s="29"/>
      <c r="C72" s="30"/>
      <c r="D72" s="26"/>
      <c r="E72" s="26"/>
      <c r="F72" s="26"/>
      <c r="G72" s="26"/>
      <c r="H72" s="26"/>
      <c r="I72" s="26"/>
    </row>
    <row r="73" spans="1:9" s="4" customFormat="1" ht="11.25" x14ac:dyDescent="0.2">
      <c r="A73" s="23">
        <v>33</v>
      </c>
      <c r="B73" s="35"/>
      <c r="C73" s="25" t="s">
        <v>6</v>
      </c>
      <c r="D73" s="26">
        <f>+'2013'!D73*1.0126</f>
        <v>21</v>
      </c>
      <c r="E73" s="26">
        <f t="shared" ref="E73:I78" si="32">+D73*1.04</f>
        <v>21.84</v>
      </c>
      <c r="F73" s="26">
        <f t="shared" si="32"/>
        <v>22.71</v>
      </c>
      <c r="G73" s="26">
        <f t="shared" si="32"/>
        <v>23.62</v>
      </c>
      <c r="H73" s="26">
        <f t="shared" si="32"/>
        <v>24.56</v>
      </c>
      <c r="I73" s="26">
        <f t="shared" si="32"/>
        <v>25.54</v>
      </c>
    </row>
    <row r="74" spans="1:9" s="4" customFormat="1" ht="11.25" x14ac:dyDescent="0.2">
      <c r="A74" s="32"/>
      <c r="B74" s="29"/>
      <c r="C74" s="30"/>
      <c r="D74" s="26"/>
      <c r="E74" s="26"/>
      <c r="F74" s="26"/>
      <c r="G74" s="26"/>
      <c r="H74" s="26"/>
      <c r="I74" s="26"/>
    </row>
    <row r="75" spans="1:9" s="4" customFormat="1" ht="11.25" x14ac:dyDescent="0.2">
      <c r="A75" s="23">
        <v>34</v>
      </c>
      <c r="B75" s="29" t="s">
        <v>23</v>
      </c>
      <c r="C75" s="25" t="s">
        <v>6</v>
      </c>
      <c r="D75" s="26">
        <f>+'2013'!D75*1.0126</f>
        <v>21.52</v>
      </c>
      <c r="E75" s="26">
        <f t="shared" si="32"/>
        <v>22.38</v>
      </c>
      <c r="F75" s="26">
        <f t="shared" si="32"/>
        <v>23.28</v>
      </c>
      <c r="G75" s="26">
        <f t="shared" si="32"/>
        <v>24.21</v>
      </c>
      <c r="H75" s="26">
        <f t="shared" si="32"/>
        <v>25.18</v>
      </c>
      <c r="I75" s="26">
        <f t="shared" si="32"/>
        <v>26.19</v>
      </c>
    </row>
    <row r="76" spans="1:9" s="4" customFormat="1" ht="11.25" x14ac:dyDescent="0.2">
      <c r="A76" s="23"/>
      <c r="B76" s="29" t="s">
        <v>24</v>
      </c>
      <c r="C76" s="25"/>
      <c r="D76" s="26"/>
      <c r="E76" s="26"/>
      <c r="F76" s="26"/>
      <c r="G76" s="26"/>
      <c r="H76" s="26"/>
      <c r="I76" s="26"/>
    </row>
    <row r="77" spans="1:9" s="4" customFormat="1" ht="11.25" x14ac:dyDescent="0.2">
      <c r="A77" s="23"/>
      <c r="B77" s="24"/>
      <c r="C77" s="25"/>
      <c r="D77" s="26"/>
      <c r="E77" s="26"/>
      <c r="F77" s="26"/>
      <c r="G77" s="26"/>
      <c r="H77" s="26"/>
      <c r="I77" s="26"/>
    </row>
    <row r="78" spans="1:9" s="4" customFormat="1" ht="11.25" x14ac:dyDescent="0.2">
      <c r="A78" s="23">
        <v>35</v>
      </c>
      <c r="B78" s="24" t="s">
        <v>25</v>
      </c>
      <c r="C78" s="25" t="s">
        <v>6</v>
      </c>
      <c r="D78" s="26">
        <f>+'2013'!D78*1.0126</f>
        <v>22.05</v>
      </c>
      <c r="E78" s="26">
        <f t="shared" si="32"/>
        <v>22.93</v>
      </c>
      <c r="F78" s="26">
        <f t="shared" si="32"/>
        <v>23.85</v>
      </c>
      <c r="G78" s="26">
        <f t="shared" si="32"/>
        <v>24.8</v>
      </c>
      <c r="H78" s="26">
        <f t="shared" si="32"/>
        <v>25.79</v>
      </c>
      <c r="I78" s="26">
        <f t="shared" si="32"/>
        <v>26.82</v>
      </c>
    </row>
    <row r="79" spans="1:9" s="4" customFormat="1" ht="11.25" x14ac:dyDescent="0.2">
      <c r="A79" s="23"/>
      <c r="B79" s="24" t="s">
        <v>26</v>
      </c>
      <c r="C79" s="30"/>
      <c r="D79" s="26"/>
      <c r="E79" s="26"/>
      <c r="F79" s="26"/>
      <c r="G79" s="26"/>
      <c r="H79" s="26"/>
      <c r="I79" s="26"/>
    </row>
    <row r="80" spans="1:9" s="4" customFormat="1" ht="11.25" x14ac:dyDescent="0.2">
      <c r="A80" s="32"/>
      <c r="B80" s="24" t="s">
        <v>27</v>
      </c>
      <c r="C80" s="30"/>
      <c r="D80" s="26"/>
      <c r="E80" s="26"/>
      <c r="F80" s="26"/>
      <c r="G80" s="26"/>
      <c r="H80" s="26"/>
      <c r="I80" s="26"/>
    </row>
    <row r="81" spans="1:9" s="4" customFormat="1" ht="11.25" x14ac:dyDescent="0.2">
      <c r="A81" s="32"/>
      <c r="B81" s="35"/>
      <c r="C81" s="30"/>
      <c r="D81" s="26"/>
      <c r="E81" s="26"/>
      <c r="F81" s="26"/>
      <c r="G81" s="26"/>
      <c r="H81" s="26"/>
      <c r="I81" s="26"/>
    </row>
    <row r="82" spans="1:9" s="4" customFormat="1" ht="11.25" x14ac:dyDescent="0.2">
      <c r="A82" s="23">
        <v>36</v>
      </c>
      <c r="B82" s="24"/>
      <c r="C82" s="25" t="s">
        <v>6</v>
      </c>
      <c r="D82" s="26">
        <f>+'2013'!D82*1.0126</f>
        <v>22.62</v>
      </c>
      <c r="E82" s="26">
        <f t="shared" ref="E82:I84" si="33">+D82*1.04</f>
        <v>23.52</v>
      </c>
      <c r="F82" s="26">
        <f t="shared" si="33"/>
        <v>24.46</v>
      </c>
      <c r="G82" s="26">
        <f t="shared" si="33"/>
        <v>25.44</v>
      </c>
      <c r="H82" s="26">
        <f t="shared" si="33"/>
        <v>26.46</v>
      </c>
      <c r="I82" s="26">
        <f t="shared" si="33"/>
        <v>27.52</v>
      </c>
    </row>
    <row r="83" spans="1:9" s="4" customFormat="1" ht="11.25" x14ac:dyDescent="0.2">
      <c r="A83" s="32"/>
      <c r="B83" s="29"/>
      <c r="C83" s="30"/>
      <c r="D83" s="26"/>
      <c r="E83" s="26"/>
      <c r="F83" s="26"/>
      <c r="G83" s="26"/>
      <c r="H83" s="26"/>
      <c r="I83" s="26"/>
    </row>
    <row r="84" spans="1:9" s="4" customFormat="1" ht="11.25" x14ac:dyDescent="0.2">
      <c r="A84" s="23">
        <v>37</v>
      </c>
      <c r="B84" s="29" t="s">
        <v>30</v>
      </c>
      <c r="C84" s="25" t="s">
        <v>6</v>
      </c>
      <c r="D84" s="26">
        <f>+'2013'!D84*1.0126</f>
        <v>23.16</v>
      </c>
      <c r="E84" s="26">
        <f t="shared" si="33"/>
        <v>24.09</v>
      </c>
      <c r="F84" s="26">
        <f t="shared" si="33"/>
        <v>25.05</v>
      </c>
      <c r="G84" s="26">
        <f t="shared" si="33"/>
        <v>26.05</v>
      </c>
      <c r="H84" s="26">
        <f t="shared" si="33"/>
        <v>27.09</v>
      </c>
      <c r="I84" s="26">
        <f t="shared" si="33"/>
        <v>28.17</v>
      </c>
    </row>
    <row r="85" spans="1:9" s="4" customFormat="1" ht="11.25" x14ac:dyDescent="0.2">
      <c r="A85" s="32"/>
      <c r="B85" s="29" t="s">
        <v>32</v>
      </c>
      <c r="C85" s="30"/>
      <c r="D85" s="26"/>
      <c r="E85" s="26"/>
      <c r="F85" s="26"/>
      <c r="G85" s="26"/>
      <c r="H85" s="26"/>
      <c r="I85" s="26"/>
    </row>
    <row r="86" spans="1:9" s="4" customFormat="1" ht="11.25" x14ac:dyDescent="0.2">
      <c r="A86" s="32"/>
      <c r="B86" s="29" t="s">
        <v>33</v>
      </c>
      <c r="C86" s="30"/>
      <c r="D86" s="26"/>
      <c r="E86" s="26"/>
      <c r="F86" s="26"/>
      <c r="G86" s="26"/>
      <c r="H86" s="26"/>
      <c r="I86" s="26"/>
    </row>
    <row r="87" spans="1:9" s="4" customFormat="1" ht="11.25" x14ac:dyDescent="0.2">
      <c r="A87" s="32"/>
      <c r="C87" s="30"/>
      <c r="D87" s="26"/>
      <c r="E87" s="26"/>
      <c r="F87" s="26"/>
      <c r="G87" s="26"/>
      <c r="H87" s="26"/>
      <c r="I87" s="26"/>
    </row>
    <row r="88" spans="1:9" s="4" customFormat="1" ht="11.25" x14ac:dyDescent="0.2">
      <c r="A88" s="23">
        <v>38</v>
      </c>
      <c r="B88" s="24" t="s">
        <v>34</v>
      </c>
      <c r="C88" s="25" t="s">
        <v>6</v>
      </c>
      <c r="D88" s="26">
        <f>+'2013'!D88*1.0126</f>
        <v>23.75</v>
      </c>
      <c r="E88" s="26">
        <f t="shared" ref="E88:I91" si="34">+D88*1.04</f>
        <v>24.7</v>
      </c>
      <c r="F88" s="26">
        <f t="shared" si="34"/>
        <v>25.69</v>
      </c>
      <c r="G88" s="26">
        <f t="shared" si="34"/>
        <v>26.72</v>
      </c>
      <c r="H88" s="26">
        <f t="shared" si="34"/>
        <v>27.79</v>
      </c>
      <c r="I88" s="26">
        <f t="shared" si="34"/>
        <v>28.9</v>
      </c>
    </row>
    <row r="89" spans="1:9" s="4" customFormat="1" ht="11.25" x14ac:dyDescent="0.2">
      <c r="A89" s="23"/>
      <c r="B89" s="24" t="s">
        <v>58</v>
      </c>
      <c r="C89" s="25"/>
      <c r="D89" s="26"/>
      <c r="E89" s="26"/>
      <c r="F89" s="26"/>
      <c r="G89" s="26"/>
      <c r="H89" s="26"/>
      <c r="I89" s="26"/>
    </row>
    <row r="90" spans="1:9" s="4" customFormat="1" ht="11.25" x14ac:dyDescent="0.2">
      <c r="A90" s="23"/>
      <c r="B90" s="29"/>
      <c r="C90" s="25"/>
      <c r="D90" s="26"/>
      <c r="E90" s="26"/>
      <c r="F90" s="26"/>
      <c r="G90" s="26"/>
      <c r="H90" s="26"/>
      <c r="I90" s="26"/>
    </row>
    <row r="91" spans="1:9" s="4" customFormat="1" ht="11.25" x14ac:dyDescent="0.2">
      <c r="A91" s="23">
        <v>39</v>
      </c>
      <c r="B91" s="24" t="s">
        <v>35</v>
      </c>
      <c r="C91" s="25" t="s">
        <v>6</v>
      </c>
      <c r="D91" s="26">
        <f>+'2013'!D91*1.0126</f>
        <v>24.33</v>
      </c>
      <c r="E91" s="26">
        <f t="shared" si="34"/>
        <v>25.3</v>
      </c>
      <c r="F91" s="26">
        <f t="shared" si="34"/>
        <v>26.31</v>
      </c>
      <c r="G91" s="26">
        <f t="shared" si="34"/>
        <v>27.36</v>
      </c>
      <c r="H91" s="26">
        <f t="shared" si="34"/>
        <v>28.45</v>
      </c>
      <c r="I91" s="26">
        <f t="shared" si="34"/>
        <v>29.59</v>
      </c>
    </row>
    <row r="92" spans="1:9" s="4" customFormat="1" ht="11.25" x14ac:dyDescent="0.2">
      <c r="A92" s="32"/>
      <c r="B92" s="24" t="s">
        <v>37</v>
      </c>
      <c r="C92" s="30"/>
      <c r="D92" s="26"/>
      <c r="E92" s="26"/>
      <c r="F92" s="26"/>
      <c r="G92" s="26"/>
      <c r="H92" s="26"/>
      <c r="I92" s="26"/>
    </row>
    <row r="93" spans="1:9" s="4" customFormat="1" ht="11.25" x14ac:dyDescent="0.2">
      <c r="A93" s="32"/>
      <c r="B93" s="24" t="s">
        <v>38</v>
      </c>
      <c r="C93" s="30"/>
      <c r="D93" s="26"/>
      <c r="E93" s="26"/>
      <c r="F93" s="26"/>
      <c r="G93" s="26"/>
      <c r="H93" s="26"/>
      <c r="I93" s="26"/>
    </row>
    <row r="94" spans="1:9" s="4" customFormat="1" ht="11.25" x14ac:dyDescent="0.2">
      <c r="A94" s="32"/>
      <c r="B94" s="29" t="s">
        <v>39</v>
      </c>
      <c r="C94" s="30"/>
      <c r="D94" s="26"/>
      <c r="E94" s="26"/>
      <c r="F94" s="26"/>
      <c r="G94" s="26"/>
      <c r="H94" s="26"/>
      <c r="I94" s="26"/>
    </row>
    <row r="95" spans="1:9" s="4" customFormat="1" ht="11.25" x14ac:dyDescent="0.2">
      <c r="A95" s="32"/>
      <c r="B95" s="29" t="s">
        <v>40</v>
      </c>
      <c r="C95" s="30"/>
      <c r="D95" s="26"/>
      <c r="E95" s="26"/>
      <c r="F95" s="26"/>
      <c r="G95" s="26"/>
      <c r="H95" s="26"/>
      <c r="I95" s="26"/>
    </row>
    <row r="96" spans="1:9" s="4" customFormat="1" ht="11.25" x14ac:dyDescent="0.2">
      <c r="A96" s="32"/>
      <c r="B96" s="29" t="s">
        <v>41</v>
      </c>
      <c r="C96" s="30"/>
      <c r="D96" s="26"/>
      <c r="E96" s="26"/>
      <c r="F96" s="26"/>
      <c r="G96" s="26"/>
      <c r="H96" s="26"/>
      <c r="I96" s="26"/>
    </row>
    <row r="97" spans="1:9" s="4" customFormat="1" ht="11.25" x14ac:dyDescent="0.2">
      <c r="A97" s="32"/>
      <c r="B97" s="29" t="s">
        <v>63</v>
      </c>
      <c r="C97" s="30"/>
      <c r="D97" s="26"/>
      <c r="E97" s="26"/>
      <c r="F97" s="26"/>
      <c r="G97" s="26"/>
      <c r="H97" s="26"/>
      <c r="I97" s="26"/>
    </row>
    <row r="98" spans="1:9" s="4" customFormat="1" ht="11.25" x14ac:dyDescent="0.2">
      <c r="A98" s="32"/>
      <c r="B98" s="29" t="s">
        <v>28</v>
      </c>
      <c r="C98" s="30"/>
      <c r="D98" s="26"/>
      <c r="E98" s="26"/>
      <c r="F98" s="26"/>
      <c r="G98" s="26"/>
      <c r="H98" s="26"/>
      <c r="I98" s="26"/>
    </row>
    <row r="99" spans="1:9" s="4" customFormat="1" ht="11.25" x14ac:dyDescent="0.2">
      <c r="A99" s="32"/>
      <c r="B99" s="24" t="s">
        <v>29</v>
      </c>
      <c r="C99" s="30"/>
      <c r="D99" s="26"/>
      <c r="E99" s="26"/>
      <c r="F99" s="26"/>
      <c r="G99" s="26"/>
      <c r="H99" s="26"/>
      <c r="I99" s="26"/>
    </row>
    <row r="100" spans="1:9" s="4" customFormat="1" ht="11.25" x14ac:dyDescent="0.2">
      <c r="A100" s="32"/>
      <c r="B100" s="29"/>
      <c r="C100" s="30"/>
      <c r="D100" s="26"/>
      <c r="E100" s="26"/>
      <c r="F100" s="26"/>
      <c r="G100" s="26"/>
      <c r="H100" s="26"/>
      <c r="I100" s="26"/>
    </row>
    <row r="101" spans="1:9" s="4" customFormat="1" ht="11.25" x14ac:dyDescent="0.2">
      <c r="A101" s="23">
        <v>40</v>
      </c>
      <c r="B101" s="29" t="s">
        <v>42</v>
      </c>
      <c r="C101" s="25" t="s">
        <v>6</v>
      </c>
      <c r="D101" s="26">
        <f>+'2013'!D103*1.0126</f>
        <v>25.58</v>
      </c>
      <c r="E101" s="26">
        <f t="shared" ref="E101:I103" si="35">+D101*1.04</f>
        <v>26.6</v>
      </c>
      <c r="F101" s="26">
        <f t="shared" si="35"/>
        <v>27.66</v>
      </c>
      <c r="G101" s="26">
        <f t="shared" si="35"/>
        <v>28.77</v>
      </c>
      <c r="H101" s="26">
        <f t="shared" si="35"/>
        <v>29.92</v>
      </c>
      <c r="I101" s="26">
        <f t="shared" si="35"/>
        <v>31.12</v>
      </c>
    </row>
    <row r="102" spans="1:9" s="4" customFormat="1" ht="11.25" x14ac:dyDescent="0.2">
      <c r="A102" s="23"/>
      <c r="B102" s="29"/>
      <c r="C102" s="30"/>
      <c r="D102" s="26"/>
      <c r="E102" s="26"/>
      <c r="F102" s="26"/>
      <c r="G102" s="26"/>
      <c r="H102" s="26"/>
      <c r="I102" s="26"/>
    </row>
    <row r="103" spans="1:9" s="4" customFormat="1" ht="11.25" x14ac:dyDescent="0.2">
      <c r="A103" s="23">
        <v>41</v>
      </c>
      <c r="B103" s="29" t="s">
        <v>43</v>
      </c>
      <c r="C103" s="25" t="s">
        <v>6</v>
      </c>
      <c r="D103" s="26">
        <f>+'2013'!D105*1.0126</f>
        <v>26.22</v>
      </c>
      <c r="E103" s="26">
        <f t="shared" si="35"/>
        <v>27.27</v>
      </c>
      <c r="F103" s="26">
        <f t="shared" si="35"/>
        <v>28.36</v>
      </c>
      <c r="G103" s="26">
        <f t="shared" si="35"/>
        <v>29.49</v>
      </c>
      <c r="H103" s="26">
        <f t="shared" si="35"/>
        <v>30.67</v>
      </c>
      <c r="I103" s="26">
        <f t="shared" si="35"/>
        <v>31.9</v>
      </c>
    </row>
    <row r="104" spans="1:9" s="4" customFormat="1" ht="11.25" x14ac:dyDescent="0.2">
      <c r="A104" s="23"/>
      <c r="B104" s="29"/>
      <c r="C104" s="30"/>
      <c r="D104" s="26"/>
      <c r="E104" s="26"/>
      <c r="F104" s="26"/>
      <c r="G104" s="26"/>
      <c r="H104" s="26"/>
      <c r="I104" s="26"/>
    </row>
    <row r="105" spans="1:9" s="4" customFormat="1" ht="11.25" x14ac:dyDescent="0.2">
      <c r="A105" s="23">
        <v>42</v>
      </c>
      <c r="B105" s="29" t="s">
        <v>44</v>
      </c>
      <c r="C105" s="25" t="s">
        <v>6</v>
      </c>
      <c r="D105" s="26">
        <f>+'2013'!D108*1.0126</f>
        <v>26.88</v>
      </c>
      <c r="E105" s="26">
        <f t="shared" ref="E105:I105" si="36">+D105*1.04</f>
        <v>27.96</v>
      </c>
      <c r="F105" s="26">
        <f t="shared" si="36"/>
        <v>29.08</v>
      </c>
      <c r="G105" s="26">
        <f t="shared" si="36"/>
        <v>30.24</v>
      </c>
      <c r="H105" s="26">
        <f t="shared" si="36"/>
        <v>31.45</v>
      </c>
      <c r="I105" s="26">
        <f t="shared" si="36"/>
        <v>32.71</v>
      </c>
    </row>
    <row r="106" spans="1:9" s="4" customFormat="1" ht="11.25" x14ac:dyDescent="0.2">
      <c r="A106" s="23"/>
      <c r="B106" s="29" t="s">
        <v>36</v>
      </c>
      <c r="C106" s="30"/>
      <c r="D106" s="26"/>
      <c r="E106" s="26"/>
      <c r="F106" s="26"/>
      <c r="G106" s="26"/>
      <c r="H106" s="26"/>
      <c r="I106" s="26"/>
    </row>
    <row r="107" spans="1:9" s="4" customFormat="1" ht="11.25" x14ac:dyDescent="0.2">
      <c r="A107" s="23"/>
      <c r="B107" s="24"/>
      <c r="C107" s="30"/>
      <c r="D107" s="26"/>
      <c r="E107" s="26"/>
      <c r="F107" s="26"/>
      <c r="G107" s="26"/>
      <c r="H107" s="26"/>
      <c r="I107" s="26"/>
    </row>
    <row r="108" spans="1:9" s="4" customFormat="1" ht="11.25" x14ac:dyDescent="0.2">
      <c r="A108" s="23">
        <v>43</v>
      </c>
      <c r="B108" s="29" t="s">
        <v>47</v>
      </c>
      <c r="C108" s="25" t="s">
        <v>6</v>
      </c>
      <c r="D108" s="26">
        <f>+'2013'!D112*1.0126</f>
        <v>27.54</v>
      </c>
      <c r="E108" s="26">
        <f t="shared" ref="E108:I108" si="37">+D108*1.04</f>
        <v>28.64</v>
      </c>
      <c r="F108" s="26">
        <f t="shared" si="37"/>
        <v>29.79</v>
      </c>
      <c r="G108" s="26">
        <f t="shared" si="37"/>
        <v>30.98</v>
      </c>
      <c r="H108" s="26">
        <f t="shared" si="37"/>
        <v>32.22</v>
      </c>
      <c r="I108" s="26">
        <f t="shared" si="37"/>
        <v>33.51</v>
      </c>
    </row>
    <row r="109" spans="1:9" s="4" customFormat="1" ht="11.25" x14ac:dyDescent="0.2">
      <c r="A109" s="32"/>
      <c r="B109" s="29" t="s">
        <v>48</v>
      </c>
      <c r="C109" s="30"/>
      <c r="D109" s="26"/>
      <c r="E109" s="26"/>
      <c r="F109" s="26"/>
      <c r="G109" s="26"/>
      <c r="H109" s="26"/>
      <c r="I109" s="26"/>
    </row>
    <row r="110" spans="1:9" s="4" customFormat="1" ht="11.25" x14ac:dyDescent="0.2">
      <c r="A110" s="32"/>
      <c r="B110" s="24" t="s">
        <v>49</v>
      </c>
      <c r="C110" s="30"/>
      <c r="D110" s="26"/>
      <c r="E110" s="26"/>
      <c r="F110" s="26"/>
      <c r="G110" s="26"/>
      <c r="H110" s="26"/>
      <c r="I110" s="26"/>
    </row>
    <row r="111" spans="1:9" s="4" customFormat="1" ht="11.25" x14ac:dyDescent="0.2">
      <c r="A111" s="23"/>
      <c r="B111" s="29"/>
      <c r="C111" s="30"/>
      <c r="D111" s="26"/>
      <c r="E111" s="26"/>
      <c r="F111" s="26"/>
      <c r="G111" s="26"/>
      <c r="H111" s="26"/>
      <c r="I111" s="26"/>
    </row>
    <row r="112" spans="1:9" s="4" customFormat="1" ht="11.25" x14ac:dyDescent="0.2">
      <c r="A112" s="23">
        <v>44</v>
      </c>
      <c r="B112" s="24" t="s">
        <v>50</v>
      </c>
      <c r="C112" s="25" t="s">
        <v>6</v>
      </c>
      <c r="D112" s="26">
        <f>+'2013'!D112*1.0126</f>
        <v>27.54</v>
      </c>
      <c r="E112" s="26">
        <f t="shared" ref="E112:I112" si="38">+D112*1.04</f>
        <v>28.64</v>
      </c>
      <c r="F112" s="26">
        <f t="shared" si="38"/>
        <v>29.79</v>
      </c>
      <c r="G112" s="26">
        <f t="shared" si="38"/>
        <v>30.98</v>
      </c>
      <c r="H112" s="26">
        <f t="shared" si="38"/>
        <v>32.22</v>
      </c>
      <c r="I112" s="26">
        <f t="shared" si="38"/>
        <v>33.51</v>
      </c>
    </row>
    <row r="113" spans="1:9" s="4" customFormat="1" ht="11.25" x14ac:dyDescent="0.2">
      <c r="A113" s="23"/>
      <c r="B113" s="24" t="s">
        <v>60</v>
      </c>
      <c r="C113" s="25"/>
      <c r="D113" s="26"/>
      <c r="E113" s="26"/>
      <c r="F113" s="26"/>
      <c r="G113" s="26"/>
      <c r="H113" s="26"/>
      <c r="I113" s="26"/>
    </row>
    <row r="114" spans="1:9" s="4" customFormat="1" ht="11.25" x14ac:dyDescent="0.2">
      <c r="A114" s="23"/>
      <c r="B114" s="29" t="s">
        <v>65</v>
      </c>
      <c r="C114" s="25"/>
      <c r="D114" s="26"/>
      <c r="E114" s="26"/>
      <c r="F114" s="26"/>
      <c r="G114" s="26"/>
      <c r="H114" s="26"/>
      <c r="I114" s="26"/>
    </row>
    <row r="115" spans="1:9" s="4" customFormat="1" ht="11.25" x14ac:dyDescent="0.2">
      <c r="A115" s="23"/>
      <c r="B115" s="29" t="s">
        <v>64</v>
      </c>
      <c r="C115" s="25"/>
      <c r="D115" s="26"/>
      <c r="E115" s="26"/>
      <c r="F115" s="26"/>
      <c r="G115" s="26"/>
      <c r="H115" s="26"/>
      <c r="I115" s="26"/>
    </row>
    <row r="116" spans="1:9" s="4" customFormat="1" ht="11.25" x14ac:dyDescent="0.2">
      <c r="A116" s="23"/>
      <c r="B116" s="29" t="s">
        <v>45</v>
      </c>
      <c r="C116" s="25"/>
      <c r="D116" s="26"/>
      <c r="E116" s="26"/>
      <c r="F116" s="26"/>
      <c r="G116" s="26"/>
      <c r="H116" s="26"/>
      <c r="I116" s="26"/>
    </row>
    <row r="117" spans="1:9" s="4" customFormat="1" ht="11.25" x14ac:dyDescent="0.2">
      <c r="A117" s="23"/>
      <c r="B117" s="24" t="s">
        <v>46</v>
      </c>
      <c r="C117" s="25"/>
      <c r="D117" s="26"/>
      <c r="E117" s="26"/>
      <c r="F117" s="26"/>
      <c r="G117" s="26"/>
      <c r="H117" s="26"/>
      <c r="I117" s="26"/>
    </row>
    <row r="118" spans="1:9" s="4" customFormat="1" ht="11.25" x14ac:dyDescent="0.2">
      <c r="A118" s="23"/>
      <c r="B118" s="24" t="s">
        <v>69</v>
      </c>
      <c r="C118" s="25"/>
      <c r="D118" s="26"/>
      <c r="E118" s="26"/>
      <c r="F118" s="26"/>
      <c r="G118" s="26"/>
      <c r="H118" s="26"/>
      <c r="I118" s="26"/>
    </row>
    <row r="119" spans="1:9" s="4" customFormat="1" ht="11.25" x14ac:dyDescent="0.2">
      <c r="A119" s="23">
        <v>45</v>
      </c>
      <c r="B119" s="29"/>
      <c r="C119" s="25" t="s">
        <v>6</v>
      </c>
      <c r="D119" s="26">
        <f>+'2013'!D119*1.0126</f>
        <v>28.23</v>
      </c>
      <c r="E119" s="26">
        <f>+'2012'!E119*1.0243</f>
        <v>29</v>
      </c>
      <c r="F119" s="26">
        <f>+'2012'!F119*1.0243</f>
        <v>30.16</v>
      </c>
      <c r="G119" s="26">
        <f>+'2012'!G119*1.0243</f>
        <v>31.36</v>
      </c>
      <c r="H119" s="26">
        <f>+'2012'!H119*1.0243</f>
        <v>32.619999999999997</v>
      </c>
      <c r="I119" s="26">
        <f>+'2012'!I119*1.0243</f>
        <v>33.92</v>
      </c>
    </row>
    <row r="120" spans="1:9" s="4" customFormat="1" ht="11.25" x14ac:dyDescent="0.2">
      <c r="A120" s="23"/>
      <c r="B120" s="35"/>
      <c r="C120" s="25"/>
      <c r="D120" s="26"/>
      <c r="E120" s="26"/>
      <c r="F120" s="26"/>
      <c r="G120" s="26"/>
      <c r="H120" s="26"/>
      <c r="I120" s="26"/>
    </row>
    <row r="121" spans="1:9" s="4" customFormat="1" ht="11.25" x14ac:dyDescent="0.2">
      <c r="A121" s="23">
        <v>46</v>
      </c>
      <c r="B121" s="24" t="s">
        <v>51</v>
      </c>
      <c r="C121" s="25" t="s">
        <v>6</v>
      </c>
      <c r="D121" s="26">
        <f>+'2013'!D121*1.0126</f>
        <v>28.93</v>
      </c>
      <c r="E121" s="26">
        <f t="shared" ref="E121:I121" si="39">+D121*1.04</f>
        <v>30.09</v>
      </c>
      <c r="F121" s="26">
        <f t="shared" si="39"/>
        <v>31.29</v>
      </c>
      <c r="G121" s="26">
        <f t="shared" si="39"/>
        <v>32.54</v>
      </c>
      <c r="H121" s="26">
        <f t="shared" si="39"/>
        <v>33.840000000000003</v>
      </c>
      <c r="I121" s="26">
        <f t="shared" si="39"/>
        <v>35.19</v>
      </c>
    </row>
    <row r="122" spans="1:9" s="4" customFormat="1" ht="11.25" x14ac:dyDescent="0.2">
      <c r="A122" s="23"/>
      <c r="B122" s="24" t="s">
        <v>52</v>
      </c>
      <c r="C122" s="30"/>
      <c r="D122" s="26"/>
      <c r="E122" s="26"/>
      <c r="F122" s="26"/>
      <c r="G122" s="26"/>
      <c r="H122" s="26"/>
      <c r="I122" s="26"/>
    </row>
    <row r="123" spans="1:9" s="4" customFormat="1" ht="12" thickBot="1" x14ac:dyDescent="0.25">
      <c r="A123" s="36"/>
      <c r="B123" s="50" t="s">
        <v>53</v>
      </c>
      <c r="C123" s="55"/>
      <c r="D123" s="37"/>
      <c r="E123" s="37"/>
      <c r="F123" s="37"/>
      <c r="G123" s="37"/>
      <c r="H123" s="37"/>
      <c r="I123" s="37"/>
    </row>
    <row r="124" spans="1:9" s="4" customFormat="1" ht="11.25" hidden="1" x14ac:dyDescent="0.2">
      <c r="A124" s="23"/>
      <c r="B124" s="25"/>
      <c r="C124" s="30"/>
      <c r="D124" s="26"/>
      <c r="E124" s="26"/>
      <c r="F124" s="26"/>
      <c r="G124" s="26"/>
      <c r="H124" s="26"/>
      <c r="I124" s="26"/>
    </row>
    <row r="125" spans="1:9" s="4" customFormat="1" ht="15" customHeight="1" x14ac:dyDescent="0.2">
      <c r="A125" s="23">
        <v>47</v>
      </c>
      <c r="B125" s="52" t="s">
        <v>54</v>
      </c>
      <c r="C125" s="24" t="s">
        <v>6</v>
      </c>
      <c r="D125" s="26">
        <f>+'2013'!D125*1.0126</f>
        <v>29.68</v>
      </c>
      <c r="E125" s="26">
        <f t="shared" ref="E125:I125" si="40">+D125*1.04</f>
        <v>30.87</v>
      </c>
      <c r="F125" s="26">
        <f t="shared" si="40"/>
        <v>32.1</v>
      </c>
      <c r="G125" s="26">
        <f t="shared" si="40"/>
        <v>33.380000000000003</v>
      </c>
      <c r="H125" s="26">
        <f t="shared" si="40"/>
        <v>34.72</v>
      </c>
      <c r="I125" s="26">
        <f t="shared" si="40"/>
        <v>36.11</v>
      </c>
    </row>
    <row r="126" spans="1:9" s="4" customFormat="1" ht="11.25" x14ac:dyDescent="0.2">
      <c r="A126" s="32"/>
      <c r="B126" s="30"/>
      <c r="C126" s="29"/>
      <c r="D126" s="26"/>
      <c r="E126" s="26"/>
      <c r="F126" s="26"/>
      <c r="G126" s="26"/>
      <c r="H126" s="26"/>
      <c r="I126" s="26"/>
    </row>
    <row r="127" spans="1:9" s="4" customFormat="1" ht="11.25" x14ac:dyDescent="0.2">
      <c r="A127" s="23">
        <v>48</v>
      </c>
      <c r="B127" s="25" t="s">
        <v>55</v>
      </c>
      <c r="C127" s="24" t="s">
        <v>6</v>
      </c>
      <c r="D127" s="26">
        <f>+'2013'!D127*1.0126</f>
        <v>30.41</v>
      </c>
      <c r="E127" s="26">
        <f t="shared" ref="E127:I127" si="41">+D127*1.04</f>
        <v>31.63</v>
      </c>
      <c r="F127" s="26">
        <f t="shared" si="41"/>
        <v>32.9</v>
      </c>
      <c r="G127" s="26">
        <f t="shared" si="41"/>
        <v>34.22</v>
      </c>
      <c r="H127" s="26">
        <f t="shared" si="41"/>
        <v>35.590000000000003</v>
      </c>
      <c r="I127" s="26">
        <f t="shared" si="41"/>
        <v>37.01</v>
      </c>
    </row>
    <row r="128" spans="1:9" s="4" customFormat="1" ht="11.25" x14ac:dyDescent="0.2">
      <c r="A128" s="23"/>
      <c r="B128" s="25" t="s">
        <v>56</v>
      </c>
      <c r="C128" s="24"/>
      <c r="D128" s="26"/>
      <c r="E128" s="26"/>
      <c r="F128" s="26"/>
      <c r="G128" s="26"/>
      <c r="H128" s="26"/>
      <c r="I128" s="26"/>
    </row>
    <row r="129" spans="1:9" s="4" customFormat="1" ht="11.25" x14ac:dyDescent="0.2">
      <c r="A129" s="23"/>
      <c r="B129" s="25"/>
      <c r="C129" s="24"/>
      <c r="D129" s="26"/>
      <c r="E129" s="26"/>
      <c r="F129" s="26"/>
      <c r="G129" s="26"/>
      <c r="H129" s="26"/>
      <c r="I129" s="26"/>
    </row>
    <row r="130" spans="1:9" s="4" customFormat="1" ht="11.25" x14ac:dyDescent="0.2">
      <c r="A130" s="23">
        <v>49</v>
      </c>
      <c r="B130" s="30" t="s">
        <v>61</v>
      </c>
      <c r="C130" s="24" t="s">
        <v>6</v>
      </c>
      <c r="D130" s="26">
        <f>+'2013'!D130*1.0126</f>
        <v>31.18</v>
      </c>
      <c r="E130" s="26">
        <f t="shared" ref="E130:I182" si="42">+D130*1.04</f>
        <v>32.43</v>
      </c>
      <c r="F130" s="26">
        <f t="shared" si="42"/>
        <v>33.729999999999997</v>
      </c>
      <c r="G130" s="26">
        <f t="shared" si="42"/>
        <v>35.08</v>
      </c>
      <c r="H130" s="26">
        <f t="shared" si="42"/>
        <v>36.479999999999997</v>
      </c>
      <c r="I130" s="26">
        <f t="shared" si="42"/>
        <v>37.94</v>
      </c>
    </row>
    <row r="131" spans="1:9" s="4" customFormat="1" ht="11.25" x14ac:dyDescent="0.2">
      <c r="A131" s="23"/>
      <c r="B131" s="30"/>
      <c r="C131" s="29"/>
      <c r="D131" s="26"/>
      <c r="E131" s="26"/>
      <c r="F131" s="26"/>
      <c r="G131" s="26"/>
      <c r="H131" s="26"/>
      <c r="I131" s="26"/>
    </row>
    <row r="132" spans="1:9" s="4" customFormat="1" ht="11.25" x14ac:dyDescent="0.2">
      <c r="A132" s="23">
        <v>50</v>
      </c>
      <c r="B132" s="30"/>
      <c r="C132" s="24" t="s">
        <v>6</v>
      </c>
      <c r="D132" s="26">
        <f>+'2013'!D132*1.0126</f>
        <v>31.94</v>
      </c>
      <c r="E132" s="26">
        <f t="shared" si="42"/>
        <v>33.22</v>
      </c>
      <c r="F132" s="26">
        <f t="shared" si="42"/>
        <v>34.549999999999997</v>
      </c>
      <c r="G132" s="26">
        <f t="shared" si="42"/>
        <v>35.93</v>
      </c>
      <c r="H132" s="26">
        <f t="shared" si="42"/>
        <v>37.369999999999997</v>
      </c>
      <c r="I132" s="26">
        <f t="shared" si="42"/>
        <v>38.86</v>
      </c>
    </row>
    <row r="133" spans="1:9" s="4" customFormat="1" ht="11.25" x14ac:dyDescent="0.2">
      <c r="A133" s="32"/>
      <c r="B133" s="30"/>
      <c r="C133" s="29"/>
      <c r="D133" s="26"/>
      <c r="E133" s="26"/>
      <c r="F133" s="26"/>
      <c r="G133" s="26"/>
      <c r="H133" s="26"/>
      <c r="I133" s="26"/>
    </row>
    <row r="134" spans="1:9" s="4" customFormat="1" ht="11.25" x14ac:dyDescent="0.2">
      <c r="A134" s="23">
        <v>51</v>
      </c>
      <c r="B134" s="25"/>
      <c r="C134" s="24" t="s">
        <v>6</v>
      </c>
      <c r="D134" s="26">
        <f>+'2013'!D134*1.0126</f>
        <v>32.74</v>
      </c>
      <c r="E134" s="26">
        <f t="shared" si="42"/>
        <v>34.049999999999997</v>
      </c>
      <c r="F134" s="26">
        <f t="shared" si="42"/>
        <v>35.409999999999997</v>
      </c>
      <c r="G134" s="26">
        <f t="shared" si="42"/>
        <v>36.83</v>
      </c>
      <c r="H134" s="26">
        <f t="shared" si="42"/>
        <v>38.299999999999997</v>
      </c>
      <c r="I134" s="26">
        <f t="shared" si="42"/>
        <v>39.83</v>
      </c>
    </row>
    <row r="135" spans="1:9" s="4" customFormat="1" ht="11.25" x14ac:dyDescent="0.2">
      <c r="A135" s="23"/>
      <c r="B135" s="30"/>
      <c r="C135" s="29"/>
      <c r="D135" s="26"/>
      <c r="E135" s="26"/>
      <c r="F135" s="26"/>
      <c r="G135" s="26"/>
      <c r="H135" s="26"/>
      <c r="I135" s="26"/>
    </row>
    <row r="136" spans="1:9" s="4" customFormat="1" ht="11.25" x14ac:dyDescent="0.2">
      <c r="A136" s="23">
        <v>52</v>
      </c>
      <c r="B136" s="28" t="s">
        <v>57</v>
      </c>
      <c r="C136" s="24" t="s">
        <v>6</v>
      </c>
      <c r="D136" s="26">
        <f>+'2013'!D136*1.0126</f>
        <v>33.58</v>
      </c>
      <c r="E136" s="26">
        <f t="shared" si="42"/>
        <v>34.92</v>
      </c>
      <c r="F136" s="26">
        <f t="shared" si="42"/>
        <v>36.32</v>
      </c>
      <c r="G136" s="26">
        <f t="shared" si="42"/>
        <v>37.770000000000003</v>
      </c>
      <c r="H136" s="26">
        <f t="shared" si="42"/>
        <v>39.28</v>
      </c>
      <c r="I136" s="26">
        <f t="shared" si="42"/>
        <v>40.85</v>
      </c>
    </row>
    <row r="137" spans="1:9" s="4" customFormat="1" ht="11.25" x14ac:dyDescent="0.2">
      <c r="A137" s="23"/>
      <c r="B137" s="28"/>
      <c r="C137" s="29"/>
      <c r="D137" s="43"/>
      <c r="E137" s="26"/>
      <c r="F137" s="26"/>
      <c r="G137" s="26"/>
      <c r="H137" s="26"/>
      <c r="I137" s="26"/>
    </row>
    <row r="138" spans="1:9" s="4" customFormat="1" ht="11.25" x14ac:dyDescent="0.2">
      <c r="A138" s="23">
        <v>53</v>
      </c>
      <c r="B138" s="42"/>
      <c r="C138" s="24" t="s">
        <v>6</v>
      </c>
      <c r="D138" s="26">
        <f>+'2013'!D138*1.0126</f>
        <v>34.42</v>
      </c>
      <c r="E138" s="26">
        <f t="shared" si="42"/>
        <v>35.799999999999997</v>
      </c>
      <c r="F138" s="26">
        <f t="shared" si="42"/>
        <v>37.229999999999997</v>
      </c>
      <c r="G138" s="26">
        <f t="shared" si="42"/>
        <v>38.72</v>
      </c>
      <c r="H138" s="26">
        <f t="shared" si="42"/>
        <v>40.270000000000003</v>
      </c>
      <c r="I138" s="26">
        <f t="shared" si="42"/>
        <v>41.88</v>
      </c>
    </row>
    <row r="139" spans="1:9" s="4" customFormat="1" ht="11.25" x14ac:dyDescent="0.2">
      <c r="A139" s="23"/>
      <c r="B139" s="28"/>
      <c r="C139" s="29"/>
      <c r="D139" s="43"/>
      <c r="E139" s="26"/>
      <c r="F139" s="26"/>
      <c r="G139" s="26"/>
      <c r="H139" s="26"/>
      <c r="I139" s="26"/>
    </row>
    <row r="140" spans="1:9" s="4" customFormat="1" ht="11.25" x14ac:dyDescent="0.2">
      <c r="A140" s="23">
        <v>54</v>
      </c>
      <c r="B140" s="28"/>
      <c r="C140" s="24" t="s">
        <v>6</v>
      </c>
      <c r="D140" s="26">
        <f>+'2013'!D140*1.0126</f>
        <v>35.270000000000003</v>
      </c>
      <c r="E140" s="26">
        <f t="shared" si="42"/>
        <v>36.68</v>
      </c>
      <c r="F140" s="26">
        <f t="shared" si="42"/>
        <v>38.15</v>
      </c>
      <c r="G140" s="26">
        <f t="shared" si="42"/>
        <v>39.68</v>
      </c>
      <c r="H140" s="26">
        <f t="shared" si="42"/>
        <v>41.27</v>
      </c>
      <c r="I140" s="26">
        <f t="shared" si="42"/>
        <v>42.92</v>
      </c>
    </row>
    <row r="141" spans="1:9" s="52" customFormat="1" ht="11.25" x14ac:dyDescent="0.2">
      <c r="A141" s="23"/>
      <c r="B141" s="28"/>
      <c r="C141" s="29"/>
      <c r="D141" s="43"/>
      <c r="E141" s="26"/>
      <c r="F141" s="26"/>
      <c r="G141" s="26"/>
      <c r="H141" s="26"/>
      <c r="I141" s="26"/>
    </row>
    <row r="142" spans="1:9" s="4" customFormat="1" ht="11.25" x14ac:dyDescent="0.2">
      <c r="A142" s="23">
        <v>55</v>
      </c>
      <c r="B142" s="28"/>
      <c r="C142" s="24" t="s">
        <v>6</v>
      </c>
      <c r="D142" s="26">
        <f>+'2013'!D142*1.0126</f>
        <v>36.15</v>
      </c>
      <c r="E142" s="26">
        <f t="shared" si="42"/>
        <v>37.6</v>
      </c>
      <c r="F142" s="26">
        <f t="shared" si="42"/>
        <v>39.1</v>
      </c>
      <c r="G142" s="26">
        <f t="shared" si="42"/>
        <v>40.659999999999997</v>
      </c>
      <c r="H142" s="26">
        <f t="shared" si="42"/>
        <v>42.29</v>
      </c>
      <c r="I142" s="26">
        <f t="shared" si="42"/>
        <v>43.98</v>
      </c>
    </row>
    <row r="143" spans="1:9" s="4" customFormat="1" ht="11.25" x14ac:dyDescent="0.2">
      <c r="A143" s="23"/>
      <c r="B143" s="28"/>
      <c r="C143" s="29"/>
      <c r="D143" s="43"/>
      <c r="E143" s="26"/>
      <c r="F143" s="26"/>
      <c r="G143" s="26"/>
      <c r="H143" s="26"/>
      <c r="I143" s="26"/>
    </row>
    <row r="144" spans="1:9" s="4" customFormat="1" ht="11.25" x14ac:dyDescent="0.2">
      <c r="A144" s="23">
        <v>56</v>
      </c>
      <c r="B144" s="42"/>
      <c r="C144" s="24" t="s">
        <v>6</v>
      </c>
      <c r="D144" s="26">
        <f>+'2013'!D144*1.0126</f>
        <v>37.06</v>
      </c>
      <c r="E144" s="26">
        <f t="shared" si="42"/>
        <v>38.54</v>
      </c>
      <c r="F144" s="26">
        <f t="shared" si="42"/>
        <v>40.08</v>
      </c>
      <c r="G144" s="26">
        <f t="shared" si="42"/>
        <v>41.68</v>
      </c>
      <c r="H144" s="26">
        <f t="shared" si="42"/>
        <v>43.35</v>
      </c>
      <c r="I144" s="26">
        <f t="shared" si="42"/>
        <v>45.08</v>
      </c>
    </row>
    <row r="145" spans="1:9" s="4" customFormat="1" ht="11.25" x14ac:dyDescent="0.2">
      <c r="A145" s="32"/>
      <c r="B145" s="28"/>
      <c r="C145" s="29"/>
      <c r="D145" s="43"/>
      <c r="E145" s="26"/>
      <c r="F145" s="26"/>
      <c r="G145" s="26"/>
      <c r="H145" s="26"/>
      <c r="I145" s="26"/>
    </row>
    <row r="146" spans="1:9" s="4" customFormat="1" ht="11.25" x14ac:dyDescent="0.2">
      <c r="A146" s="23">
        <v>57</v>
      </c>
      <c r="B146" s="42"/>
      <c r="C146" s="24" t="s">
        <v>6</v>
      </c>
      <c r="D146" s="26">
        <f>+'2013'!D146*1.0126</f>
        <v>37.979999999999997</v>
      </c>
      <c r="E146" s="26">
        <f t="shared" si="42"/>
        <v>39.5</v>
      </c>
      <c r="F146" s="26">
        <f t="shared" si="42"/>
        <v>41.08</v>
      </c>
      <c r="G146" s="26">
        <f t="shared" si="42"/>
        <v>42.72</v>
      </c>
      <c r="H146" s="26">
        <f t="shared" si="42"/>
        <v>44.43</v>
      </c>
      <c r="I146" s="26">
        <f t="shared" si="42"/>
        <v>46.21</v>
      </c>
    </row>
    <row r="147" spans="1:9" s="4" customFormat="1" ht="11.25" x14ac:dyDescent="0.2">
      <c r="A147" s="32"/>
      <c r="B147" s="28"/>
      <c r="C147" s="29"/>
      <c r="D147" s="43"/>
      <c r="E147" s="26"/>
      <c r="F147" s="26"/>
      <c r="G147" s="26"/>
      <c r="H147" s="26"/>
      <c r="I147" s="26"/>
    </row>
    <row r="148" spans="1:9" s="4" customFormat="1" ht="11.25" x14ac:dyDescent="0.2">
      <c r="A148" s="23">
        <v>58</v>
      </c>
      <c r="B148" s="42"/>
      <c r="C148" s="24" t="s">
        <v>6</v>
      </c>
      <c r="D148" s="26">
        <f>+'2013'!D148*1.0126</f>
        <v>38.92</v>
      </c>
      <c r="E148" s="26">
        <f t="shared" si="42"/>
        <v>40.479999999999997</v>
      </c>
      <c r="F148" s="26">
        <f t="shared" si="42"/>
        <v>42.1</v>
      </c>
      <c r="G148" s="26">
        <f t="shared" si="42"/>
        <v>43.78</v>
      </c>
      <c r="H148" s="26">
        <f t="shared" si="42"/>
        <v>45.53</v>
      </c>
      <c r="I148" s="26">
        <f t="shared" si="42"/>
        <v>47.35</v>
      </c>
    </row>
    <row r="149" spans="1:9" s="4" customFormat="1" ht="11.25" x14ac:dyDescent="0.2">
      <c r="A149" s="32"/>
      <c r="B149" s="28"/>
      <c r="C149" s="29"/>
      <c r="D149" s="43"/>
      <c r="E149" s="26"/>
      <c r="F149" s="26"/>
      <c r="G149" s="26"/>
      <c r="H149" s="26"/>
      <c r="I149" s="26"/>
    </row>
    <row r="150" spans="1:9" s="4" customFormat="1" ht="11.25" x14ac:dyDescent="0.2">
      <c r="A150" s="23">
        <v>59</v>
      </c>
      <c r="B150" s="28"/>
      <c r="C150" s="24" t="s">
        <v>6</v>
      </c>
      <c r="D150" s="26">
        <f>+'2013'!D150*1.0126</f>
        <v>39.92</v>
      </c>
      <c r="E150" s="26">
        <f t="shared" si="42"/>
        <v>41.52</v>
      </c>
      <c r="F150" s="26">
        <f t="shared" si="42"/>
        <v>43.18</v>
      </c>
      <c r="G150" s="26">
        <f t="shared" si="42"/>
        <v>44.91</v>
      </c>
      <c r="H150" s="26">
        <f t="shared" si="42"/>
        <v>46.71</v>
      </c>
      <c r="I150" s="26">
        <f t="shared" si="42"/>
        <v>48.58</v>
      </c>
    </row>
    <row r="151" spans="1:9" s="4" customFormat="1" ht="11.25" x14ac:dyDescent="0.2">
      <c r="A151" s="32"/>
      <c r="B151" s="28"/>
      <c r="C151" s="29"/>
      <c r="D151" s="43"/>
      <c r="E151" s="26"/>
      <c r="F151" s="26"/>
      <c r="G151" s="26"/>
      <c r="H151" s="26"/>
      <c r="I151" s="26"/>
    </row>
    <row r="152" spans="1:9" s="4" customFormat="1" ht="11.25" x14ac:dyDescent="0.2">
      <c r="A152" s="23">
        <v>60</v>
      </c>
      <c r="B152" s="42"/>
      <c r="C152" s="24" t="s">
        <v>6</v>
      </c>
      <c r="D152" s="26">
        <f>+'2013'!D152*1.0126</f>
        <v>40.9</v>
      </c>
      <c r="E152" s="26">
        <f t="shared" si="42"/>
        <v>42.54</v>
      </c>
      <c r="F152" s="26">
        <f t="shared" si="42"/>
        <v>44.24</v>
      </c>
      <c r="G152" s="26">
        <f t="shared" si="42"/>
        <v>46.01</v>
      </c>
      <c r="H152" s="26">
        <f t="shared" si="42"/>
        <v>47.85</v>
      </c>
      <c r="I152" s="26">
        <f t="shared" si="42"/>
        <v>49.76</v>
      </c>
    </row>
    <row r="153" spans="1:9" s="4" customFormat="1" ht="11.25" x14ac:dyDescent="0.2">
      <c r="A153" s="23"/>
      <c r="B153" s="42"/>
      <c r="C153" s="24"/>
      <c r="D153" s="43"/>
      <c r="E153" s="26"/>
      <c r="F153" s="26"/>
      <c r="G153" s="26"/>
      <c r="H153" s="26"/>
      <c r="I153" s="26"/>
    </row>
    <row r="154" spans="1:9" s="4" customFormat="1" ht="11.25" x14ac:dyDescent="0.2">
      <c r="A154" s="23">
        <v>61</v>
      </c>
      <c r="B154" s="28"/>
      <c r="C154" s="24" t="s">
        <v>6</v>
      </c>
      <c r="D154" s="26">
        <f>+'2013'!D154*1.0126</f>
        <v>41.93</v>
      </c>
      <c r="E154" s="26">
        <f t="shared" si="42"/>
        <v>43.61</v>
      </c>
      <c r="F154" s="26">
        <f t="shared" si="42"/>
        <v>45.35</v>
      </c>
      <c r="G154" s="26">
        <f t="shared" si="42"/>
        <v>47.16</v>
      </c>
      <c r="H154" s="26">
        <f t="shared" si="42"/>
        <v>49.05</v>
      </c>
      <c r="I154" s="26">
        <f t="shared" si="42"/>
        <v>51.01</v>
      </c>
    </row>
    <row r="155" spans="1:9" s="4" customFormat="1" ht="11.25" x14ac:dyDescent="0.2">
      <c r="A155" s="32"/>
      <c r="B155" s="28"/>
      <c r="C155" s="29"/>
      <c r="D155" s="43"/>
      <c r="E155" s="26"/>
      <c r="F155" s="26"/>
      <c r="G155" s="26"/>
      <c r="H155" s="26"/>
      <c r="I155" s="26"/>
    </row>
    <row r="156" spans="1:9" s="4" customFormat="1" ht="11.25" x14ac:dyDescent="0.2">
      <c r="A156" s="23">
        <v>62</v>
      </c>
      <c r="B156" s="28"/>
      <c r="C156" s="24" t="s">
        <v>6</v>
      </c>
      <c r="D156" s="26">
        <f>+'2013'!D156*1.0126</f>
        <v>42.98</v>
      </c>
      <c r="E156" s="26">
        <f t="shared" si="42"/>
        <v>44.7</v>
      </c>
      <c r="F156" s="26">
        <f t="shared" si="42"/>
        <v>46.49</v>
      </c>
      <c r="G156" s="26">
        <f t="shared" si="42"/>
        <v>48.35</v>
      </c>
      <c r="H156" s="26">
        <f t="shared" si="42"/>
        <v>50.28</v>
      </c>
      <c r="I156" s="26">
        <f t="shared" si="42"/>
        <v>52.29</v>
      </c>
    </row>
    <row r="157" spans="1:9" s="4" customFormat="1" ht="11.25" x14ac:dyDescent="0.2">
      <c r="A157" s="32"/>
      <c r="B157" s="28"/>
      <c r="C157" s="29"/>
      <c r="D157" s="43"/>
      <c r="E157" s="26"/>
      <c r="F157" s="26"/>
      <c r="G157" s="26"/>
      <c r="H157" s="26"/>
      <c r="I157" s="26"/>
    </row>
    <row r="158" spans="1:9" s="4" customFormat="1" ht="11.25" x14ac:dyDescent="0.2">
      <c r="A158" s="23">
        <v>63</v>
      </c>
      <c r="B158" s="42"/>
      <c r="C158" s="24" t="s">
        <v>6</v>
      </c>
      <c r="D158" s="26">
        <f>+'2013'!D158*1.0126</f>
        <v>44.04</v>
      </c>
      <c r="E158" s="26">
        <f t="shared" si="42"/>
        <v>45.8</v>
      </c>
      <c r="F158" s="26">
        <f t="shared" si="42"/>
        <v>47.63</v>
      </c>
      <c r="G158" s="26">
        <f t="shared" si="42"/>
        <v>49.54</v>
      </c>
      <c r="H158" s="26">
        <f t="shared" si="42"/>
        <v>51.52</v>
      </c>
      <c r="I158" s="26">
        <f t="shared" si="42"/>
        <v>53.58</v>
      </c>
    </row>
    <row r="159" spans="1:9" s="4" customFormat="1" ht="11.25" x14ac:dyDescent="0.2">
      <c r="A159" s="32"/>
      <c r="B159" s="28"/>
      <c r="C159" s="29"/>
      <c r="D159" s="43"/>
      <c r="E159" s="26"/>
      <c r="F159" s="26"/>
      <c r="G159" s="26"/>
      <c r="H159" s="26"/>
      <c r="I159" s="26"/>
    </row>
    <row r="160" spans="1:9" s="4" customFormat="1" ht="11.25" x14ac:dyDescent="0.2">
      <c r="A160" s="23">
        <v>64</v>
      </c>
      <c r="B160" s="42"/>
      <c r="C160" s="24" t="s">
        <v>6</v>
      </c>
      <c r="D160" s="26">
        <f>+'2013'!D160*1.0126</f>
        <v>45.15</v>
      </c>
      <c r="E160" s="26">
        <f t="shared" si="42"/>
        <v>46.96</v>
      </c>
      <c r="F160" s="26">
        <f t="shared" si="42"/>
        <v>48.84</v>
      </c>
      <c r="G160" s="26">
        <f t="shared" si="42"/>
        <v>50.79</v>
      </c>
      <c r="H160" s="26">
        <f t="shared" si="42"/>
        <v>52.82</v>
      </c>
      <c r="I160" s="26">
        <f t="shared" si="42"/>
        <v>54.93</v>
      </c>
    </row>
    <row r="161" spans="1:9" s="4" customFormat="1" ht="11.25" x14ac:dyDescent="0.2">
      <c r="A161" s="32"/>
      <c r="B161" s="28"/>
      <c r="C161" s="29"/>
      <c r="D161" s="43"/>
      <c r="E161" s="26"/>
      <c r="F161" s="26"/>
      <c r="G161" s="26"/>
      <c r="H161" s="26"/>
      <c r="I161" s="26"/>
    </row>
    <row r="162" spans="1:9" s="4" customFormat="1" ht="11.25" x14ac:dyDescent="0.2">
      <c r="A162" s="23">
        <v>65</v>
      </c>
      <c r="B162" s="42"/>
      <c r="C162" s="24" t="s">
        <v>6</v>
      </c>
      <c r="D162" s="26">
        <f>+'2013'!D162*1.0126</f>
        <v>46.27</v>
      </c>
      <c r="E162" s="26">
        <f t="shared" si="42"/>
        <v>48.12</v>
      </c>
      <c r="F162" s="26">
        <f t="shared" si="42"/>
        <v>50.04</v>
      </c>
      <c r="G162" s="26">
        <f t="shared" si="42"/>
        <v>52.04</v>
      </c>
      <c r="H162" s="26">
        <f t="shared" si="42"/>
        <v>54.12</v>
      </c>
      <c r="I162" s="26">
        <f t="shared" si="42"/>
        <v>56.28</v>
      </c>
    </row>
    <row r="163" spans="1:9" s="4" customFormat="1" ht="11.25" x14ac:dyDescent="0.2">
      <c r="A163" s="32"/>
      <c r="B163" s="28"/>
      <c r="C163" s="29"/>
      <c r="D163" s="43"/>
      <c r="E163" s="26"/>
      <c r="F163" s="26"/>
      <c r="G163" s="26"/>
      <c r="H163" s="26"/>
      <c r="I163" s="26"/>
    </row>
    <row r="164" spans="1:9" s="4" customFormat="1" ht="11.25" x14ac:dyDescent="0.2">
      <c r="A164" s="23">
        <v>66</v>
      </c>
      <c r="B164" s="42"/>
      <c r="C164" s="24" t="s">
        <v>6</v>
      </c>
      <c r="D164" s="26">
        <f>+'2013'!D164*1.0126</f>
        <v>47.43</v>
      </c>
      <c r="E164" s="26">
        <f t="shared" si="42"/>
        <v>49.33</v>
      </c>
      <c r="F164" s="26">
        <f t="shared" si="42"/>
        <v>51.3</v>
      </c>
      <c r="G164" s="26">
        <f t="shared" si="42"/>
        <v>53.35</v>
      </c>
      <c r="H164" s="26">
        <f t="shared" si="42"/>
        <v>55.48</v>
      </c>
      <c r="I164" s="26">
        <f t="shared" si="42"/>
        <v>57.7</v>
      </c>
    </row>
    <row r="165" spans="1:9" s="4" customFormat="1" ht="11.25" x14ac:dyDescent="0.2">
      <c r="A165" s="32"/>
      <c r="B165" s="28"/>
      <c r="C165" s="29"/>
      <c r="D165" s="43"/>
      <c r="E165" s="26"/>
      <c r="F165" s="26"/>
      <c r="G165" s="26"/>
      <c r="H165" s="26"/>
      <c r="I165" s="26"/>
    </row>
    <row r="166" spans="1:9" s="4" customFormat="1" ht="11.25" x14ac:dyDescent="0.2">
      <c r="A166" s="23">
        <v>67</v>
      </c>
      <c r="B166" s="42"/>
      <c r="C166" s="24" t="s">
        <v>6</v>
      </c>
      <c r="D166" s="26">
        <f>+'2013'!D166*1.0126</f>
        <v>48.63</v>
      </c>
      <c r="E166" s="26">
        <f t="shared" si="42"/>
        <v>50.58</v>
      </c>
      <c r="F166" s="26">
        <f t="shared" si="42"/>
        <v>52.6</v>
      </c>
      <c r="G166" s="26">
        <f t="shared" si="42"/>
        <v>54.7</v>
      </c>
      <c r="H166" s="26">
        <f t="shared" si="42"/>
        <v>56.89</v>
      </c>
      <c r="I166" s="26">
        <f t="shared" si="42"/>
        <v>59.17</v>
      </c>
    </row>
    <row r="167" spans="1:9" s="4" customFormat="1" ht="11.25" x14ac:dyDescent="0.2">
      <c r="A167" s="32"/>
      <c r="B167" s="28"/>
      <c r="C167" s="29"/>
      <c r="D167" s="43"/>
      <c r="E167" s="26"/>
      <c r="F167" s="26"/>
      <c r="G167" s="26"/>
      <c r="H167" s="26"/>
      <c r="I167" s="26"/>
    </row>
    <row r="168" spans="1:9" s="4" customFormat="1" ht="11.25" x14ac:dyDescent="0.2">
      <c r="A168" s="23">
        <v>68</v>
      </c>
      <c r="B168" s="42"/>
      <c r="C168" s="24" t="s">
        <v>6</v>
      </c>
      <c r="D168" s="26">
        <f>+'2013'!D168*1.0126</f>
        <v>49.84</v>
      </c>
      <c r="E168" s="26">
        <f t="shared" si="42"/>
        <v>51.83</v>
      </c>
      <c r="F168" s="26">
        <f t="shared" si="42"/>
        <v>53.9</v>
      </c>
      <c r="G168" s="26">
        <f t="shared" si="42"/>
        <v>56.06</v>
      </c>
      <c r="H168" s="26">
        <f t="shared" si="42"/>
        <v>58.3</v>
      </c>
      <c r="I168" s="26">
        <f t="shared" si="42"/>
        <v>60.63</v>
      </c>
    </row>
    <row r="169" spans="1:9" s="4" customFormat="1" ht="11.25" x14ac:dyDescent="0.2">
      <c r="A169" s="32"/>
      <c r="B169" s="28"/>
      <c r="C169" s="29"/>
      <c r="D169" s="43"/>
      <c r="E169" s="26"/>
      <c r="F169" s="26"/>
      <c r="G169" s="26"/>
      <c r="H169" s="26"/>
      <c r="I169" s="26"/>
    </row>
    <row r="170" spans="1:9" s="4" customFormat="1" ht="11.25" x14ac:dyDescent="0.2">
      <c r="A170" s="23">
        <v>69</v>
      </c>
      <c r="B170" s="28"/>
      <c r="C170" s="24" t="s">
        <v>6</v>
      </c>
      <c r="D170" s="26">
        <f>+'2013'!D170*1.0126</f>
        <v>51.1</v>
      </c>
      <c r="E170" s="26">
        <f t="shared" si="42"/>
        <v>53.14</v>
      </c>
      <c r="F170" s="26">
        <f t="shared" si="42"/>
        <v>55.27</v>
      </c>
      <c r="G170" s="26">
        <f t="shared" si="42"/>
        <v>57.48</v>
      </c>
      <c r="H170" s="26">
        <f t="shared" si="42"/>
        <v>59.78</v>
      </c>
      <c r="I170" s="26">
        <f t="shared" si="42"/>
        <v>62.17</v>
      </c>
    </row>
    <row r="171" spans="1:9" s="4" customFormat="1" ht="11.25" x14ac:dyDescent="0.2">
      <c r="A171" s="32"/>
      <c r="B171" s="28"/>
      <c r="C171" s="29"/>
      <c r="D171" s="43"/>
      <c r="E171" s="26"/>
      <c r="F171" s="26"/>
      <c r="G171" s="26"/>
      <c r="H171" s="26"/>
      <c r="I171" s="26"/>
    </row>
    <row r="172" spans="1:9" s="4" customFormat="1" ht="11.25" x14ac:dyDescent="0.2">
      <c r="A172" s="23">
        <v>70</v>
      </c>
      <c r="B172" s="42"/>
      <c r="C172" s="24" t="s">
        <v>6</v>
      </c>
      <c r="D172" s="26">
        <f>+'2013'!D172*1.0126</f>
        <v>52.36</v>
      </c>
      <c r="E172" s="26">
        <f t="shared" si="42"/>
        <v>54.45</v>
      </c>
      <c r="F172" s="26">
        <f t="shared" si="42"/>
        <v>56.63</v>
      </c>
      <c r="G172" s="26">
        <f t="shared" si="42"/>
        <v>58.9</v>
      </c>
      <c r="H172" s="26">
        <f t="shared" si="42"/>
        <v>61.26</v>
      </c>
      <c r="I172" s="26">
        <f t="shared" si="42"/>
        <v>63.71</v>
      </c>
    </row>
    <row r="173" spans="1:9" s="4" customFormat="1" ht="11.25" x14ac:dyDescent="0.2">
      <c r="A173" s="32"/>
      <c r="B173" s="28"/>
      <c r="C173" s="29"/>
      <c r="D173" s="43"/>
      <c r="E173" s="26"/>
      <c r="F173" s="26"/>
      <c r="G173" s="26"/>
      <c r="H173" s="26"/>
      <c r="I173" s="26"/>
    </row>
    <row r="174" spans="1:9" s="4" customFormat="1" ht="11.25" x14ac:dyDescent="0.2">
      <c r="A174" s="23">
        <v>71</v>
      </c>
      <c r="B174" s="42"/>
      <c r="C174" s="24" t="s">
        <v>6</v>
      </c>
      <c r="D174" s="26">
        <f>+'2013'!D174*1.0126</f>
        <v>53.67</v>
      </c>
      <c r="E174" s="26">
        <f t="shared" si="42"/>
        <v>55.82</v>
      </c>
      <c r="F174" s="26">
        <f t="shared" si="42"/>
        <v>58.05</v>
      </c>
      <c r="G174" s="26">
        <f t="shared" si="42"/>
        <v>60.37</v>
      </c>
      <c r="H174" s="26">
        <f t="shared" si="42"/>
        <v>62.78</v>
      </c>
      <c r="I174" s="26">
        <f t="shared" si="42"/>
        <v>65.290000000000006</v>
      </c>
    </row>
    <row r="175" spans="1:9" s="4" customFormat="1" ht="11.25" x14ac:dyDescent="0.2">
      <c r="A175" s="32"/>
      <c r="B175" s="28"/>
      <c r="C175" s="29"/>
      <c r="D175" s="43"/>
      <c r="E175" s="26"/>
      <c r="F175" s="26"/>
      <c r="G175" s="26"/>
      <c r="H175" s="26"/>
      <c r="I175" s="26"/>
    </row>
    <row r="176" spans="1:9" s="4" customFormat="1" ht="11.25" x14ac:dyDescent="0.2">
      <c r="A176" s="23">
        <v>72</v>
      </c>
      <c r="B176" s="42"/>
      <c r="C176" s="24" t="s">
        <v>6</v>
      </c>
      <c r="D176" s="26">
        <f>+'2013'!D176*1.0126</f>
        <v>55.02</v>
      </c>
      <c r="E176" s="26">
        <f t="shared" si="42"/>
        <v>57.22</v>
      </c>
      <c r="F176" s="26">
        <f t="shared" si="42"/>
        <v>59.51</v>
      </c>
      <c r="G176" s="26">
        <f t="shared" si="42"/>
        <v>61.89</v>
      </c>
      <c r="H176" s="26">
        <f t="shared" si="42"/>
        <v>64.37</v>
      </c>
      <c r="I176" s="26">
        <f t="shared" si="42"/>
        <v>66.94</v>
      </c>
    </row>
    <row r="177" spans="1:9" s="4" customFormat="1" ht="11.25" x14ac:dyDescent="0.2">
      <c r="A177" s="32"/>
      <c r="B177" s="28"/>
      <c r="C177" s="29"/>
      <c r="D177" s="43"/>
      <c r="E177" s="26"/>
      <c r="F177" s="26"/>
      <c r="G177" s="26"/>
      <c r="H177" s="26"/>
      <c r="I177" s="26"/>
    </row>
    <row r="178" spans="1:9" s="4" customFormat="1" ht="11.25" x14ac:dyDescent="0.2">
      <c r="A178" s="23">
        <v>73</v>
      </c>
      <c r="B178" s="42"/>
      <c r="C178" s="24" t="s">
        <v>6</v>
      </c>
      <c r="D178" s="26">
        <f>+'2013'!D178*1.0126</f>
        <v>56.39</v>
      </c>
      <c r="E178" s="26">
        <f t="shared" si="42"/>
        <v>58.65</v>
      </c>
      <c r="F178" s="26">
        <f t="shared" si="42"/>
        <v>61</v>
      </c>
      <c r="G178" s="26">
        <f t="shared" si="42"/>
        <v>63.44</v>
      </c>
      <c r="H178" s="26">
        <f t="shared" si="42"/>
        <v>65.98</v>
      </c>
      <c r="I178" s="26">
        <f t="shared" si="42"/>
        <v>68.62</v>
      </c>
    </row>
    <row r="179" spans="1:9" s="4" customFormat="1" ht="11.25" x14ac:dyDescent="0.2">
      <c r="A179" s="32"/>
      <c r="B179" s="28"/>
      <c r="C179" s="29"/>
      <c r="D179" s="43"/>
      <c r="E179" s="26"/>
      <c r="F179" s="26"/>
      <c r="G179" s="26"/>
      <c r="H179" s="26"/>
      <c r="I179" s="26"/>
    </row>
    <row r="180" spans="1:9" s="4" customFormat="1" ht="11.25" x14ac:dyDescent="0.2">
      <c r="A180" s="23">
        <v>74</v>
      </c>
      <c r="B180" s="42"/>
      <c r="C180" s="24" t="s">
        <v>6</v>
      </c>
      <c r="D180" s="26">
        <f>+'2013'!D180*1.0126</f>
        <v>57.79</v>
      </c>
      <c r="E180" s="26">
        <f t="shared" si="42"/>
        <v>60.1</v>
      </c>
      <c r="F180" s="26">
        <f t="shared" si="42"/>
        <v>62.5</v>
      </c>
      <c r="G180" s="26">
        <f t="shared" si="42"/>
        <v>65</v>
      </c>
      <c r="H180" s="26">
        <f t="shared" si="42"/>
        <v>67.599999999999994</v>
      </c>
      <c r="I180" s="26">
        <f t="shared" si="42"/>
        <v>70.3</v>
      </c>
    </row>
    <row r="181" spans="1:9" s="4" customFormat="1" ht="11.25" x14ac:dyDescent="0.2">
      <c r="A181" s="32"/>
      <c r="B181" s="28"/>
      <c r="C181" s="29"/>
      <c r="D181" s="43"/>
      <c r="E181" s="26"/>
      <c r="F181" s="26"/>
      <c r="G181" s="26"/>
      <c r="H181" s="26"/>
      <c r="I181" s="26"/>
    </row>
    <row r="182" spans="1:9" s="4" customFormat="1" ht="11.25" x14ac:dyDescent="0.2">
      <c r="A182" s="23">
        <v>75</v>
      </c>
      <c r="B182" s="42"/>
      <c r="C182" s="24" t="s">
        <v>6</v>
      </c>
      <c r="D182" s="26">
        <f>+'2013'!D182*1.0126</f>
        <v>59.26</v>
      </c>
      <c r="E182" s="26">
        <f t="shared" si="42"/>
        <v>61.63</v>
      </c>
      <c r="F182" s="26">
        <f t="shared" si="42"/>
        <v>64.099999999999994</v>
      </c>
      <c r="G182" s="26">
        <f t="shared" si="42"/>
        <v>66.66</v>
      </c>
      <c r="H182" s="26">
        <f t="shared" si="42"/>
        <v>69.33</v>
      </c>
      <c r="I182" s="26">
        <f t="shared" si="42"/>
        <v>72.099999999999994</v>
      </c>
    </row>
    <row r="183" spans="1:9" s="4" customFormat="1" ht="12" thickBot="1" x14ac:dyDescent="0.25">
      <c r="A183" s="41"/>
      <c r="B183" s="8"/>
      <c r="C183" s="39"/>
      <c r="D183" s="53"/>
      <c r="E183" s="37"/>
      <c r="F183" s="53"/>
      <c r="G183" s="37"/>
      <c r="H183" s="37"/>
      <c r="I183" s="37"/>
    </row>
    <row r="184" spans="1:9" s="4" customFormat="1" ht="11.25" x14ac:dyDescent="0.2">
      <c r="A184" s="40"/>
    </row>
  </sheetData>
  <mergeCells count="1">
    <mergeCell ref="A1:B1"/>
  </mergeCells>
  <printOptions horizontalCentered="1"/>
  <pageMargins left="0.7" right="0.7" top="0.75" bottom="0.75" header="0.3" footer="0.3"/>
  <pageSetup scale="94" fitToHeight="5" orientation="portrait" r:id="rId1"/>
  <rowBreaks count="2" manualBreakCount="2">
    <brk id="64" max="8" man="1"/>
    <brk id="123"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84"/>
  <sheetViews>
    <sheetView view="pageBreakPreview" zoomScaleNormal="100" zoomScaleSheetLayoutView="100" workbookViewId="0">
      <selection activeCell="D11" sqref="D11"/>
    </sheetView>
  </sheetViews>
  <sheetFormatPr defaultRowHeight="15" x14ac:dyDescent="0.25"/>
  <cols>
    <col min="1" max="1" width="5.42578125" customWidth="1"/>
    <col min="2" max="2" width="30.140625" customWidth="1"/>
    <col min="3" max="3" width="5.85546875" customWidth="1"/>
    <col min="4" max="9" width="8" customWidth="1"/>
  </cols>
  <sheetData>
    <row r="1" spans="1:9" s="4" customFormat="1" ht="11.25" x14ac:dyDescent="0.2">
      <c r="A1" s="450" t="s">
        <v>0</v>
      </c>
      <c r="B1" s="450"/>
      <c r="E1" s="3"/>
      <c r="F1" s="3"/>
      <c r="G1" s="3"/>
      <c r="H1" s="3"/>
      <c r="I1" s="3"/>
    </row>
    <row r="2" spans="1:9" s="4" customFormat="1" ht="11.25" x14ac:dyDescent="0.2">
      <c r="A2" s="5" t="s">
        <v>2</v>
      </c>
      <c r="B2" s="6"/>
      <c r="C2" s="6"/>
      <c r="D2" s="3"/>
      <c r="E2" s="3"/>
      <c r="F2" s="3"/>
      <c r="G2" s="57" t="s">
        <v>66</v>
      </c>
      <c r="H2" s="58">
        <v>2.4299999999999999E-2</v>
      </c>
      <c r="I2" s="3"/>
    </row>
    <row r="3" spans="1:9" s="4" customFormat="1" ht="11.25" x14ac:dyDescent="0.2">
      <c r="A3" s="5" t="s">
        <v>3</v>
      </c>
      <c r="B3" s="6"/>
      <c r="C3" s="6" t="s">
        <v>4</v>
      </c>
      <c r="D3" s="3"/>
      <c r="E3" s="3"/>
      <c r="F3" s="3"/>
      <c r="G3" s="59" t="s">
        <v>67</v>
      </c>
      <c r="H3" s="60" t="s">
        <v>68</v>
      </c>
      <c r="I3" s="3"/>
    </row>
    <row r="4" spans="1:9" s="4" customFormat="1" ht="12" thickBot="1" x14ac:dyDescent="0.25">
      <c r="A4" s="8"/>
      <c r="B4" s="9"/>
      <c r="C4" s="9"/>
      <c r="D4" s="8"/>
      <c r="E4" s="8"/>
      <c r="F4" s="8"/>
      <c r="G4" s="10"/>
      <c r="H4" s="8"/>
      <c r="I4" s="8"/>
    </row>
    <row r="5" spans="1:9" s="4" customFormat="1" ht="11.25" x14ac:dyDescent="0.2">
      <c r="A5" s="11"/>
      <c r="B5" s="12"/>
      <c r="C5" s="13" t="s">
        <v>6</v>
      </c>
      <c r="D5" s="14" t="s">
        <v>7</v>
      </c>
      <c r="E5" s="15"/>
      <c r="F5" s="16"/>
      <c r="G5" s="16"/>
      <c r="H5" s="17"/>
      <c r="I5" s="18" t="s">
        <v>8</v>
      </c>
    </row>
    <row r="6" spans="1:9" s="4" customFormat="1" ht="12" thickBot="1" x14ac:dyDescent="0.25">
      <c r="A6" s="19" t="s">
        <v>9</v>
      </c>
      <c r="B6" s="20" t="s">
        <v>10</v>
      </c>
      <c r="C6" s="20" t="s">
        <v>11</v>
      </c>
      <c r="D6" s="21" t="s">
        <v>12</v>
      </c>
      <c r="E6" s="21" t="s">
        <v>13</v>
      </c>
      <c r="F6" s="21" t="s">
        <v>14</v>
      </c>
      <c r="G6" s="21" t="s">
        <v>15</v>
      </c>
      <c r="H6" s="22" t="s">
        <v>16</v>
      </c>
      <c r="I6" s="22" t="s">
        <v>17</v>
      </c>
    </row>
    <row r="7" spans="1:9" s="4" customFormat="1" ht="15" customHeight="1" x14ac:dyDescent="0.2">
      <c r="A7" s="44">
        <v>1</v>
      </c>
      <c r="B7" s="45"/>
      <c r="C7" s="46" t="s">
        <v>6</v>
      </c>
      <c r="D7" s="47">
        <f>+'2012'!D7*1.0243</f>
        <v>9.39</v>
      </c>
      <c r="E7" s="47">
        <f>+D7*1.04</f>
        <v>9.77</v>
      </c>
      <c r="F7" s="47">
        <f t="shared" ref="F7:I7" si="0">+E7*1.04</f>
        <v>10.16</v>
      </c>
      <c r="G7" s="47">
        <f t="shared" si="0"/>
        <v>10.57</v>
      </c>
      <c r="H7" s="47">
        <f t="shared" si="0"/>
        <v>10.99</v>
      </c>
      <c r="I7" s="47">
        <f t="shared" si="0"/>
        <v>11.43</v>
      </c>
    </row>
    <row r="8" spans="1:9" s="4" customFormat="1" ht="11.25" x14ac:dyDescent="0.2">
      <c r="A8" s="23"/>
      <c r="B8" s="29"/>
      <c r="C8" s="30"/>
      <c r="D8" s="26"/>
      <c r="E8" s="26"/>
      <c r="F8" s="26"/>
      <c r="G8" s="26"/>
      <c r="H8" s="26"/>
      <c r="I8" s="26"/>
    </row>
    <row r="9" spans="1:9" s="4" customFormat="1" ht="11.25" x14ac:dyDescent="0.2">
      <c r="A9" s="23">
        <v>2</v>
      </c>
      <c r="B9" s="24"/>
      <c r="C9" s="25" t="s">
        <v>6</v>
      </c>
      <c r="D9" s="26">
        <f>+'2012'!D9*1.0243</f>
        <v>9.64</v>
      </c>
      <c r="E9" s="26">
        <f>+D9*1.04</f>
        <v>10.029999999999999</v>
      </c>
      <c r="F9" s="26">
        <f t="shared" ref="F9:I9" si="1">+E9*1.04</f>
        <v>10.43</v>
      </c>
      <c r="G9" s="26">
        <f t="shared" si="1"/>
        <v>10.85</v>
      </c>
      <c r="H9" s="26">
        <f t="shared" si="1"/>
        <v>11.28</v>
      </c>
      <c r="I9" s="26">
        <f t="shared" si="1"/>
        <v>11.73</v>
      </c>
    </row>
    <row r="10" spans="1:9" s="4" customFormat="1" ht="11.25" x14ac:dyDescent="0.2">
      <c r="A10" s="23"/>
      <c r="B10" s="29"/>
      <c r="C10" s="30"/>
      <c r="D10" s="26"/>
      <c r="E10" s="26"/>
      <c r="F10" s="26"/>
      <c r="G10" s="26"/>
      <c r="H10" s="26"/>
      <c r="I10" s="26"/>
    </row>
    <row r="11" spans="1:9" s="4" customFormat="1" ht="11.25" x14ac:dyDescent="0.2">
      <c r="A11" s="23">
        <v>3</v>
      </c>
      <c r="B11" s="24"/>
      <c r="C11" s="25" t="s">
        <v>6</v>
      </c>
      <c r="D11" s="26">
        <f>+'2012'!D11*1.0243</f>
        <v>9.8699999999999992</v>
      </c>
      <c r="E11" s="26">
        <f t="shared" ref="E11:I11" si="2">+D11*1.04</f>
        <v>10.26</v>
      </c>
      <c r="F11" s="26">
        <f t="shared" si="2"/>
        <v>10.67</v>
      </c>
      <c r="G11" s="26">
        <f t="shared" si="2"/>
        <v>11.1</v>
      </c>
      <c r="H11" s="26">
        <f t="shared" si="2"/>
        <v>11.54</v>
      </c>
      <c r="I11" s="26">
        <f t="shared" si="2"/>
        <v>12</v>
      </c>
    </row>
    <row r="12" spans="1:9" s="4" customFormat="1" ht="11.25" x14ac:dyDescent="0.2">
      <c r="A12" s="23"/>
      <c r="B12" s="29"/>
      <c r="C12" s="30"/>
      <c r="D12" s="26"/>
      <c r="E12" s="26"/>
      <c r="F12" s="26"/>
      <c r="G12" s="26"/>
      <c r="H12" s="26"/>
      <c r="I12" s="26"/>
    </row>
    <row r="13" spans="1:9" s="4" customFormat="1" ht="11.25" x14ac:dyDescent="0.2">
      <c r="A13" s="23">
        <v>4</v>
      </c>
      <c r="B13" s="24"/>
      <c r="C13" s="25" t="s">
        <v>6</v>
      </c>
      <c r="D13" s="26">
        <f>+'2012'!D13*1.0243</f>
        <v>10.119999999999999</v>
      </c>
      <c r="E13" s="26">
        <f t="shared" ref="E13:I13" si="3">+D13*1.04</f>
        <v>10.52</v>
      </c>
      <c r="F13" s="26">
        <f t="shared" si="3"/>
        <v>10.94</v>
      </c>
      <c r="G13" s="26">
        <f t="shared" si="3"/>
        <v>11.38</v>
      </c>
      <c r="H13" s="26">
        <f t="shared" si="3"/>
        <v>11.84</v>
      </c>
      <c r="I13" s="26">
        <f t="shared" si="3"/>
        <v>12.31</v>
      </c>
    </row>
    <row r="14" spans="1:9" s="4" customFormat="1" ht="11.25" x14ac:dyDescent="0.2">
      <c r="A14" s="23"/>
      <c r="B14" s="29"/>
      <c r="C14" s="30"/>
      <c r="D14" s="26"/>
      <c r="E14" s="26"/>
      <c r="F14" s="26"/>
      <c r="G14" s="26"/>
      <c r="H14" s="26"/>
      <c r="I14" s="26"/>
    </row>
    <row r="15" spans="1:9" s="4" customFormat="1" ht="11.25" x14ac:dyDescent="0.2">
      <c r="A15" s="23">
        <v>5</v>
      </c>
      <c r="B15" s="24"/>
      <c r="C15" s="25" t="s">
        <v>6</v>
      </c>
      <c r="D15" s="26">
        <f>+'2012'!D15*1.0243</f>
        <v>10.38</v>
      </c>
      <c r="E15" s="26">
        <f t="shared" ref="E15:I15" si="4">+D15*1.04</f>
        <v>10.8</v>
      </c>
      <c r="F15" s="26">
        <f t="shared" si="4"/>
        <v>11.23</v>
      </c>
      <c r="G15" s="26">
        <f t="shared" si="4"/>
        <v>11.68</v>
      </c>
      <c r="H15" s="26">
        <f t="shared" si="4"/>
        <v>12.15</v>
      </c>
      <c r="I15" s="26">
        <f t="shared" si="4"/>
        <v>12.64</v>
      </c>
    </row>
    <row r="16" spans="1:9" s="4" customFormat="1" ht="11.25" x14ac:dyDescent="0.2">
      <c r="A16" s="23"/>
      <c r="B16" s="29"/>
      <c r="C16" s="30"/>
      <c r="D16" s="26"/>
      <c r="E16" s="26"/>
      <c r="F16" s="26"/>
      <c r="G16" s="26"/>
      <c r="H16" s="26"/>
      <c r="I16" s="26"/>
    </row>
    <row r="17" spans="1:9" s="4" customFormat="1" ht="11.25" x14ac:dyDescent="0.2">
      <c r="A17" s="23">
        <v>6</v>
      </c>
      <c r="B17" s="24"/>
      <c r="C17" s="25" t="s">
        <v>6</v>
      </c>
      <c r="D17" s="26">
        <f>+'2012'!D17*1.0243</f>
        <v>10.63</v>
      </c>
      <c r="E17" s="26">
        <f t="shared" ref="E17:I17" si="5">+D17*1.04</f>
        <v>11.06</v>
      </c>
      <c r="F17" s="26">
        <f t="shared" si="5"/>
        <v>11.5</v>
      </c>
      <c r="G17" s="26">
        <f t="shared" si="5"/>
        <v>11.96</v>
      </c>
      <c r="H17" s="26">
        <f t="shared" si="5"/>
        <v>12.44</v>
      </c>
      <c r="I17" s="26">
        <f t="shared" si="5"/>
        <v>12.94</v>
      </c>
    </row>
    <row r="18" spans="1:9" s="4" customFormat="1" ht="11.25" x14ac:dyDescent="0.2">
      <c r="A18" s="23"/>
      <c r="B18" s="29"/>
      <c r="C18" s="30"/>
      <c r="D18" s="26"/>
      <c r="E18" s="26"/>
      <c r="F18" s="26"/>
      <c r="G18" s="26"/>
      <c r="H18" s="26"/>
      <c r="I18" s="26"/>
    </row>
    <row r="19" spans="1:9" s="4" customFormat="1" ht="11.25" x14ac:dyDescent="0.2">
      <c r="A19" s="23">
        <v>7</v>
      </c>
      <c r="B19" s="24"/>
      <c r="C19" s="25" t="s">
        <v>6</v>
      </c>
      <c r="D19" s="26">
        <f>+'2012'!D19*1.0243</f>
        <v>10.92</v>
      </c>
      <c r="E19" s="26">
        <f t="shared" ref="E19:I19" si="6">+D19*1.04</f>
        <v>11.36</v>
      </c>
      <c r="F19" s="26">
        <f t="shared" si="6"/>
        <v>11.81</v>
      </c>
      <c r="G19" s="26">
        <f t="shared" si="6"/>
        <v>12.28</v>
      </c>
      <c r="H19" s="26">
        <f t="shared" si="6"/>
        <v>12.77</v>
      </c>
      <c r="I19" s="26">
        <f t="shared" si="6"/>
        <v>13.28</v>
      </c>
    </row>
    <row r="20" spans="1:9" s="4" customFormat="1" ht="11.25" x14ac:dyDescent="0.2">
      <c r="A20" s="23"/>
      <c r="B20" s="29"/>
      <c r="C20" s="30"/>
      <c r="D20" s="26"/>
      <c r="E20" s="26"/>
      <c r="F20" s="26"/>
      <c r="G20" s="26"/>
      <c r="H20" s="26"/>
      <c r="I20" s="26"/>
    </row>
    <row r="21" spans="1:9" s="4" customFormat="1" ht="11.25" x14ac:dyDescent="0.2">
      <c r="A21" s="23">
        <v>8</v>
      </c>
      <c r="B21" s="24"/>
      <c r="C21" s="25" t="s">
        <v>6</v>
      </c>
      <c r="D21" s="26">
        <f>+'2012'!D21*1.0243</f>
        <v>11.2</v>
      </c>
      <c r="E21" s="26">
        <f t="shared" ref="E21:I21" si="7">+D21*1.04</f>
        <v>11.65</v>
      </c>
      <c r="F21" s="26">
        <f t="shared" si="7"/>
        <v>12.12</v>
      </c>
      <c r="G21" s="26">
        <f t="shared" si="7"/>
        <v>12.6</v>
      </c>
      <c r="H21" s="26">
        <f t="shared" si="7"/>
        <v>13.1</v>
      </c>
      <c r="I21" s="26">
        <f t="shared" si="7"/>
        <v>13.62</v>
      </c>
    </row>
    <row r="22" spans="1:9" s="4" customFormat="1" ht="11.25" x14ac:dyDescent="0.2">
      <c r="A22" s="23"/>
      <c r="B22" s="29"/>
      <c r="C22" s="30"/>
      <c r="D22" s="26"/>
      <c r="E22" s="26"/>
      <c r="F22" s="26"/>
      <c r="G22" s="26"/>
      <c r="H22" s="26"/>
      <c r="I22" s="26"/>
    </row>
    <row r="23" spans="1:9" s="4" customFormat="1" ht="11.25" x14ac:dyDescent="0.2">
      <c r="A23" s="23">
        <v>9</v>
      </c>
      <c r="B23" s="31"/>
      <c r="C23" s="25" t="s">
        <v>6</v>
      </c>
      <c r="D23" s="26">
        <f>+'2012'!D23*1.0243</f>
        <v>11.45</v>
      </c>
      <c r="E23" s="26">
        <f t="shared" ref="E23:I23" si="8">+D23*1.04</f>
        <v>11.91</v>
      </c>
      <c r="F23" s="26">
        <f t="shared" si="8"/>
        <v>12.39</v>
      </c>
      <c r="G23" s="26">
        <f t="shared" si="8"/>
        <v>12.89</v>
      </c>
      <c r="H23" s="26">
        <f t="shared" si="8"/>
        <v>13.41</v>
      </c>
      <c r="I23" s="26">
        <f t="shared" si="8"/>
        <v>13.95</v>
      </c>
    </row>
    <row r="24" spans="1:9" s="4" customFormat="1" ht="11.25" x14ac:dyDescent="0.2">
      <c r="A24" s="23"/>
      <c r="B24" s="29"/>
      <c r="C24" s="30"/>
      <c r="D24" s="26"/>
      <c r="E24" s="26"/>
      <c r="F24" s="26"/>
      <c r="G24" s="26"/>
      <c r="H24" s="26"/>
      <c r="I24" s="26"/>
    </row>
    <row r="25" spans="1:9" s="4" customFormat="1" ht="11.25" x14ac:dyDescent="0.2">
      <c r="A25" s="23">
        <v>10</v>
      </c>
      <c r="B25" s="24"/>
      <c r="C25" s="25" t="s">
        <v>6</v>
      </c>
      <c r="D25" s="26">
        <f>+'2012'!D25*1.0243</f>
        <v>11.75</v>
      </c>
      <c r="E25" s="26">
        <f t="shared" ref="E25:I25" si="9">+D25*1.04</f>
        <v>12.22</v>
      </c>
      <c r="F25" s="26">
        <f t="shared" si="9"/>
        <v>12.71</v>
      </c>
      <c r="G25" s="26">
        <f t="shared" si="9"/>
        <v>13.22</v>
      </c>
      <c r="H25" s="26">
        <f t="shared" si="9"/>
        <v>13.75</v>
      </c>
      <c r="I25" s="26">
        <f t="shared" si="9"/>
        <v>14.3</v>
      </c>
    </row>
    <row r="26" spans="1:9" s="4" customFormat="1" ht="11.25" x14ac:dyDescent="0.2">
      <c r="A26" s="23"/>
      <c r="B26" s="29"/>
      <c r="C26" s="30"/>
      <c r="D26" s="26"/>
      <c r="E26" s="26"/>
      <c r="F26" s="26"/>
      <c r="G26" s="26"/>
      <c r="H26" s="26"/>
      <c r="I26" s="26"/>
    </row>
    <row r="27" spans="1:9" s="4" customFormat="1" ht="11.25" x14ac:dyDescent="0.2">
      <c r="A27" s="23">
        <v>11</v>
      </c>
      <c r="B27" s="24"/>
      <c r="C27" s="25" t="s">
        <v>6</v>
      </c>
      <c r="D27" s="26">
        <f>+'2012'!D27*1.0243</f>
        <v>12.04</v>
      </c>
      <c r="E27" s="26">
        <f t="shared" ref="E27:I27" si="10">+D27*1.04</f>
        <v>12.52</v>
      </c>
      <c r="F27" s="26">
        <f t="shared" si="10"/>
        <v>13.02</v>
      </c>
      <c r="G27" s="26">
        <f t="shared" si="10"/>
        <v>13.54</v>
      </c>
      <c r="H27" s="26">
        <f t="shared" si="10"/>
        <v>14.08</v>
      </c>
      <c r="I27" s="26">
        <f t="shared" si="10"/>
        <v>14.64</v>
      </c>
    </row>
    <row r="28" spans="1:9" s="4" customFormat="1" ht="11.25" x14ac:dyDescent="0.2">
      <c r="A28" s="23"/>
      <c r="B28" s="29"/>
      <c r="C28" s="30"/>
      <c r="D28" s="26"/>
      <c r="E28" s="26"/>
      <c r="F28" s="26"/>
      <c r="G28" s="26"/>
      <c r="H28" s="26"/>
      <c r="I28" s="26"/>
    </row>
    <row r="29" spans="1:9" s="4" customFormat="1" ht="11.25" x14ac:dyDescent="0.2">
      <c r="A29" s="23">
        <v>12</v>
      </c>
      <c r="B29" s="24"/>
      <c r="C29" s="25" t="s">
        <v>6</v>
      </c>
      <c r="D29" s="26">
        <f>+'2012'!D29*1.0243</f>
        <v>12.33</v>
      </c>
      <c r="E29" s="26">
        <f t="shared" ref="E29:I29" si="11">+D29*1.04</f>
        <v>12.82</v>
      </c>
      <c r="F29" s="26">
        <f t="shared" si="11"/>
        <v>13.33</v>
      </c>
      <c r="G29" s="26">
        <f t="shared" si="11"/>
        <v>13.86</v>
      </c>
      <c r="H29" s="26">
        <f t="shared" si="11"/>
        <v>14.41</v>
      </c>
      <c r="I29" s="26">
        <f t="shared" si="11"/>
        <v>14.99</v>
      </c>
    </row>
    <row r="30" spans="1:9" s="4" customFormat="1" ht="11.25" x14ac:dyDescent="0.2">
      <c r="A30" s="23"/>
      <c r="B30" s="29"/>
      <c r="C30" s="30"/>
      <c r="D30" s="26"/>
      <c r="E30" s="26"/>
      <c r="F30" s="26"/>
      <c r="G30" s="26"/>
      <c r="H30" s="26"/>
      <c r="I30" s="26"/>
    </row>
    <row r="31" spans="1:9" s="4" customFormat="1" ht="11.25" x14ac:dyDescent="0.2">
      <c r="A31" s="23">
        <v>13</v>
      </c>
      <c r="B31" s="24" t="s">
        <v>18</v>
      </c>
      <c r="C31" s="25" t="s">
        <v>6</v>
      </c>
      <c r="D31" s="26">
        <f>+'2012'!D31*1.0243</f>
        <v>12.65</v>
      </c>
      <c r="E31" s="26">
        <f t="shared" ref="E31:I31" si="12">+D31*1.04</f>
        <v>13.16</v>
      </c>
      <c r="F31" s="26">
        <f t="shared" si="12"/>
        <v>13.69</v>
      </c>
      <c r="G31" s="26">
        <f t="shared" si="12"/>
        <v>14.24</v>
      </c>
      <c r="H31" s="26">
        <f t="shared" si="12"/>
        <v>14.81</v>
      </c>
      <c r="I31" s="26">
        <f t="shared" si="12"/>
        <v>15.4</v>
      </c>
    </row>
    <row r="32" spans="1:9" s="4" customFormat="1" ht="11.25" x14ac:dyDescent="0.2">
      <c r="A32" s="23"/>
      <c r="B32" s="29"/>
      <c r="C32" s="30"/>
      <c r="D32" s="26"/>
      <c r="E32" s="26"/>
      <c r="F32" s="26"/>
      <c r="G32" s="26"/>
      <c r="H32" s="26"/>
      <c r="I32" s="26"/>
    </row>
    <row r="33" spans="1:9" s="4" customFormat="1" ht="11.25" x14ac:dyDescent="0.2">
      <c r="A33" s="23">
        <v>14</v>
      </c>
      <c r="B33" s="24"/>
      <c r="C33" s="25" t="s">
        <v>6</v>
      </c>
      <c r="D33" s="26">
        <f>+'2012'!D33*1.0243</f>
        <v>12.97</v>
      </c>
      <c r="E33" s="26">
        <f t="shared" ref="E33:I33" si="13">+D33*1.04</f>
        <v>13.49</v>
      </c>
      <c r="F33" s="26">
        <f t="shared" si="13"/>
        <v>14.03</v>
      </c>
      <c r="G33" s="26">
        <f t="shared" si="13"/>
        <v>14.59</v>
      </c>
      <c r="H33" s="26">
        <f t="shared" si="13"/>
        <v>15.17</v>
      </c>
      <c r="I33" s="26">
        <f t="shared" si="13"/>
        <v>15.78</v>
      </c>
    </row>
    <row r="34" spans="1:9" s="4" customFormat="1" ht="11.25" x14ac:dyDescent="0.2">
      <c r="A34" s="32"/>
      <c r="B34" s="29"/>
      <c r="C34" s="30"/>
      <c r="D34" s="26"/>
      <c r="E34" s="26"/>
      <c r="F34" s="26"/>
      <c r="G34" s="26"/>
      <c r="H34" s="26"/>
      <c r="I34" s="26"/>
    </row>
    <row r="35" spans="1:9" s="4" customFormat="1" ht="11.25" x14ac:dyDescent="0.2">
      <c r="A35" s="23">
        <v>15</v>
      </c>
      <c r="B35" s="35"/>
      <c r="C35" s="25" t="s">
        <v>6</v>
      </c>
      <c r="D35" s="26">
        <f>+'2012'!D35*1.0243</f>
        <v>13.29</v>
      </c>
      <c r="E35" s="26">
        <f t="shared" ref="E35:I35" si="14">+D35*1.04</f>
        <v>13.82</v>
      </c>
      <c r="F35" s="26">
        <f t="shared" si="14"/>
        <v>14.37</v>
      </c>
      <c r="G35" s="26">
        <f t="shared" si="14"/>
        <v>14.94</v>
      </c>
      <c r="H35" s="26">
        <f t="shared" si="14"/>
        <v>15.54</v>
      </c>
      <c r="I35" s="26">
        <f t="shared" si="14"/>
        <v>16.16</v>
      </c>
    </row>
    <row r="36" spans="1:9" s="4" customFormat="1" ht="11.25" x14ac:dyDescent="0.2">
      <c r="A36" s="23"/>
      <c r="B36" s="29"/>
      <c r="C36" s="30"/>
      <c r="D36" s="26"/>
      <c r="E36" s="26"/>
      <c r="F36" s="26"/>
      <c r="G36" s="26"/>
      <c r="H36" s="26"/>
      <c r="I36" s="26"/>
    </row>
    <row r="37" spans="1:9" s="4" customFormat="1" ht="11.25" x14ac:dyDescent="0.2">
      <c r="A37" s="23">
        <v>16</v>
      </c>
      <c r="B37" s="24"/>
      <c r="C37" s="25" t="s">
        <v>6</v>
      </c>
      <c r="D37" s="26">
        <f>+'2012'!D37*1.0243</f>
        <v>13.62</v>
      </c>
      <c r="E37" s="26">
        <f t="shared" ref="E37:I37" si="15">+D37*1.04</f>
        <v>14.16</v>
      </c>
      <c r="F37" s="26">
        <f t="shared" si="15"/>
        <v>14.73</v>
      </c>
      <c r="G37" s="26">
        <f t="shared" si="15"/>
        <v>15.32</v>
      </c>
      <c r="H37" s="26">
        <f t="shared" si="15"/>
        <v>15.93</v>
      </c>
      <c r="I37" s="26">
        <f t="shared" si="15"/>
        <v>16.57</v>
      </c>
    </row>
    <row r="38" spans="1:9" s="4" customFormat="1" ht="11.25" x14ac:dyDescent="0.2">
      <c r="A38" s="23"/>
      <c r="B38" s="29"/>
      <c r="C38" s="30"/>
      <c r="D38" s="26"/>
      <c r="E38" s="26"/>
      <c r="F38" s="26"/>
      <c r="G38" s="26"/>
      <c r="H38" s="26"/>
      <c r="I38" s="26"/>
    </row>
    <row r="39" spans="1:9" s="4" customFormat="1" ht="11.25" x14ac:dyDescent="0.2">
      <c r="A39" s="23">
        <v>17</v>
      </c>
      <c r="B39" s="24"/>
      <c r="C39" s="25" t="s">
        <v>6</v>
      </c>
      <c r="D39" s="26">
        <f>+'2012'!D39*1.0243</f>
        <v>13.98</v>
      </c>
      <c r="E39" s="26">
        <f t="shared" ref="E39:I39" si="16">+D39*1.04</f>
        <v>14.54</v>
      </c>
      <c r="F39" s="26">
        <f t="shared" si="16"/>
        <v>15.12</v>
      </c>
      <c r="G39" s="26">
        <f t="shared" si="16"/>
        <v>15.72</v>
      </c>
      <c r="H39" s="26">
        <f t="shared" si="16"/>
        <v>16.350000000000001</v>
      </c>
      <c r="I39" s="26">
        <f t="shared" si="16"/>
        <v>17</v>
      </c>
    </row>
    <row r="40" spans="1:9" s="4" customFormat="1" ht="11.25" x14ac:dyDescent="0.2">
      <c r="A40" s="23"/>
      <c r="B40" s="29"/>
      <c r="C40" s="30"/>
      <c r="D40" s="26"/>
      <c r="E40" s="26"/>
      <c r="F40" s="26"/>
      <c r="G40" s="26"/>
      <c r="H40" s="26"/>
      <c r="I40" s="26"/>
    </row>
    <row r="41" spans="1:9" s="4" customFormat="1" ht="11.25" x14ac:dyDescent="0.2">
      <c r="A41" s="23">
        <v>18</v>
      </c>
      <c r="B41" s="31"/>
      <c r="C41" s="25" t="s">
        <v>6</v>
      </c>
      <c r="D41" s="26">
        <f>+'2012'!D41*1.0243</f>
        <v>14.31</v>
      </c>
      <c r="E41" s="26">
        <f t="shared" ref="E41:I41" si="17">+D41*1.04</f>
        <v>14.88</v>
      </c>
      <c r="F41" s="26">
        <f t="shared" si="17"/>
        <v>15.48</v>
      </c>
      <c r="G41" s="26">
        <f t="shared" si="17"/>
        <v>16.100000000000001</v>
      </c>
      <c r="H41" s="26">
        <f t="shared" si="17"/>
        <v>16.739999999999998</v>
      </c>
      <c r="I41" s="26">
        <f t="shared" si="17"/>
        <v>17.41</v>
      </c>
    </row>
    <row r="42" spans="1:9" s="4" customFormat="1" ht="11.25" x14ac:dyDescent="0.2">
      <c r="A42" s="32"/>
      <c r="B42" s="29"/>
      <c r="C42" s="30"/>
      <c r="D42" s="26"/>
      <c r="E42" s="26"/>
      <c r="F42" s="26"/>
      <c r="G42" s="26"/>
      <c r="H42" s="26"/>
      <c r="I42" s="26"/>
    </row>
    <row r="43" spans="1:9" s="4" customFormat="1" ht="11.25" x14ac:dyDescent="0.2">
      <c r="A43" s="23">
        <v>19</v>
      </c>
      <c r="B43" s="24"/>
      <c r="C43" s="25" t="s">
        <v>6</v>
      </c>
      <c r="D43" s="26">
        <f>+'2012'!D43*1.0243</f>
        <v>14.66</v>
      </c>
      <c r="E43" s="26">
        <f t="shared" ref="E43:I43" si="18">+D43*1.04</f>
        <v>15.25</v>
      </c>
      <c r="F43" s="26">
        <f t="shared" si="18"/>
        <v>15.86</v>
      </c>
      <c r="G43" s="26">
        <f t="shared" si="18"/>
        <v>16.489999999999998</v>
      </c>
      <c r="H43" s="26">
        <f t="shared" si="18"/>
        <v>17.149999999999999</v>
      </c>
      <c r="I43" s="26">
        <f t="shared" si="18"/>
        <v>17.84</v>
      </c>
    </row>
    <row r="44" spans="1:9" s="4" customFormat="1" ht="11.25" x14ac:dyDescent="0.2">
      <c r="A44" s="32"/>
      <c r="B44" s="29"/>
      <c r="C44" s="30"/>
      <c r="D44" s="26"/>
      <c r="E44" s="26"/>
      <c r="F44" s="26"/>
      <c r="G44" s="26"/>
      <c r="H44" s="26"/>
      <c r="I44" s="26"/>
    </row>
    <row r="45" spans="1:9" s="4" customFormat="1" ht="11.25" x14ac:dyDescent="0.2">
      <c r="A45" s="23">
        <v>20</v>
      </c>
      <c r="B45" s="24"/>
      <c r="C45" s="25" t="s">
        <v>6</v>
      </c>
      <c r="D45" s="26">
        <f>+'2012'!D45*1.0243</f>
        <v>15.04</v>
      </c>
      <c r="E45" s="26">
        <f t="shared" ref="E45:I45" si="19">+D45*1.04</f>
        <v>15.64</v>
      </c>
      <c r="F45" s="26">
        <f t="shared" si="19"/>
        <v>16.27</v>
      </c>
      <c r="G45" s="26">
        <f t="shared" si="19"/>
        <v>16.920000000000002</v>
      </c>
      <c r="H45" s="26">
        <f t="shared" si="19"/>
        <v>17.600000000000001</v>
      </c>
      <c r="I45" s="26">
        <f t="shared" si="19"/>
        <v>18.3</v>
      </c>
    </row>
    <row r="46" spans="1:9" s="4" customFormat="1" ht="11.25" x14ac:dyDescent="0.2">
      <c r="A46" s="32"/>
      <c r="B46" s="29"/>
      <c r="C46" s="30"/>
      <c r="D46" s="26"/>
      <c r="E46" s="26"/>
      <c r="F46" s="26"/>
      <c r="G46" s="26"/>
      <c r="H46" s="26"/>
      <c r="I46" s="26"/>
    </row>
    <row r="47" spans="1:9" s="4" customFormat="1" ht="11.25" x14ac:dyDescent="0.2">
      <c r="A47" s="23">
        <v>21</v>
      </c>
      <c r="B47" s="24"/>
      <c r="C47" s="25" t="s">
        <v>6</v>
      </c>
      <c r="D47" s="26">
        <f>+'2012'!D47*1.0243</f>
        <v>15.41</v>
      </c>
      <c r="E47" s="26">
        <f t="shared" ref="E47:I47" si="20">+D47*1.04</f>
        <v>16.03</v>
      </c>
      <c r="F47" s="26">
        <f t="shared" si="20"/>
        <v>16.670000000000002</v>
      </c>
      <c r="G47" s="26">
        <f t="shared" si="20"/>
        <v>17.34</v>
      </c>
      <c r="H47" s="26">
        <f t="shared" si="20"/>
        <v>18.03</v>
      </c>
      <c r="I47" s="26">
        <f t="shared" si="20"/>
        <v>18.75</v>
      </c>
    </row>
    <row r="48" spans="1:9" s="4" customFormat="1" ht="11.25" x14ac:dyDescent="0.2">
      <c r="A48" s="23"/>
      <c r="B48" s="29"/>
      <c r="C48" s="30"/>
      <c r="D48" s="26"/>
      <c r="E48" s="26"/>
      <c r="F48" s="26"/>
      <c r="G48" s="26"/>
      <c r="H48" s="26"/>
      <c r="I48" s="26"/>
    </row>
    <row r="49" spans="1:12" s="4" customFormat="1" ht="11.25" x14ac:dyDescent="0.2">
      <c r="A49" s="23">
        <v>22</v>
      </c>
      <c r="B49" s="24"/>
      <c r="C49" s="25" t="s">
        <v>6</v>
      </c>
      <c r="D49" s="26">
        <f>+'2012'!D49*1.0243</f>
        <v>15.8</v>
      </c>
      <c r="E49" s="26">
        <f t="shared" ref="E49:I49" si="21">+D49*1.04</f>
        <v>16.43</v>
      </c>
      <c r="F49" s="26">
        <f t="shared" si="21"/>
        <v>17.09</v>
      </c>
      <c r="G49" s="26">
        <f t="shared" si="21"/>
        <v>17.77</v>
      </c>
      <c r="H49" s="26">
        <f t="shared" si="21"/>
        <v>18.48</v>
      </c>
      <c r="I49" s="26">
        <f t="shared" si="21"/>
        <v>19.22</v>
      </c>
    </row>
    <row r="50" spans="1:12" s="4" customFormat="1" ht="11.25" x14ac:dyDescent="0.2">
      <c r="A50" s="32"/>
      <c r="B50" s="29"/>
      <c r="C50" s="30"/>
      <c r="D50" s="26"/>
      <c r="E50" s="26"/>
      <c r="F50" s="26"/>
      <c r="G50" s="26"/>
      <c r="H50" s="26"/>
      <c r="I50" s="26"/>
    </row>
    <row r="51" spans="1:12" s="4" customFormat="1" ht="11.25" x14ac:dyDescent="0.2">
      <c r="A51" s="23">
        <v>23</v>
      </c>
      <c r="B51" s="24"/>
      <c r="C51" s="25" t="s">
        <v>6</v>
      </c>
      <c r="D51" s="26">
        <f>+'2012'!D51*1.0243</f>
        <v>16.190000000000001</v>
      </c>
      <c r="E51" s="26">
        <f t="shared" ref="E51:I51" si="22">+D51*1.04</f>
        <v>16.84</v>
      </c>
      <c r="F51" s="26">
        <f t="shared" si="22"/>
        <v>17.510000000000002</v>
      </c>
      <c r="G51" s="26">
        <f t="shared" si="22"/>
        <v>18.21</v>
      </c>
      <c r="H51" s="26">
        <f t="shared" si="22"/>
        <v>18.940000000000001</v>
      </c>
      <c r="I51" s="26">
        <f t="shared" si="22"/>
        <v>19.7</v>
      </c>
    </row>
    <row r="52" spans="1:12" s="4" customFormat="1" ht="11.25" x14ac:dyDescent="0.2">
      <c r="A52" s="23"/>
      <c r="B52" s="29"/>
      <c r="C52" s="30"/>
      <c r="D52" s="26"/>
      <c r="E52" s="26"/>
      <c r="F52" s="26"/>
      <c r="G52" s="26"/>
      <c r="H52" s="26"/>
      <c r="I52" s="26"/>
    </row>
    <row r="53" spans="1:12" s="4" customFormat="1" ht="11.25" x14ac:dyDescent="0.2">
      <c r="A53" s="23">
        <v>24</v>
      </c>
      <c r="B53" s="24" t="s">
        <v>19</v>
      </c>
      <c r="C53" s="25" t="s">
        <v>6</v>
      </c>
      <c r="D53" s="26">
        <f>+'2012'!D53*1.0243</f>
        <v>16.600000000000001</v>
      </c>
      <c r="E53" s="26">
        <f t="shared" ref="E53:I53" si="23">+D53*1.04</f>
        <v>17.260000000000002</v>
      </c>
      <c r="F53" s="26">
        <f t="shared" si="23"/>
        <v>17.95</v>
      </c>
      <c r="G53" s="26">
        <f t="shared" si="23"/>
        <v>18.670000000000002</v>
      </c>
      <c r="H53" s="26">
        <f t="shared" si="23"/>
        <v>19.420000000000002</v>
      </c>
      <c r="I53" s="26">
        <f t="shared" si="23"/>
        <v>20.2</v>
      </c>
    </row>
    <row r="54" spans="1:12" s="4" customFormat="1" ht="11.25" x14ac:dyDescent="0.2">
      <c r="A54" s="32"/>
      <c r="B54" s="29"/>
      <c r="C54" s="30"/>
      <c r="D54" s="26"/>
      <c r="E54" s="26"/>
      <c r="F54" s="26"/>
      <c r="G54" s="26"/>
      <c r="H54" s="26"/>
      <c r="I54" s="26"/>
    </row>
    <row r="55" spans="1:12" s="4" customFormat="1" ht="11.25" x14ac:dyDescent="0.2">
      <c r="A55" s="23">
        <v>25</v>
      </c>
      <c r="B55" s="24"/>
      <c r="C55" s="25" t="s">
        <v>6</v>
      </c>
      <c r="D55" s="26">
        <f>+'2012'!D55*1.0243</f>
        <v>17</v>
      </c>
      <c r="E55" s="26">
        <f t="shared" ref="E55:I55" si="24">+D55*1.04</f>
        <v>17.68</v>
      </c>
      <c r="F55" s="26">
        <f t="shared" si="24"/>
        <v>18.39</v>
      </c>
      <c r="G55" s="26">
        <f t="shared" si="24"/>
        <v>19.13</v>
      </c>
      <c r="H55" s="26">
        <f t="shared" si="24"/>
        <v>19.899999999999999</v>
      </c>
      <c r="I55" s="26">
        <f t="shared" si="24"/>
        <v>20.7</v>
      </c>
    </row>
    <row r="56" spans="1:12" s="4" customFormat="1" ht="11.25" x14ac:dyDescent="0.2">
      <c r="A56" s="23"/>
      <c r="B56" s="29"/>
      <c r="C56" s="30"/>
      <c r="D56" s="26"/>
      <c r="E56" s="26"/>
      <c r="F56" s="26"/>
      <c r="G56" s="26"/>
      <c r="H56" s="26"/>
      <c r="I56" s="26"/>
    </row>
    <row r="57" spans="1:12" s="4" customFormat="1" ht="11.25" x14ac:dyDescent="0.2">
      <c r="A57" s="23">
        <v>26</v>
      </c>
      <c r="B57" s="24"/>
      <c r="C57" s="25" t="s">
        <v>6</v>
      </c>
      <c r="D57" s="26">
        <f>+'2012'!D57*1.0243</f>
        <v>17.43</v>
      </c>
      <c r="E57" s="26">
        <f t="shared" ref="E57:I57" si="25">+D57*1.04</f>
        <v>18.13</v>
      </c>
      <c r="F57" s="26">
        <f t="shared" si="25"/>
        <v>18.86</v>
      </c>
      <c r="G57" s="26">
        <f t="shared" si="25"/>
        <v>19.61</v>
      </c>
      <c r="H57" s="26">
        <f t="shared" si="25"/>
        <v>20.39</v>
      </c>
      <c r="I57" s="26">
        <f t="shared" si="25"/>
        <v>21.21</v>
      </c>
    </row>
    <row r="58" spans="1:12" s="4" customFormat="1" ht="11.25" x14ac:dyDescent="0.2">
      <c r="A58" s="33"/>
      <c r="B58" s="29"/>
      <c r="C58" s="30"/>
      <c r="D58" s="26"/>
      <c r="E58" s="26"/>
      <c r="F58" s="26"/>
      <c r="G58" s="26"/>
      <c r="H58" s="26"/>
      <c r="I58" s="26"/>
    </row>
    <row r="59" spans="1:12" s="4" customFormat="1" ht="11.25" x14ac:dyDescent="0.2">
      <c r="A59" s="23">
        <v>27</v>
      </c>
      <c r="B59" s="34"/>
      <c r="C59" s="25" t="s">
        <v>6</v>
      </c>
      <c r="D59" s="26">
        <f>+'2012'!D59*1.0243</f>
        <v>17.87</v>
      </c>
      <c r="E59" s="26">
        <f t="shared" ref="E59:I59" si="26">+D59*1.04</f>
        <v>18.579999999999998</v>
      </c>
      <c r="F59" s="26">
        <f t="shared" si="26"/>
        <v>19.32</v>
      </c>
      <c r="G59" s="26">
        <f t="shared" si="26"/>
        <v>20.09</v>
      </c>
      <c r="H59" s="26">
        <f t="shared" si="26"/>
        <v>20.89</v>
      </c>
      <c r="I59" s="26">
        <f t="shared" si="26"/>
        <v>21.73</v>
      </c>
    </row>
    <row r="60" spans="1:12" s="4" customFormat="1" ht="11.25" x14ac:dyDescent="0.2">
      <c r="A60" s="32"/>
      <c r="B60" s="35"/>
      <c r="C60" s="30"/>
      <c r="D60" s="26"/>
      <c r="E60" s="26"/>
      <c r="F60" s="26"/>
      <c r="G60" s="26"/>
      <c r="H60" s="26"/>
      <c r="I60" s="26"/>
    </row>
    <row r="61" spans="1:12" s="4" customFormat="1" ht="11.25" x14ac:dyDescent="0.2">
      <c r="A61" s="23">
        <v>28</v>
      </c>
      <c r="B61" s="35"/>
      <c r="C61" s="25" t="s">
        <v>6</v>
      </c>
      <c r="D61" s="26">
        <f>+'2012'!D61*1.0243</f>
        <v>18.329999999999998</v>
      </c>
      <c r="E61" s="26">
        <f t="shared" ref="E61:I61" si="27">+D61*1.04</f>
        <v>19.059999999999999</v>
      </c>
      <c r="F61" s="26">
        <f t="shared" si="27"/>
        <v>19.82</v>
      </c>
      <c r="G61" s="26">
        <f t="shared" si="27"/>
        <v>20.61</v>
      </c>
      <c r="H61" s="26">
        <f t="shared" si="27"/>
        <v>21.43</v>
      </c>
      <c r="I61" s="26">
        <f t="shared" si="27"/>
        <v>22.29</v>
      </c>
    </row>
    <row r="62" spans="1:12" s="4" customFormat="1" ht="11.25" x14ac:dyDescent="0.2">
      <c r="A62" s="23"/>
      <c r="B62" s="29"/>
      <c r="C62" s="30"/>
      <c r="D62" s="26"/>
      <c r="E62" s="26"/>
      <c r="F62" s="26"/>
      <c r="G62" s="26"/>
      <c r="H62" s="26"/>
      <c r="I62" s="26"/>
    </row>
    <row r="63" spans="1:12" s="4" customFormat="1" ht="11.25" x14ac:dyDescent="0.2">
      <c r="A63" s="23">
        <v>29</v>
      </c>
      <c r="B63" s="35"/>
      <c r="C63" s="25" t="s">
        <v>6</v>
      </c>
      <c r="D63" s="26">
        <f>+'2012'!D63*1.0243</f>
        <v>18.79</v>
      </c>
      <c r="E63" s="26">
        <f t="shared" ref="E63:I63" si="28">+D63*1.04</f>
        <v>19.54</v>
      </c>
      <c r="F63" s="26">
        <f t="shared" si="28"/>
        <v>20.32</v>
      </c>
      <c r="G63" s="26">
        <f t="shared" si="28"/>
        <v>21.13</v>
      </c>
      <c r="H63" s="26">
        <f t="shared" si="28"/>
        <v>21.98</v>
      </c>
      <c r="I63" s="26">
        <f t="shared" si="28"/>
        <v>22.86</v>
      </c>
      <c r="L63" s="52"/>
    </row>
    <row r="64" spans="1:12" s="4" customFormat="1" ht="12" thickBot="1" x14ac:dyDescent="0.25">
      <c r="A64" s="41"/>
      <c r="B64" s="39"/>
      <c r="C64" s="55"/>
      <c r="D64" s="37"/>
      <c r="E64" s="37"/>
      <c r="F64" s="37"/>
      <c r="G64" s="37"/>
      <c r="H64" s="37"/>
      <c r="I64" s="37"/>
    </row>
    <row r="65" spans="1:9" s="4" customFormat="1" ht="16.5" customHeight="1" x14ac:dyDescent="0.2">
      <c r="A65" s="44">
        <v>30</v>
      </c>
      <c r="B65" s="45"/>
      <c r="C65" s="46" t="s">
        <v>6</v>
      </c>
      <c r="D65" s="47">
        <f>+'2012'!D65*1.0243</f>
        <v>19.260000000000002</v>
      </c>
      <c r="E65" s="47">
        <f t="shared" ref="E65:I65" si="29">+D65*1.04</f>
        <v>20.03</v>
      </c>
      <c r="F65" s="47">
        <f t="shared" si="29"/>
        <v>20.83</v>
      </c>
      <c r="G65" s="47">
        <f t="shared" si="29"/>
        <v>21.66</v>
      </c>
      <c r="H65" s="47">
        <f t="shared" si="29"/>
        <v>22.53</v>
      </c>
      <c r="I65" s="47">
        <f t="shared" si="29"/>
        <v>23.43</v>
      </c>
    </row>
    <row r="66" spans="1:9" s="4" customFormat="1" ht="11.25" x14ac:dyDescent="0.2">
      <c r="A66" s="23"/>
      <c r="B66" s="24"/>
      <c r="C66" s="25"/>
      <c r="D66" s="26"/>
      <c r="E66" s="26"/>
      <c r="F66" s="26"/>
      <c r="G66" s="26"/>
      <c r="H66" s="26"/>
      <c r="I66" s="26"/>
    </row>
    <row r="67" spans="1:9" s="4" customFormat="1" ht="11.25" x14ac:dyDescent="0.2">
      <c r="A67" s="23">
        <v>31</v>
      </c>
      <c r="B67" s="29" t="s">
        <v>20</v>
      </c>
      <c r="C67" s="25" t="s">
        <v>6</v>
      </c>
      <c r="D67" s="26">
        <f>+'2012'!D67*1.0243</f>
        <v>19.73</v>
      </c>
      <c r="E67" s="26">
        <f t="shared" ref="E67:I67" si="30">+D67*1.04</f>
        <v>20.52</v>
      </c>
      <c r="F67" s="26">
        <f t="shared" si="30"/>
        <v>21.34</v>
      </c>
      <c r="G67" s="26">
        <f t="shared" si="30"/>
        <v>22.19</v>
      </c>
      <c r="H67" s="26">
        <f t="shared" si="30"/>
        <v>23.08</v>
      </c>
      <c r="I67" s="26">
        <f t="shared" si="30"/>
        <v>24</v>
      </c>
    </row>
    <row r="68" spans="1:9" s="4" customFormat="1" ht="11.25" x14ac:dyDescent="0.2">
      <c r="A68" s="23"/>
      <c r="B68" s="29" t="s">
        <v>21</v>
      </c>
      <c r="C68" s="30"/>
      <c r="D68" s="26"/>
      <c r="E68" s="26"/>
      <c r="F68" s="26"/>
      <c r="G68" s="26"/>
      <c r="H68" s="26"/>
      <c r="I68" s="26"/>
    </row>
    <row r="69" spans="1:9" s="4" customFormat="1" ht="11.25" x14ac:dyDescent="0.2">
      <c r="A69" s="23"/>
      <c r="B69" s="29" t="s">
        <v>22</v>
      </c>
      <c r="C69" s="30"/>
      <c r="D69" s="26"/>
      <c r="E69" s="26"/>
      <c r="F69" s="26"/>
      <c r="G69" s="26"/>
      <c r="H69" s="26"/>
      <c r="I69" s="26"/>
    </row>
    <row r="70" spans="1:9" s="4" customFormat="1" ht="11.25" x14ac:dyDescent="0.2">
      <c r="A70" s="23"/>
      <c r="B70" s="29"/>
      <c r="C70" s="30"/>
      <c r="D70" s="26"/>
      <c r="E70" s="26"/>
      <c r="F70" s="26"/>
      <c r="G70" s="26"/>
      <c r="H70" s="26"/>
      <c r="I70" s="26"/>
    </row>
    <row r="71" spans="1:9" s="4" customFormat="1" ht="11.25" x14ac:dyDescent="0.2">
      <c r="A71" s="23">
        <v>32</v>
      </c>
      <c r="B71" s="34"/>
      <c r="C71" s="25" t="s">
        <v>6</v>
      </c>
      <c r="D71" s="26">
        <f>+'2012'!D71*1.0243</f>
        <v>20.23</v>
      </c>
      <c r="E71" s="26">
        <f t="shared" ref="E71:I71" si="31">+D71*1.04</f>
        <v>21.04</v>
      </c>
      <c r="F71" s="26">
        <f t="shared" si="31"/>
        <v>21.88</v>
      </c>
      <c r="G71" s="26">
        <f t="shared" si="31"/>
        <v>22.76</v>
      </c>
      <c r="H71" s="26">
        <f t="shared" si="31"/>
        <v>23.67</v>
      </c>
      <c r="I71" s="26">
        <f t="shared" si="31"/>
        <v>24.62</v>
      </c>
    </row>
    <row r="72" spans="1:9" s="4" customFormat="1" ht="11.25" x14ac:dyDescent="0.2">
      <c r="A72" s="32"/>
      <c r="B72" s="29"/>
      <c r="C72" s="30"/>
      <c r="D72" s="26"/>
      <c r="E72" s="26"/>
      <c r="F72" s="26"/>
      <c r="G72" s="26"/>
      <c r="H72" s="26"/>
      <c r="I72" s="26"/>
    </row>
    <row r="73" spans="1:9" s="4" customFormat="1" ht="11.25" x14ac:dyDescent="0.2">
      <c r="A73" s="23">
        <v>33</v>
      </c>
      <c r="B73" s="35"/>
      <c r="C73" s="25" t="s">
        <v>6</v>
      </c>
      <c r="D73" s="26">
        <f>+'2012'!D74*1.0243</f>
        <v>20.74</v>
      </c>
      <c r="E73" s="26">
        <f t="shared" ref="E73:I78" si="32">+D73*1.04</f>
        <v>21.57</v>
      </c>
      <c r="F73" s="26">
        <f t="shared" si="32"/>
        <v>22.43</v>
      </c>
      <c r="G73" s="26">
        <f t="shared" si="32"/>
        <v>23.33</v>
      </c>
      <c r="H73" s="26">
        <f t="shared" si="32"/>
        <v>24.26</v>
      </c>
      <c r="I73" s="26">
        <f t="shared" si="32"/>
        <v>25.23</v>
      </c>
    </row>
    <row r="74" spans="1:9" s="4" customFormat="1" ht="11.25" x14ac:dyDescent="0.2">
      <c r="A74" s="32"/>
      <c r="B74" s="29"/>
      <c r="C74" s="30"/>
      <c r="D74" s="26"/>
      <c r="E74" s="26"/>
      <c r="F74" s="26"/>
      <c r="G74" s="26"/>
      <c r="H74" s="26"/>
      <c r="I74" s="26"/>
    </row>
    <row r="75" spans="1:9" s="4" customFormat="1" ht="11.25" x14ac:dyDescent="0.2">
      <c r="A75" s="23">
        <v>34</v>
      </c>
      <c r="B75" s="29" t="s">
        <v>23</v>
      </c>
      <c r="C75" s="25" t="s">
        <v>6</v>
      </c>
      <c r="D75" s="26">
        <f>+'2012'!D76*1.0243</f>
        <v>21.25</v>
      </c>
      <c r="E75" s="26">
        <f t="shared" si="32"/>
        <v>22.1</v>
      </c>
      <c r="F75" s="26">
        <f t="shared" si="32"/>
        <v>22.98</v>
      </c>
      <c r="G75" s="26">
        <f t="shared" si="32"/>
        <v>23.9</v>
      </c>
      <c r="H75" s="26">
        <f t="shared" si="32"/>
        <v>24.86</v>
      </c>
      <c r="I75" s="26">
        <f t="shared" si="32"/>
        <v>25.85</v>
      </c>
    </row>
    <row r="76" spans="1:9" s="4" customFormat="1" ht="11.25" x14ac:dyDescent="0.2">
      <c r="A76" s="23"/>
      <c r="B76" s="29" t="s">
        <v>24</v>
      </c>
      <c r="C76" s="25"/>
      <c r="D76" s="26"/>
      <c r="E76" s="26"/>
      <c r="F76" s="26"/>
      <c r="G76" s="26"/>
      <c r="H76" s="26"/>
      <c r="I76" s="26"/>
    </row>
    <row r="77" spans="1:9" s="4" customFormat="1" ht="11.25" x14ac:dyDescent="0.2">
      <c r="A77" s="23"/>
      <c r="B77" s="24"/>
      <c r="C77" s="25"/>
      <c r="D77" s="26"/>
      <c r="E77" s="26"/>
      <c r="F77" s="26"/>
      <c r="G77" s="26"/>
      <c r="H77" s="26"/>
      <c r="I77" s="26"/>
    </row>
    <row r="78" spans="1:9" s="4" customFormat="1" ht="11.25" x14ac:dyDescent="0.2">
      <c r="A78" s="23">
        <v>35</v>
      </c>
      <c r="B78" s="24" t="s">
        <v>25</v>
      </c>
      <c r="C78" s="25" t="s">
        <v>6</v>
      </c>
      <c r="D78" s="26">
        <f>+'2012'!D78*1.0243</f>
        <v>21.78</v>
      </c>
      <c r="E78" s="26">
        <f t="shared" si="32"/>
        <v>22.65</v>
      </c>
      <c r="F78" s="26">
        <f t="shared" si="32"/>
        <v>23.56</v>
      </c>
      <c r="G78" s="26">
        <f t="shared" si="32"/>
        <v>24.5</v>
      </c>
      <c r="H78" s="26">
        <f t="shared" si="32"/>
        <v>25.48</v>
      </c>
      <c r="I78" s="26">
        <f t="shared" si="32"/>
        <v>26.5</v>
      </c>
    </row>
    <row r="79" spans="1:9" s="4" customFormat="1" ht="11.25" x14ac:dyDescent="0.2">
      <c r="A79" s="23"/>
      <c r="B79" s="24" t="s">
        <v>26</v>
      </c>
      <c r="C79" s="30"/>
      <c r="D79" s="26"/>
      <c r="E79" s="26"/>
      <c r="F79" s="26"/>
      <c r="G79" s="26"/>
      <c r="H79" s="26"/>
      <c r="I79" s="26"/>
    </row>
    <row r="80" spans="1:9" s="4" customFormat="1" ht="11.25" x14ac:dyDescent="0.2">
      <c r="A80" s="32"/>
      <c r="B80" s="24" t="s">
        <v>27</v>
      </c>
      <c r="C80" s="30"/>
      <c r="D80" s="26"/>
      <c r="E80" s="26"/>
      <c r="F80" s="26"/>
      <c r="G80" s="26"/>
      <c r="H80" s="26"/>
      <c r="I80" s="26"/>
    </row>
    <row r="81" spans="1:9" s="4" customFormat="1" ht="11.25" x14ac:dyDescent="0.2">
      <c r="A81" s="32"/>
      <c r="B81" s="35"/>
      <c r="C81" s="30"/>
      <c r="D81" s="26"/>
      <c r="E81" s="26"/>
      <c r="F81" s="26"/>
      <c r="G81" s="26"/>
      <c r="H81" s="26"/>
      <c r="I81" s="26"/>
    </row>
    <row r="82" spans="1:9" s="4" customFormat="1" ht="11.25" x14ac:dyDescent="0.2">
      <c r="A82" s="23">
        <v>36</v>
      </c>
      <c r="B82" s="24"/>
      <c r="C82" s="25" t="s">
        <v>6</v>
      </c>
      <c r="D82" s="26">
        <f>+'2012'!D82*1.0243</f>
        <v>22.34</v>
      </c>
      <c r="E82" s="26">
        <f t="shared" ref="E82:I84" si="33">+D82*1.04</f>
        <v>23.23</v>
      </c>
      <c r="F82" s="26">
        <f t="shared" si="33"/>
        <v>24.16</v>
      </c>
      <c r="G82" s="26">
        <f t="shared" si="33"/>
        <v>25.13</v>
      </c>
      <c r="H82" s="26">
        <f t="shared" si="33"/>
        <v>26.14</v>
      </c>
      <c r="I82" s="26">
        <f t="shared" si="33"/>
        <v>27.19</v>
      </c>
    </row>
    <row r="83" spans="1:9" s="4" customFormat="1" ht="11.25" x14ac:dyDescent="0.2">
      <c r="A83" s="32"/>
      <c r="B83" s="29"/>
      <c r="C83" s="30"/>
      <c r="D83" s="26"/>
      <c r="E83" s="26"/>
      <c r="F83" s="26"/>
      <c r="G83" s="26"/>
      <c r="H83" s="26"/>
      <c r="I83" s="26"/>
    </row>
    <row r="84" spans="1:9" s="4" customFormat="1" ht="11.25" x14ac:dyDescent="0.2">
      <c r="A84" s="23">
        <v>37</v>
      </c>
      <c r="B84" s="29" t="s">
        <v>30</v>
      </c>
      <c r="C84" s="25" t="s">
        <v>6</v>
      </c>
      <c r="D84" s="26">
        <f>+'2012'!D84*1.0243</f>
        <v>22.87</v>
      </c>
      <c r="E84" s="26">
        <f t="shared" si="33"/>
        <v>23.78</v>
      </c>
      <c r="F84" s="26">
        <f t="shared" si="33"/>
        <v>24.73</v>
      </c>
      <c r="G84" s="26">
        <f t="shared" si="33"/>
        <v>25.72</v>
      </c>
      <c r="H84" s="26">
        <f t="shared" si="33"/>
        <v>26.75</v>
      </c>
      <c r="I84" s="26">
        <f t="shared" si="33"/>
        <v>27.82</v>
      </c>
    </row>
    <row r="85" spans="1:9" s="4" customFormat="1" ht="11.25" x14ac:dyDescent="0.2">
      <c r="A85" s="32"/>
      <c r="B85" s="29" t="s">
        <v>32</v>
      </c>
      <c r="C85" s="30"/>
      <c r="D85" s="26"/>
      <c r="E85" s="26"/>
      <c r="F85" s="26"/>
      <c r="G85" s="26"/>
      <c r="H85" s="26"/>
      <c r="I85" s="26"/>
    </row>
    <row r="86" spans="1:9" s="4" customFormat="1" ht="11.25" x14ac:dyDescent="0.2">
      <c r="A86" s="32"/>
      <c r="B86" s="29" t="s">
        <v>33</v>
      </c>
      <c r="C86" s="30"/>
      <c r="D86" s="26"/>
      <c r="E86" s="26"/>
      <c r="F86" s="26"/>
      <c r="G86" s="26"/>
      <c r="H86" s="26"/>
      <c r="I86" s="26"/>
    </row>
    <row r="87" spans="1:9" s="4" customFormat="1" ht="11.25" x14ac:dyDescent="0.2">
      <c r="A87" s="32"/>
      <c r="C87" s="30"/>
      <c r="D87" s="26"/>
      <c r="E87" s="26"/>
      <c r="F87" s="26"/>
      <c r="G87" s="26"/>
      <c r="H87" s="26"/>
      <c r="I87" s="26"/>
    </row>
    <row r="88" spans="1:9" s="4" customFormat="1" ht="11.25" x14ac:dyDescent="0.2">
      <c r="A88" s="23">
        <v>38</v>
      </c>
      <c r="B88" s="24" t="s">
        <v>34</v>
      </c>
      <c r="C88" s="25" t="s">
        <v>6</v>
      </c>
      <c r="D88" s="26">
        <f>+'2012'!D92*1.0243</f>
        <v>23.45</v>
      </c>
      <c r="E88" s="26">
        <f t="shared" ref="E88:I91" si="34">+D88*1.04</f>
        <v>24.39</v>
      </c>
      <c r="F88" s="26">
        <f t="shared" si="34"/>
        <v>25.37</v>
      </c>
      <c r="G88" s="26">
        <f t="shared" si="34"/>
        <v>26.38</v>
      </c>
      <c r="H88" s="26">
        <f t="shared" si="34"/>
        <v>27.44</v>
      </c>
      <c r="I88" s="26">
        <f t="shared" si="34"/>
        <v>28.54</v>
      </c>
    </row>
    <row r="89" spans="1:9" s="4" customFormat="1" ht="11.25" x14ac:dyDescent="0.2">
      <c r="A89" s="23"/>
      <c r="B89" s="24" t="s">
        <v>58</v>
      </c>
      <c r="C89" s="25"/>
      <c r="D89" s="26"/>
      <c r="E89" s="26"/>
      <c r="F89" s="26"/>
      <c r="G89" s="26"/>
      <c r="H89" s="26"/>
      <c r="I89" s="26"/>
    </row>
    <row r="90" spans="1:9" s="4" customFormat="1" ht="11.25" x14ac:dyDescent="0.2">
      <c r="A90" s="23"/>
      <c r="B90" s="29"/>
      <c r="C90" s="25"/>
      <c r="D90" s="26"/>
      <c r="E90" s="26"/>
      <c r="F90" s="26"/>
      <c r="G90" s="26"/>
      <c r="H90" s="26"/>
      <c r="I90" s="26"/>
    </row>
    <row r="91" spans="1:9" s="4" customFormat="1" ht="11.25" x14ac:dyDescent="0.2">
      <c r="A91" s="23">
        <v>39</v>
      </c>
      <c r="B91" s="24" t="s">
        <v>35</v>
      </c>
      <c r="C91" s="25" t="s">
        <v>6</v>
      </c>
      <c r="D91" s="26">
        <f>+'2012'!D94*1.0243</f>
        <v>24.03</v>
      </c>
      <c r="E91" s="26">
        <f t="shared" si="34"/>
        <v>24.99</v>
      </c>
      <c r="F91" s="26">
        <f t="shared" si="34"/>
        <v>25.99</v>
      </c>
      <c r="G91" s="26">
        <f t="shared" si="34"/>
        <v>27.03</v>
      </c>
      <c r="H91" s="26">
        <f t="shared" si="34"/>
        <v>28.11</v>
      </c>
      <c r="I91" s="26">
        <f t="shared" si="34"/>
        <v>29.23</v>
      </c>
    </row>
    <row r="92" spans="1:9" s="4" customFormat="1" ht="11.25" x14ac:dyDescent="0.2">
      <c r="A92" s="32"/>
      <c r="B92" s="24" t="s">
        <v>37</v>
      </c>
      <c r="C92" s="30"/>
      <c r="D92" s="26"/>
      <c r="E92" s="26"/>
      <c r="F92" s="26"/>
      <c r="G92" s="26"/>
      <c r="H92" s="26"/>
      <c r="I92" s="26"/>
    </row>
    <row r="93" spans="1:9" s="4" customFormat="1" ht="11.25" x14ac:dyDescent="0.2">
      <c r="A93" s="32"/>
      <c r="B93" s="24" t="s">
        <v>38</v>
      </c>
      <c r="C93" s="30"/>
      <c r="D93" s="26"/>
      <c r="E93" s="26"/>
      <c r="F93" s="26"/>
      <c r="G93" s="26"/>
      <c r="H93" s="26"/>
      <c r="I93" s="26"/>
    </row>
    <row r="94" spans="1:9" s="4" customFormat="1" ht="11.25" x14ac:dyDescent="0.2">
      <c r="A94" s="32"/>
      <c r="B94" s="29" t="s">
        <v>39</v>
      </c>
      <c r="C94" s="30"/>
      <c r="D94" s="26"/>
      <c r="E94" s="26"/>
      <c r="F94" s="26"/>
      <c r="G94" s="26"/>
      <c r="H94" s="26"/>
      <c r="I94" s="26"/>
    </row>
    <row r="95" spans="1:9" s="4" customFormat="1" ht="11.25" x14ac:dyDescent="0.2">
      <c r="A95" s="32"/>
      <c r="B95" s="29" t="s">
        <v>40</v>
      </c>
      <c r="C95" s="30"/>
      <c r="D95" s="26"/>
      <c r="E95" s="26"/>
      <c r="F95" s="26"/>
      <c r="G95" s="26"/>
      <c r="H95" s="26"/>
      <c r="I95" s="26"/>
    </row>
    <row r="96" spans="1:9" s="4" customFormat="1" ht="11.25" x14ac:dyDescent="0.2">
      <c r="A96" s="32"/>
      <c r="B96" s="29" t="s">
        <v>41</v>
      </c>
      <c r="C96" s="30"/>
      <c r="D96" s="26"/>
      <c r="E96" s="26"/>
      <c r="F96" s="26"/>
      <c r="G96" s="26"/>
      <c r="H96" s="26"/>
      <c r="I96" s="26"/>
    </row>
    <row r="97" spans="1:9" s="4" customFormat="1" ht="11.25" x14ac:dyDescent="0.2">
      <c r="A97" s="32"/>
      <c r="B97" s="29" t="s">
        <v>63</v>
      </c>
      <c r="C97" s="30"/>
      <c r="D97" s="26"/>
      <c r="E97" s="26"/>
      <c r="F97" s="26"/>
      <c r="G97" s="26"/>
      <c r="H97" s="26"/>
      <c r="I97" s="26"/>
    </row>
    <row r="98" spans="1:9" s="4" customFormat="1" ht="11.25" x14ac:dyDescent="0.2">
      <c r="A98" s="32"/>
      <c r="B98" s="29" t="s">
        <v>28</v>
      </c>
      <c r="C98" s="30"/>
      <c r="D98" s="26"/>
      <c r="E98" s="26"/>
      <c r="F98" s="26"/>
      <c r="G98" s="26"/>
      <c r="H98" s="26"/>
      <c r="I98" s="26"/>
    </row>
    <row r="99" spans="1:9" s="4" customFormat="1" ht="11.25" x14ac:dyDescent="0.2">
      <c r="A99" s="32"/>
      <c r="B99" s="24" t="s">
        <v>29</v>
      </c>
      <c r="C99" s="30"/>
      <c r="D99" s="26"/>
      <c r="E99" s="26"/>
      <c r="F99" s="26"/>
      <c r="G99" s="26"/>
      <c r="H99" s="26"/>
      <c r="I99" s="26"/>
    </row>
    <row r="100" spans="1:9" s="4" customFormat="1" ht="11.25" x14ac:dyDescent="0.2">
      <c r="A100" s="32"/>
      <c r="B100" s="29"/>
      <c r="C100" s="30"/>
      <c r="D100" s="26"/>
      <c r="E100" s="26"/>
      <c r="F100" s="26"/>
      <c r="G100" s="26"/>
      <c r="H100" s="26"/>
      <c r="I100" s="26"/>
    </row>
    <row r="101" spans="1:9" s="4" customFormat="1" ht="11.25" x14ac:dyDescent="0.2">
      <c r="A101" s="23">
        <v>40</v>
      </c>
      <c r="B101" s="29" t="s">
        <v>42</v>
      </c>
      <c r="C101" s="25" t="s">
        <v>6</v>
      </c>
      <c r="D101" s="26">
        <f>+'2012'!D103*1.0243</f>
        <v>24.64</v>
      </c>
      <c r="E101" s="26">
        <f t="shared" ref="E101:I103" si="35">+D101*1.04</f>
        <v>25.63</v>
      </c>
      <c r="F101" s="26">
        <f t="shared" si="35"/>
        <v>26.66</v>
      </c>
      <c r="G101" s="26">
        <f t="shared" si="35"/>
        <v>27.73</v>
      </c>
      <c r="H101" s="26">
        <f t="shared" si="35"/>
        <v>28.84</v>
      </c>
      <c r="I101" s="26">
        <f t="shared" si="35"/>
        <v>29.99</v>
      </c>
    </row>
    <row r="102" spans="1:9" s="4" customFormat="1" ht="11.25" x14ac:dyDescent="0.2">
      <c r="A102" s="23"/>
      <c r="B102" s="29"/>
      <c r="C102" s="30"/>
      <c r="D102" s="26"/>
      <c r="E102" s="26"/>
      <c r="F102" s="26"/>
      <c r="G102" s="26"/>
      <c r="H102" s="26"/>
      <c r="I102" s="26"/>
    </row>
    <row r="103" spans="1:9" s="4" customFormat="1" ht="11.25" x14ac:dyDescent="0.2">
      <c r="A103" s="23">
        <v>41</v>
      </c>
      <c r="B103" s="29" t="s">
        <v>43</v>
      </c>
      <c r="C103" s="25" t="s">
        <v>6</v>
      </c>
      <c r="D103" s="26">
        <f>+'2012'!D105*1.0243</f>
        <v>25.26</v>
      </c>
      <c r="E103" s="26">
        <f t="shared" si="35"/>
        <v>26.27</v>
      </c>
      <c r="F103" s="26">
        <f t="shared" si="35"/>
        <v>27.32</v>
      </c>
      <c r="G103" s="26">
        <f t="shared" si="35"/>
        <v>28.41</v>
      </c>
      <c r="H103" s="26">
        <f t="shared" si="35"/>
        <v>29.55</v>
      </c>
      <c r="I103" s="26">
        <f t="shared" si="35"/>
        <v>30.73</v>
      </c>
    </row>
    <row r="104" spans="1:9" s="4" customFormat="1" ht="11.25" x14ac:dyDescent="0.2">
      <c r="A104" s="23"/>
      <c r="B104" s="29"/>
      <c r="C104" s="30"/>
      <c r="D104" s="26"/>
      <c r="E104" s="26"/>
      <c r="F104" s="26"/>
      <c r="G104" s="26"/>
      <c r="H104" s="26"/>
      <c r="I104" s="26"/>
    </row>
    <row r="105" spans="1:9" s="4" customFormat="1" ht="11.25" x14ac:dyDescent="0.2">
      <c r="A105" s="23">
        <v>42</v>
      </c>
      <c r="B105" s="29" t="s">
        <v>44</v>
      </c>
      <c r="C105" s="25" t="s">
        <v>6</v>
      </c>
      <c r="D105" s="26">
        <f>+'2012'!D108*1.0243</f>
        <v>25.89</v>
      </c>
      <c r="E105" s="26">
        <f t="shared" ref="E105:I105" si="36">+D105*1.04</f>
        <v>26.93</v>
      </c>
      <c r="F105" s="26">
        <f t="shared" si="36"/>
        <v>28.01</v>
      </c>
      <c r="G105" s="26">
        <f t="shared" si="36"/>
        <v>29.13</v>
      </c>
      <c r="H105" s="26">
        <f t="shared" si="36"/>
        <v>30.3</v>
      </c>
      <c r="I105" s="26">
        <f t="shared" si="36"/>
        <v>31.51</v>
      </c>
    </row>
    <row r="106" spans="1:9" s="4" customFormat="1" ht="11.25" x14ac:dyDescent="0.2">
      <c r="A106" s="23"/>
      <c r="B106" s="29" t="s">
        <v>36</v>
      </c>
      <c r="C106" s="30"/>
      <c r="D106" s="26"/>
      <c r="E106" s="26"/>
      <c r="F106" s="26"/>
      <c r="G106" s="26"/>
      <c r="H106" s="26"/>
      <c r="I106" s="26"/>
    </row>
    <row r="107" spans="1:9" s="4" customFormat="1" ht="11.25" x14ac:dyDescent="0.2">
      <c r="A107" s="23"/>
      <c r="B107" s="24"/>
      <c r="C107" s="30"/>
      <c r="D107" s="26"/>
      <c r="E107" s="26"/>
      <c r="F107" s="26"/>
      <c r="G107" s="26"/>
      <c r="H107" s="26"/>
      <c r="I107" s="26"/>
    </row>
    <row r="108" spans="1:9" s="4" customFormat="1" ht="11.25" x14ac:dyDescent="0.2">
      <c r="A108" s="23">
        <v>43</v>
      </c>
      <c r="B108" s="29" t="s">
        <v>47</v>
      </c>
      <c r="C108" s="25" t="s">
        <v>6</v>
      </c>
      <c r="D108" s="26">
        <f>+'2012'!D112*1.0243</f>
        <v>26.55</v>
      </c>
      <c r="E108" s="26">
        <f t="shared" ref="E108:I108" si="37">+D108*1.04</f>
        <v>27.61</v>
      </c>
      <c r="F108" s="26">
        <f t="shared" si="37"/>
        <v>28.71</v>
      </c>
      <c r="G108" s="26">
        <f t="shared" si="37"/>
        <v>29.86</v>
      </c>
      <c r="H108" s="26">
        <f t="shared" si="37"/>
        <v>31.05</v>
      </c>
      <c r="I108" s="26">
        <f t="shared" si="37"/>
        <v>32.29</v>
      </c>
    </row>
    <row r="109" spans="1:9" s="4" customFormat="1" ht="11.25" x14ac:dyDescent="0.2">
      <c r="A109" s="32"/>
      <c r="B109" s="29" t="s">
        <v>48</v>
      </c>
      <c r="C109" s="30"/>
      <c r="D109" s="26"/>
      <c r="E109" s="26"/>
      <c r="F109" s="26"/>
      <c r="G109" s="26"/>
      <c r="H109" s="26"/>
      <c r="I109" s="26"/>
    </row>
    <row r="110" spans="1:9" s="4" customFormat="1" ht="11.25" x14ac:dyDescent="0.2">
      <c r="A110" s="32"/>
      <c r="B110" s="24" t="s">
        <v>49</v>
      </c>
      <c r="C110" s="30"/>
      <c r="D110" s="26"/>
      <c r="E110" s="26"/>
      <c r="F110" s="26"/>
      <c r="G110" s="26"/>
      <c r="H110" s="26"/>
      <c r="I110" s="26"/>
    </row>
    <row r="111" spans="1:9" s="4" customFormat="1" ht="11.25" x14ac:dyDescent="0.2">
      <c r="A111" s="23"/>
      <c r="B111" s="29"/>
      <c r="C111" s="30"/>
      <c r="D111" s="26"/>
      <c r="E111" s="26"/>
      <c r="F111" s="26"/>
      <c r="G111" s="26"/>
      <c r="H111" s="26"/>
      <c r="I111" s="26"/>
    </row>
    <row r="112" spans="1:9" s="4" customFormat="1" ht="11.25" x14ac:dyDescent="0.2">
      <c r="A112" s="23">
        <v>44</v>
      </c>
      <c r="B112" s="24" t="s">
        <v>50</v>
      </c>
      <c r="C112" s="25" t="s">
        <v>6</v>
      </c>
      <c r="D112" s="26">
        <f>+'2012'!D116*1.0243</f>
        <v>27.2</v>
      </c>
      <c r="E112" s="26">
        <f t="shared" ref="E112:I112" si="38">+D112*1.04</f>
        <v>28.29</v>
      </c>
      <c r="F112" s="26">
        <f t="shared" si="38"/>
        <v>29.42</v>
      </c>
      <c r="G112" s="26">
        <f t="shared" si="38"/>
        <v>30.6</v>
      </c>
      <c r="H112" s="26">
        <f t="shared" si="38"/>
        <v>31.82</v>
      </c>
      <c r="I112" s="26">
        <f t="shared" si="38"/>
        <v>33.090000000000003</v>
      </c>
    </row>
    <row r="113" spans="1:9" s="4" customFormat="1" ht="11.25" x14ac:dyDescent="0.2">
      <c r="A113" s="23"/>
      <c r="B113" s="24" t="s">
        <v>60</v>
      </c>
      <c r="C113" s="25"/>
      <c r="D113" s="26"/>
      <c r="E113" s="26"/>
      <c r="F113" s="26"/>
      <c r="G113" s="26"/>
      <c r="H113" s="26"/>
      <c r="I113" s="26"/>
    </row>
    <row r="114" spans="1:9" s="4" customFormat="1" ht="11.25" x14ac:dyDescent="0.2">
      <c r="A114" s="23"/>
      <c r="B114" s="29" t="s">
        <v>65</v>
      </c>
      <c r="C114" s="25"/>
      <c r="D114" s="26"/>
      <c r="E114" s="26"/>
      <c r="F114" s="26"/>
      <c r="G114" s="26"/>
      <c r="H114" s="26"/>
      <c r="I114" s="26"/>
    </row>
    <row r="115" spans="1:9" s="4" customFormat="1" ht="11.25" x14ac:dyDescent="0.2">
      <c r="A115" s="23"/>
      <c r="B115" s="29" t="s">
        <v>64</v>
      </c>
      <c r="C115" s="25"/>
      <c r="D115" s="26"/>
      <c r="E115" s="26"/>
      <c r="F115" s="26"/>
      <c r="G115" s="26"/>
      <c r="H115" s="26"/>
      <c r="I115" s="26"/>
    </row>
    <row r="116" spans="1:9" s="4" customFormat="1" ht="11.25" x14ac:dyDescent="0.2">
      <c r="A116" s="23"/>
      <c r="B116" s="29" t="s">
        <v>45</v>
      </c>
      <c r="C116" s="25"/>
      <c r="D116" s="26"/>
      <c r="E116" s="26"/>
      <c r="F116" s="26"/>
      <c r="G116" s="26"/>
      <c r="H116" s="26"/>
      <c r="I116" s="26"/>
    </row>
    <row r="117" spans="1:9" s="4" customFormat="1" ht="11.25" x14ac:dyDescent="0.2">
      <c r="A117" s="23"/>
      <c r="B117" s="24" t="s">
        <v>46</v>
      </c>
      <c r="C117" s="25"/>
      <c r="D117" s="26"/>
      <c r="E117" s="26"/>
      <c r="F117" s="26"/>
      <c r="G117" s="26"/>
      <c r="H117" s="26"/>
      <c r="I117" s="26"/>
    </row>
    <row r="118" spans="1:9" s="4" customFormat="1" ht="11.25" x14ac:dyDescent="0.2">
      <c r="A118" s="23"/>
      <c r="B118" s="61" t="s">
        <v>69</v>
      </c>
      <c r="C118" s="25"/>
      <c r="D118" s="26"/>
      <c r="E118" s="26"/>
      <c r="F118" s="26"/>
      <c r="G118" s="26"/>
      <c r="H118" s="26"/>
      <c r="I118" s="26"/>
    </row>
    <row r="119" spans="1:9" s="4" customFormat="1" ht="11.25" x14ac:dyDescent="0.2">
      <c r="A119" s="23">
        <v>45</v>
      </c>
      <c r="B119" s="29"/>
      <c r="C119" s="25" t="s">
        <v>6</v>
      </c>
      <c r="D119" s="26">
        <f>+'2012'!D119*1.0243</f>
        <v>27.88</v>
      </c>
      <c r="E119" s="26">
        <f>+'2012'!E119*1.0243</f>
        <v>29</v>
      </c>
      <c r="F119" s="26">
        <f>+'2012'!F119*1.0243</f>
        <v>30.16</v>
      </c>
      <c r="G119" s="26">
        <f>+'2012'!G119*1.0243</f>
        <v>31.36</v>
      </c>
      <c r="H119" s="26">
        <f>+'2012'!H119*1.0243</f>
        <v>32.619999999999997</v>
      </c>
      <c r="I119" s="26">
        <f>+'2012'!I119*1.0243</f>
        <v>33.92</v>
      </c>
    </row>
    <row r="120" spans="1:9" s="4" customFormat="1" ht="11.25" x14ac:dyDescent="0.2">
      <c r="A120" s="23"/>
      <c r="B120" s="35"/>
      <c r="C120" s="25"/>
      <c r="D120" s="26"/>
      <c r="E120" s="26"/>
      <c r="F120" s="26"/>
      <c r="G120" s="26"/>
      <c r="H120" s="26"/>
      <c r="I120" s="26"/>
    </row>
    <row r="121" spans="1:9" s="4" customFormat="1" ht="11.25" x14ac:dyDescent="0.2">
      <c r="A121" s="23">
        <v>46</v>
      </c>
      <c r="B121" s="24" t="s">
        <v>51</v>
      </c>
      <c r="C121" s="25" t="s">
        <v>6</v>
      </c>
      <c r="D121" s="26">
        <f>+'2012'!D121*1.0243</f>
        <v>28.57</v>
      </c>
      <c r="E121" s="26">
        <f t="shared" ref="E121:I121" si="39">+D121*1.04</f>
        <v>29.71</v>
      </c>
      <c r="F121" s="26">
        <f t="shared" si="39"/>
        <v>30.9</v>
      </c>
      <c r="G121" s="26">
        <f t="shared" si="39"/>
        <v>32.14</v>
      </c>
      <c r="H121" s="26">
        <f t="shared" si="39"/>
        <v>33.43</v>
      </c>
      <c r="I121" s="26">
        <f t="shared" si="39"/>
        <v>34.770000000000003</v>
      </c>
    </row>
    <row r="122" spans="1:9" s="4" customFormat="1" ht="11.25" x14ac:dyDescent="0.2">
      <c r="A122" s="23"/>
      <c r="B122" s="24" t="s">
        <v>52</v>
      </c>
      <c r="C122" s="30"/>
      <c r="D122" s="26"/>
      <c r="E122" s="26"/>
      <c r="F122" s="26"/>
      <c r="G122" s="26"/>
      <c r="H122" s="26"/>
      <c r="I122" s="26"/>
    </row>
    <row r="123" spans="1:9" s="4" customFormat="1" ht="12" thickBot="1" x14ac:dyDescent="0.25">
      <c r="A123" s="36"/>
      <c r="B123" s="50" t="s">
        <v>53</v>
      </c>
      <c r="C123" s="55"/>
      <c r="D123" s="37"/>
      <c r="E123" s="37"/>
      <c r="F123" s="37"/>
      <c r="G123" s="37"/>
      <c r="H123" s="37"/>
      <c r="I123" s="37"/>
    </row>
    <row r="124" spans="1:9" s="4" customFormat="1" ht="11.25" hidden="1" x14ac:dyDescent="0.2">
      <c r="A124" s="23"/>
      <c r="B124" s="25"/>
      <c r="C124" s="30"/>
      <c r="D124" s="26"/>
      <c r="E124" s="26"/>
      <c r="F124" s="26"/>
      <c r="G124" s="26"/>
      <c r="H124" s="26"/>
      <c r="I124" s="26"/>
    </row>
    <row r="125" spans="1:9" s="4" customFormat="1" ht="11.25" x14ac:dyDescent="0.2">
      <c r="A125" s="23">
        <v>47</v>
      </c>
      <c r="B125" s="52" t="s">
        <v>54</v>
      </c>
      <c r="C125" s="24" t="s">
        <v>6</v>
      </c>
      <c r="D125" s="26">
        <f>+'2012'!D125*1.0243</f>
        <v>29.31</v>
      </c>
      <c r="E125" s="26">
        <f t="shared" ref="E125:I125" si="40">+D125*1.04</f>
        <v>30.48</v>
      </c>
      <c r="F125" s="26">
        <f t="shared" si="40"/>
        <v>31.7</v>
      </c>
      <c r="G125" s="26">
        <f t="shared" si="40"/>
        <v>32.97</v>
      </c>
      <c r="H125" s="26">
        <f t="shared" si="40"/>
        <v>34.29</v>
      </c>
      <c r="I125" s="26">
        <f t="shared" si="40"/>
        <v>35.659999999999997</v>
      </c>
    </row>
    <row r="126" spans="1:9" s="4" customFormat="1" ht="11.25" x14ac:dyDescent="0.2">
      <c r="A126" s="32"/>
      <c r="B126" s="30"/>
      <c r="C126" s="29"/>
      <c r="D126" s="26"/>
      <c r="E126" s="26"/>
      <c r="F126" s="26"/>
      <c r="G126" s="26"/>
      <c r="H126" s="26"/>
      <c r="I126" s="26"/>
    </row>
    <row r="127" spans="1:9" s="4" customFormat="1" ht="11.25" x14ac:dyDescent="0.2">
      <c r="A127" s="23">
        <v>48</v>
      </c>
      <c r="B127" s="25" t="s">
        <v>55</v>
      </c>
      <c r="C127" s="24" t="s">
        <v>6</v>
      </c>
      <c r="D127" s="26">
        <f>+'2012'!D127*1.0243</f>
        <v>30.03</v>
      </c>
      <c r="E127" s="26">
        <f t="shared" ref="E127:I127" si="41">+D127*1.04</f>
        <v>31.23</v>
      </c>
      <c r="F127" s="26">
        <f t="shared" si="41"/>
        <v>32.479999999999997</v>
      </c>
      <c r="G127" s="26">
        <f t="shared" si="41"/>
        <v>33.78</v>
      </c>
      <c r="H127" s="26">
        <f t="shared" si="41"/>
        <v>35.130000000000003</v>
      </c>
      <c r="I127" s="26">
        <f t="shared" si="41"/>
        <v>36.54</v>
      </c>
    </row>
    <row r="128" spans="1:9" s="4" customFormat="1" ht="11.25" x14ac:dyDescent="0.2">
      <c r="A128" s="23"/>
      <c r="B128" s="25" t="s">
        <v>56</v>
      </c>
      <c r="C128" s="24"/>
      <c r="D128" s="26"/>
      <c r="E128" s="26"/>
      <c r="F128" s="26"/>
      <c r="G128" s="26"/>
      <c r="H128" s="26"/>
      <c r="I128" s="26"/>
    </row>
    <row r="129" spans="1:9" s="4" customFormat="1" ht="11.25" x14ac:dyDescent="0.2">
      <c r="A129" s="23"/>
      <c r="B129" s="25"/>
      <c r="C129" s="24"/>
      <c r="D129" s="26"/>
      <c r="E129" s="26"/>
      <c r="F129" s="26"/>
      <c r="G129" s="26"/>
      <c r="H129" s="26"/>
      <c r="I129" s="26"/>
    </row>
    <row r="130" spans="1:9" s="4" customFormat="1" ht="11.25" x14ac:dyDescent="0.2">
      <c r="A130" s="23">
        <v>49</v>
      </c>
      <c r="B130" s="30" t="s">
        <v>61</v>
      </c>
      <c r="C130" s="24" t="s">
        <v>6</v>
      </c>
      <c r="D130" s="26">
        <f>+'2012'!D130*1.0243</f>
        <v>30.79</v>
      </c>
      <c r="E130" s="26">
        <f t="shared" ref="E130:I182" si="42">+D130*1.04</f>
        <v>32.020000000000003</v>
      </c>
      <c r="F130" s="26">
        <f t="shared" si="42"/>
        <v>33.299999999999997</v>
      </c>
      <c r="G130" s="26">
        <f t="shared" si="42"/>
        <v>34.630000000000003</v>
      </c>
      <c r="H130" s="26">
        <f t="shared" si="42"/>
        <v>36.020000000000003</v>
      </c>
      <c r="I130" s="26">
        <f t="shared" si="42"/>
        <v>37.46</v>
      </c>
    </row>
    <row r="131" spans="1:9" s="4" customFormat="1" ht="11.25" x14ac:dyDescent="0.2">
      <c r="A131" s="23"/>
      <c r="B131" s="30"/>
      <c r="C131" s="29"/>
      <c r="D131" s="26"/>
      <c r="E131" s="26"/>
      <c r="F131" s="26"/>
      <c r="G131" s="26"/>
      <c r="H131" s="26"/>
      <c r="I131" s="26"/>
    </row>
    <row r="132" spans="1:9" s="4" customFormat="1" ht="11.25" x14ac:dyDescent="0.2">
      <c r="A132" s="23">
        <v>50</v>
      </c>
      <c r="B132" s="30"/>
      <c r="C132" s="24" t="s">
        <v>6</v>
      </c>
      <c r="D132" s="26">
        <f>+'2012'!D132*1.0243</f>
        <v>31.54</v>
      </c>
      <c r="E132" s="26">
        <f t="shared" si="42"/>
        <v>32.799999999999997</v>
      </c>
      <c r="F132" s="26">
        <f t="shared" si="42"/>
        <v>34.11</v>
      </c>
      <c r="G132" s="26">
        <f t="shared" si="42"/>
        <v>35.47</v>
      </c>
      <c r="H132" s="26">
        <f t="shared" si="42"/>
        <v>36.89</v>
      </c>
      <c r="I132" s="26">
        <f t="shared" si="42"/>
        <v>38.369999999999997</v>
      </c>
    </row>
    <row r="133" spans="1:9" s="4" customFormat="1" ht="11.25" x14ac:dyDescent="0.2">
      <c r="A133" s="32"/>
      <c r="B133" s="30"/>
      <c r="C133" s="29"/>
      <c r="D133" s="26"/>
      <c r="E133" s="26"/>
      <c r="F133" s="26"/>
      <c r="G133" s="26"/>
      <c r="H133" s="26"/>
      <c r="I133" s="26"/>
    </row>
    <row r="134" spans="1:9" s="4" customFormat="1" ht="11.25" x14ac:dyDescent="0.2">
      <c r="A134" s="23">
        <v>51</v>
      </c>
      <c r="B134" s="25"/>
      <c r="C134" s="24" t="s">
        <v>6</v>
      </c>
      <c r="D134" s="26">
        <f>+'2012'!D134*1.0243</f>
        <v>32.33</v>
      </c>
      <c r="E134" s="26">
        <f t="shared" si="42"/>
        <v>33.619999999999997</v>
      </c>
      <c r="F134" s="26">
        <f t="shared" si="42"/>
        <v>34.96</v>
      </c>
      <c r="G134" s="26">
        <f t="shared" si="42"/>
        <v>36.36</v>
      </c>
      <c r="H134" s="26">
        <f t="shared" si="42"/>
        <v>37.81</v>
      </c>
      <c r="I134" s="26">
        <f t="shared" si="42"/>
        <v>39.32</v>
      </c>
    </row>
    <row r="135" spans="1:9" s="4" customFormat="1" ht="11.25" x14ac:dyDescent="0.2">
      <c r="A135" s="23"/>
      <c r="B135" s="30"/>
      <c r="C135" s="29"/>
      <c r="D135" s="26"/>
      <c r="E135" s="26"/>
      <c r="F135" s="26"/>
      <c r="G135" s="26"/>
      <c r="H135" s="26"/>
      <c r="I135" s="26"/>
    </row>
    <row r="136" spans="1:9" s="4" customFormat="1" ht="11.25" x14ac:dyDescent="0.2">
      <c r="A136" s="23">
        <v>52</v>
      </c>
      <c r="B136" s="28" t="s">
        <v>57</v>
      </c>
      <c r="C136" s="24" t="s">
        <v>6</v>
      </c>
      <c r="D136" s="26">
        <f>+'2012'!D136*1.0243</f>
        <v>33.159999999999997</v>
      </c>
      <c r="E136" s="26">
        <f t="shared" si="42"/>
        <v>34.49</v>
      </c>
      <c r="F136" s="26">
        <f t="shared" si="42"/>
        <v>35.869999999999997</v>
      </c>
      <c r="G136" s="26">
        <f t="shared" si="42"/>
        <v>37.299999999999997</v>
      </c>
      <c r="H136" s="26">
        <f t="shared" si="42"/>
        <v>38.79</v>
      </c>
      <c r="I136" s="26">
        <f t="shared" si="42"/>
        <v>40.340000000000003</v>
      </c>
    </row>
    <row r="137" spans="1:9" s="4" customFormat="1" ht="11.25" x14ac:dyDescent="0.2">
      <c r="A137" s="23"/>
      <c r="B137" s="28"/>
      <c r="C137" s="29"/>
      <c r="D137" s="43"/>
      <c r="E137" s="26"/>
      <c r="F137" s="26"/>
      <c r="G137" s="26"/>
      <c r="H137" s="26"/>
      <c r="I137" s="26"/>
    </row>
    <row r="138" spans="1:9" s="4" customFormat="1" ht="11.25" x14ac:dyDescent="0.2">
      <c r="A138" s="23">
        <v>53</v>
      </c>
      <c r="B138" s="42"/>
      <c r="C138" s="24" t="s">
        <v>6</v>
      </c>
      <c r="D138" s="26">
        <f>+'2012'!D138*1.0243</f>
        <v>33.99</v>
      </c>
      <c r="E138" s="26">
        <f t="shared" si="42"/>
        <v>35.35</v>
      </c>
      <c r="F138" s="26">
        <f t="shared" si="42"/>
        <v>36.76</v>
      </c>
      <c r="G138" s="26">
        <f t="shared" si="42"/>
        <v>38.229999999999997</v>
      </c>
      <c r="H138" s="26">
        <f t="shared" si="42"/>
        <v>39.76</v>
      </c>
      <c r="I138" s="26">
        <f t="shared" si="42"/>
        <v>41.35</v>
      </c>
    </row>
    <row r="139" spans="1:9" s="4" customFormat="1" ht="11.25" x14ac:dyDescent="0.2">
      <c r="A139" s="23"/>
      <c r="B139" s="28"/>
      <c r="C139" s="29"/>
      <c r="D139" s="43"/>
      <c r="E139" s="26"/>
      <c r="F139" s="26"/>
      <c r="G139" s="26"/>
      <c r="H139" s="26"/>
      <c r="I139" s="26"/>
    </row>
    <row r="140" spans="1:9" s="4" customFormat="1" ht="11.25" x14ac:dyDescent="0.2">
      <c r="A140" s="23">
        <v>54</v>
      </c>
      <c r="B140" s="28"/>
      <c r="C140" s="24" t="s">
        <v>6</v>
      </c>
      <c r="D140" s="26">
        <f>+'2012'!D140*1.0243</f>
        <v>34.83</v>
      </c>
      <c r="E140" s="26">
        <f t="shared" si="42"/>
        <v>36.22</v>
      </c>
      <c r="F140" s="26">
        <f t="shared" si="42"/>
        <v>37.67</v>
      </c>
      <c r="G140" s="26">
        <f t="shared" si="42"/>
        <v>39.18</v>
      </c>
      <c r="H140" s="26">
        <f t="shared" si="42"/>
        <v>40.75</v>
      </c>
      <c r="I140" s="26">
        <f t="shared" si="42"/>
        <v>42.38</v>
      </c>
    </row>
    <row r="141" spans="1:9" s="52" customFormat="1" ht="11.25" x14ac:dyDescent="0.2">
      <c r="A141" s="23"/>
      <c r="B141" s="28"/>
      <c r="C141" s="29"/>
      <c r="D141" s="43"/>
      <c r="E141" s="26"/>
      <c r="F141" s="26"/>
      <c r="G141" s="26"/>
      <c r="H141" s="26"/>
      <c r="I141" s="26"/>
    </row>
    <row r="142" spans="1:9" s="4" customFormat="1" ht="11.25" x14ac:dyDescent="0.2">
      <c r="A142" s="23">
        <v>55</v>
      </c>
      <c r="B142" s="28"/>
      <c r="C142" s="24" t="s">
        <v>6</v>
      </c>
      <c r="D142" s="26">
        <f>+'2012'!D142*1.0243</f>
        <v>35.700000000000003</v>
      </c>
      <c r="E142" s="26">
        <f t="shared" si="42"/>
        <v>37.130000000000003</v>
      </c>
      <c r="F142" s="26">
        <f t="shared" si="42"/>
        <v>38.619999999999997</v>
      </c>
      <c r="G142" s="26">
        <f t="shared" si="42"/>
        <v>40.159999999999997</v>
      </c>
      <c r="H142" s="26">
        <f t="shared" si="42"/>
        <v>41.77</v>
      </c>
      <c r="I142" s="26">
        <f t="shared" si="42"/>
        <v>43.44</v>
      </c>
    </row>
    <row r="143" spans="1:9" s="4" customFormat="1" ht="11.25" x14ac:dyDescent="0.2">
      <c r="A143" s="23"/>
      <c r="B143" s="28"/>
      <c r="C143" s="29"/>
      <c r="D143" s="43"/>
      <c r="E143" s="26"/>
      <c r="F143" s="26"/>
      <c r="G143" s="26"/>
      <c r="H143" s="26"/>
      <c r="I143" s="26"/>
    </row>
    <row r="144" spans="1:9" s="4" customFormat="1" ht="11.25" x14ac:dyDescent="0.2">
      <c r="A144" s="23">
        <v>56</v>
      </c>
      <c r="B144" s="42"/>
      <c r="C144" s="24" t="s">
        <v>6</v>
      </c>
      <c r="D144" s="26">
        <f>+'2012'!D144*1.0243</f>
        <v>36.6</v>
      </c>
      <c r="E144" s="26">
        <f t="shared" si="42"/>
        <v>38.06</v>
      </c>
      <c r="F144" s="26">
        <f t="shared" si="42"/>
        <v>39.58</v>
      </c>
      <c r="G144" s="26">
        <f t="shared" si="42"/>
        <v>41.16</v>
      </c>
      <c r="H144" s="26">
        <f t="shared" si="42"/>
        <v>42.81</v>
      </c>
      <c r="I144" s="26">
        <f t="shared" si="42"/>
        <v>44.52</v>
      </c>
    </row>
    <row r="145" spans="1:9" s="4" customFormat="1" ht="11.25" x14ac:dyDescent="0.2">
      <c r="A145" s="32"/>
      <c r="B145" s="28"/>
      <c r="C145" s="29"/>
      <c r="D145" s="43"/>
      <c r="E145" s="26"/>
      <c r="F145" s="26"/>
      <c r="G145" s="26"/>
      <c r="H145" s="26"/>
      <c r="I145" s="26"/>
    </row>
    <row r="146" spans="1:9" s="4" customFormat="1" ht="11.25" x14ac:dyDescent="0.2">
      <c r="A146" s="23">
        <v>57</v>
      </c>
      <c r="B146" s="42"/>
      <c r="C146" s="24" t="s">
        <v>6</v>
      </c>
      <c r="D146" s="26">
        <f>+'2012'!D146*1.0243</f>
        <v>37.51</v>
      </c>
      <c r="E146" s="26">
        <f t="shared" si="42"/>
        <v>39.01</v>
      </c>
      <c r="F146" s="26">
        <f t="shared" si="42"/>
        <v>40.57</v>
      </c>
      <c r="G146" s="26">
        <f t="shared" si="42"/>
        <v>42.19</v>
      </c>
      <c r="H146" s="26">
        <f t="shared" si="42"/>
        <v>43.88</v>
      </c>
      <c r="I146" s="26">
        <f t="shared" si="42"/>
        <v>45.64</v>
      </c>
    </row>
    <row r="147" spans="1:9" s="4" customFormat="1" ht="11.25" x14ac:dyDescent="0.2">
      <c r="A147" s="32"/>
      <c r="B147" s="28"/>
      <c r="C147" s="29"/>
      <c r="D147" s="43"/>
      <c r="E147" s="26"/>
      <c r="F147" s="26"/>
      <c r="G147" s="26"/>
      <c r="H147" s="26"/>
      <c r="I147" s="26"/>
    </row>
    <row r="148" spans="1:9" s="4" customFormat="1" ht="11.25" x14ac:dyDescent="0.2">
      <c r="A148" s="23">
        <v>58</v>
      </c>
      <c r="B148" s="42"/>
      <c r="C148" s="24" t="s">
        <v>6</v>
      </c>
      <c r="D148" s="26">
        <f>+'2012'!D148*1.0243</f>
        <v>38.44</v>
      </c>
      <c r="E148" s="26">
        <f t="shared" si="42"/>
        <v>39.979999999999997</v>
      </c>
      <c r="F148" s="26">
        <f t="shared" si="42"/>
        <v>41.58</v>
      </c>
      <c r="G148" s="26">
        <f t="shared" si="42"/>
        <v>43.24</v>
      </c>
      <c r="H148" s="26">
        <f t="shared" si="42"/>
        <v>44.97</v>
      </c>
      <c r="I148" s="26">
        <f t="shared" si="42"/>
        <v>46.77</v>
      </c>
    </row>
    <row r="149" spans="1:9" s="4" customFormat="1" ht="11.25" x14ac:dyDescent="0.2">
      <c r="A149" s="32"/>
      <c r="B149" s="28"/>
      <c r="C149" s="29"/>
      <c r="D149" s="43"/>
      <c r="E149" s="26"/>
      <c r="F149" s="26"/>
      <c r="G149" s="26"/>
      <c r="H149" s="26"/>
      <c r="I149" s="26"/>
    </row>
    <row r="150" spans="1:9" s="4" customFormat="1" ht="11.25" x14ac:dyDescent="0.2">
      <c r="A150" s="23">
        <v>59</v>
      </c>
      <c r="B150" s="28"/>
      <c r="C150" s="24" t="s">
        <v>6</v>
      </c>
      <c r="D150" s="26">
        <f>+'2012'!D150*1.0243</f>
        <v>39.42</v>
      </c>
      <c r="E150" s="26">
        <f t="shared" si="42"/>
        <v>41</v>
      </c>
      <c r="F150" s="26">
        <f t="shared" si="42"/>
        <v>42.64</v>
      </c>
      <c r="G150" s="26">
        <f t="shared" si="42"/>
        <v>44.35</v>
      </c>
      <c r="H150" s="26">
        <f t="shared" si="42"/>
        <v>46.12</v>
      </c>
      <c r="I150" s="26">
        <f t="shared" si="42"/>
        <v>47.96</v>
      </c>
    </row>
    <row r="151" spans="1:9" s="4" customFormat="1" ht="11.25" x14ac:dyDescent="0.2">
      <c r="A151" s="32"/>
      <c r="B151" s="28"/>
      <c r="C151" s="29"/>
      <c r="D151" s="43"/>
      <c r="E151" s="26"/>
      <c r="F151" s="26"/>
      <c r="G151" s="26"/>
      <c r="H151" s="26"/>
      <c r="I151" s="26"/>
    </row>
    <row r="152" spans="1:9" s="4" customFormat="1" ht="11.25" x14ac:dyDescent="0.2">
      <c r="A152" s="23">
        <v>60</v>
      </c>
      <c r="B152" s="42"/>
      <c r="C152" s="24" t="s">
        <v>6</v>
      </c>
      <c r="D152" s="26">
        <f>+'2012'!D152*1.0243</f>
        <v>40.39</v>
      </c>
      <c r="E152" s="26">
        <f t="shared" si="42"/>
        <v>42.01</v>
      </c>
      <c r="F152" s="26">
        <f t="shared" si="42"/>
        <v>43.69</v>
      </c>
      <c r="G152" s="26">
        <f t="shared" si="42"/>
        <v>45.44</v>
      </c>
      <c r="H152" s="26">
        <f t="shared" si="42"/>
        <v>47.26</v>
      </c>
      <c r="I152" s="26">
        <f t="shared" si="42"/>
        <v>49.15</v>
      </c>
    </row>
    <row r="153" spans="1:9" s="4" customFormat="1" ht="11.25" x14ac:dyDescent="0.2">
      <c r="A153" s="23"/>
      <c r="B153" s="42"/>
      <c r="C153" s="24"/>
      <c r="D153" s="43"/>
      <c r="E153" s="26"/>
      <c r="F153" s="26"/>
      <c r="G153" s="26"/>
      <c r="H153" s="26"/>
      <c r="I153" s="26"/>
    </row>
    <row r="154" spans="1:9" s="4" customFormat="1" ht="11.25" x14ac:dyDescent="0.2">
      <c r="A154" s="23">
        <v>61</v>
      </c>
      <c r="B154" s="28"/>
      <c r="C154" s="24" t="s">
        <v>6</v>
      </c>
      <c r="D154" s="26">
        <f>+'2012'!D154*1.0243</f>
        <v>41.41</v>
      </c>
      <c r="E154" s="26">
        <f t="shared" si="42"/>
        <v>43.07</v>
      </c>
      <c r="F154" s="26">
        <f t="shared" si="42"/>
        <v>44.79</v>
      </c>
      <c r="G154" s="26">
        <f t="shared" si="42"/>
        <v>46.58</v>
      </c>
      <c r="H154" s="26">
        <f t="shared" si="42"/>
        <v>48.44</v>
      </c>
      <c r="I154" s="26">
        <f t="shared" si="42"/>
        <v>50.38</v>
      </c>
    </row>
    <row r="155" spans="1:9" s="4" customFormat="1" ht="11.25" x14ac:dyDescent="0.2">
      <c r="A155" s="32"/>
      <c r="B155" s="28"/>
      <c r="C155" s="29"/>
      <c r="D155" s="43"/>
      <c r="E155" s="26"/>
      <c r="F155" s="26"/>
      <c r="G155" s="26"/>
      <c r="H155" s="26"/>
      <c r="I155" s="26"/>
    </row>
    <row r="156" spans="1:9" s="4" customFormat="1" ht="11.25" x14ac:dyDescent="0.2">
      <c r="A156" s="23">
        <v>62</v>
      </c>
      <c r="B156" s="28"/>
      <c r="C156" s="24" t="s">
        <v>6</v>
      </c>
      <c r="D156" s="26">
        <f>+'2012'!D156*1.0243</f>
        <v>42.45</v>
      </c>
      <c r="E156" s="26">
        <f t="shared" si="42"/>
        <v>44.15</v>
      </c>
      <c r="F156" s="26">
        <f t="shared" si="42"/>
        <v>45.92</v>
      </c>
      <c r="G156" s="26">
        <f t="shared" si="42"/>
        <v>47.76</v>
      </c>
      <c r="H156" s="26">
        <f t="shared" si="42"/>
        <v>49.67</v>
      </c>
      <c r="I156" s="26">
        <f t="shared" si="42"/>
        <v>51.66</v>
      </c>
    </row>
    <row r="157" spans="1:9" s="4" customFormat="1" ht="11.25" x14ac:dyDescent="0.2">
      <c r="A157" s="32"/>
      <c r="B157" s="28"/>
      <c r="C157" s="29"/>
      <c r="D157" s="43"/>
      <c r="E157" s="26"/>
      <c r="F157" s="26"/>
      <c r="G157" s="26"/>
      <c r="H157" s="26"/>
      <c r="I157" s="26"/>
    </row>
    <row r="158" spans="1:9" s="4" customFormat="1" ht="11.25" x14ac:dyDescent="0.2">
      <c r="A158" s="23">
        <v>63</v>
      </c>
      <c r="B158" s="42"/>
      <c r="C158" s="24" t="s">
        <v>6</v>
      </c>
      <c r="D158" s="26">
        <f>+'2012'!D158*1.0243</f>
        <v>43.49</v>
      </c>
      <c r="E158" s="26">
        <f t="shared" si="42"/>
        <v>45.23</v>
      </c>
      <c r="F158" s="26">
        <f t="shared" si="42"/>
        <v>47.04</v>
      </c>
      <c r="G158" s="26">
        <f t="shared" si="42"/>
        <v>48.92</v>
      </c>
      <c r="H158" s="26">
        <f t="shared" si="42"/>
        <v>50.88</v>
      </c>
      <c r="I158" s="26">
        <f t="shared" si="42"/>
        <v>52.92</v>
      </c>
    </row>
    <row r="159" spans="1:9" s="4" customFormat="1" ht="11.25" x14ac:dyDescent="0.2">
      <c r="A159" s="32"/>
      <c r="B159" s="28"/>
      <c r="C159" s="29"/>
      <c r="D159" s="43"/>
      <c r="E159" s="26"/>
      <c r="F159" s="26"/>
      <c r="G159" s="26"/>
      <c r="H159" s="26"/>
      <c r="I159" s="26"/>
    </row>
    <row r="160" spans="1:9" s="4" customFormat="1" ht="11.25" x14ac:dyDescent="0.2">
      <c r="A160" s="23">
        <v>64</v>
      </c>
      <c r="B160" s="42"/>
      <c r="C160" s="24" t="s">
        <v>6</v>
      </c>
      <c r="D160" s="26">
        <f>+'2012'!D160*1.0243</f>
        <v>44.59</v>
      </c>
      <c r="E160" s="26">
        <f t="shared" si="42"/>
        <v>46.37</v>
      </c>
      <c r="F160" s="26">
        <f t="shared" si="42"/>
        <v>48.22</v>
      </c>
      <c r="G160" s="26">
        <f t="shared" si="42"/>
        <v>50.15</v>
      </c>
      <c r="H160" s="26">
        <f t="shared" si="42"/>
        <v>52.16</v>
      </c>
      <c r="I160" s="26">
        <f t="shared" si="42"/>
        <v>54.25</v>
      </c>
    </row>
    <row r="161" spans="1:9" s="4" customFormat="1" ht="11.25" x14ac:dyDescent="0.2">
      <c r="A161" s="32"/>
      <c r="B161" s="28"/>
      <c r="C161" s="29"/>
      <c r="D161" s="43"/>
      <c r="E161" s="26"/>
      <c r="F161" s="26"/>
      <c r="G161" s="26"/>
      <c r="H161" s="26"/>
      <c r="I161" s="26"/>
    </row>
    <row r="162" spans="1:9" s="4" customFormat="1" ht="11.25" x14ac:dyDescent="0.2">
      <c r="A162" s="23">
        <v>65</v>
      </c>
      <c r="B162" s="42"/>
      <c r="C162" s="24" t="s">
        <v>6</v>
      </c>
      <c r="D162" s="26">
        <f>+'2012'!D162*1.0243</f>
        <v>45.69</v>
      </c>
      <c r="E162" s="26">
        <f t="shared" si="42"/>
        <v>47.52</v>
      </c>
      <c r="F162" s="26">
        <f t="shared" si="42"/>
        <v>49.42</v>
      </c>
      <c r="G162" s="26">
        <f t="shared" si="42"/>
        <v>51.4</v>
      </c>
      <c r="H162" s="26">
        <f t="shared" si="42"/>
        <v>53.46</v>
      </c>
      <c r="I162" s="26">
        <f t="shared" si="42"/>
        <v>55.6</v>
      </c>
    </row>
    <row r="163" spans="1:9" s="4" customFormat="1" ht="11.25" x14ac:dyDescent="0.2">
      <c r="A163" s="32"/>
      <c r="B163" s="28"/>
      <c r="C163" s="29"/>
      <c r="D163" s="43"/>
      <c r="E163" s="26"/>
      <c r="F163" s="26"/>
      <c r="G163" s="26"/>
      <c r="H163" s="26"/>
      <c r="I163" s="26"/>
    </row>
    <row r="164" spans="1:9" s="4" customFormat="1" ht="11.25" x14ac:dyDescent="0.2">
      <c r="A164" s="23">
        <v>66</v>
      </c>
      <c r="B164" s="42"/>
      <c r="C164" s="24" t="s">
        <v>6</v>
      </c>
      <c r="D164" s="26">
        <f>+'2012'!D164*1.0243</f>
        <v>46.84</v>
      </c>
      <c r="E164" s="26">
        <f t="shared" si="42"/>
        <v>48.71</v>
      </c>
      <c r="F164" s="26">
        <f t="shared" si="42"/>
        <v>50.66</v>
      </c>
      <c r="G164" s="26">
        <f t="shared" si="42"/>
        <v>52.69</v>
      </c>
      <c r="H164" s="26">
        <f t="shared" si="42"/>
        <v>54.8</v>
      </c>
      <c r="I164" s="26">
        <f t="shared" si="42"/>
        <v>56.99</v>
      </c>
    </row>
    <row r="165" spans="1:9" s="4" customFormat="1" ht="11.25" x14ac:dyDescent="0.2">
      <c r="A165" s="32"/>
      <c r="B165" s="28"/>
      <c r="C165" s="29"/>
      <c r="D165" s="43"/>
      <c r="E165" s="26"/>
      <c r="F165" s="26"/>
      <c r="G165" s="26"/>
      <c r="H165" s="26"/>
      <c r="I165" s="26"/>
    </row>
    <row r="166" spans="1:9" s="4" customFormat="1" ht="11.25" x14ac:dyDescent="0.2">
      <c r="A166" s="23">
        <v>67</v>
      </c>
      <c r="B166" s="42"/>
      <c r="C166" s="24" t="s">
        <v>6</v>
      </c>
      <c r="D166" s="26">
        <f>+'2012'!D166*1.0243</f>
        <v>48.02</v>
      </c>
      <c r="E166" s="26">
        <f t="shared" si="42"/>
        <v>49.94</v>
      </c>
      <c r="F166" s="26">
        <f t="shared" si="42"/>
        <v>51.94</v>
      </c>
      <c r="G166" s="26">
        <f t="shared" si="42"/>
        <v>54.02</v>
      </c>
      <c r="H166" s="26">
        <f t="shared" si="42"/>
        <v>56.18</v>
      </c>
      <c r="I166" s="26">
        <f t="shared" si="42"/>
        <v>58.43</v>
      </c>
    </row>
    <row r="167" spans="1:9" s="4" customFormat="1" ht="11.25" x14ac:dyDescent="0.2">
      <c r="A167" s="32"/>
      <c r="B167" s="28"/>
      <c r="C167" s="29"/>
      <c r="D167" s="43"/>
      <c r="E167" s="26"/>
      <c r="F167" s="26"/>
      <c r="G167" s="26"/>
      <c r="H167" s="26"/>
      <c r="I167" s="26"/>
    </row>
    <row r="168" spans="1:9" s="4" customFormat="1" ht="11.25" x14ac:dyDescent="0.2">
      <c r="A168" s="23">
        <v>68</v>
      </c>
      <c r="B168" s="42"/>
      <c r="C168" s="24" t="s">
        <v>6</v>
      </c>
      <c r="D168" s="26">
        <f>+'2012'!D168*1.0243</f>
        <v>49.22</v>
      </c>
      <c r="E168" s="26">
        <f t="shared" si="42"/>
        <v>51.19</v>
      </c>
      <c r="F168" s="26">
        <f t="shared" si="42"/>
        <v>53.24</v>
      </c>
      <c r="G168" s="26">
        <f t="shared" si="42"/>
        <v>55.37</v>
      </c>
      <c r="H168" s="26">
        <f t="shared" si="42"/>
        <v>57.58</v>
      </c>
      <c r="I168" s="26">
        <f t="shared" si="42"/>
        <v>59.88</v>
      </c>
    </row>
    <row r="169" spans="1:9" s="4" customFormat="1" ht="11.25" x14ac:dyDescent="0.2">
      <c r="A169" s="32"/>
      <c r="B169" s="28"/>
      <c r="C169" s="29"/>
      <c r="D169" s="43"/>
      <c r="E169" s="26"/>
      <c r="F169" s="26"/>
      <c r="G169" s="26"/>
      <c r="H169" s="26"/>
      <c r="I169" s="26"/>
    </row>
    <row r="170" spans="1:9" s="4" customFormat="1" ht="11.25" x14ac:dyDescent="0.2">
      <c r="A170" s="23">
        <v>69</v>
      </c>
      <c r="B170" s="28"/>
      <c r="C170" s="24" t="s">
        <v>6</v>
      </c>
      <c r="D170" s="26">
        <f>+'2012'!D170*1.0243</f>
        <v>50.46</v>
      </c>
      <c r="E170" s="26">
        <f t="shared" si="42"/>
        <v>52.48</v>
      </c>
      <c r="F170" s="26">
        <f t="shared" si="42"/>
        <v>54.58</v>
      </c>
      <c r="G170" s="26">
        <f t="shared" si="42"/>
        <v>56.76</v>
      </c>
      <c r="H170" s="26">
        <f t="shared" si="42"/>
        <v>59.03</v>
      </c>
      <c r="I170" s="26">
        <f t="shared" si="42"/>
        <v>61.39</v>
      </c>
    </row>
    <row r="171" spans="1:9" s="4" customFormat="1" ht="11.25" x14ac:dyDescent="0.2">
      <c r="A171" s="32"/>
      <c r="B171" s="28"/>
      <c r="C171" s="29"/>
      <c r="D171" s="43"/>
      <c r="E171" s="26"/>
      <c r="F171" s="26"/>
      <c r="G171" s="26"/>
      <c r="H171" s="26"/>
      <c r="I171" s="26"/>
    </row>
    <row r="172" spans="1:9" s="4" customFormat="1" ht="11.25" x14ac:dyDescent="0.2">
      <c r="A172" s="23">
        <v>70</v>
      </c>
      <c r="B172" s="42"/>
      <c r="C172" s="24" t="s">
        <v>6</v>
      </c>
      <c r="D172" s="26">
        <f>+'2012'!D172*1.0243</f>
        <v>51.71</v>
      </c>
      <c r="E172" s="26">
        <f t="shared" si="42"/>
        <v>53.78</v>
      </c>
      <c r="F172" s="26">
        <f t="shared" si="42"/>
        <v>55.93</v>
      </c>
      <c r="G172" s="26">
        <f t="shared" si="42"/>
        <v>58.17</v>
      </c>
      <c r="H172" s="26">
        <f t="shared" si="42"/>
        <v>60.5</v>
      </c>
      <c r="I172" s="26">
        <f t="shared" si="42"/>
        <v>62.92</v>
      </c>
    </row>
    <row r="173" spans="1:9" s="4" customFormat="1" ht="11.25" x14ac:dyDescent="0.2">
      <c r="A173" s="32"/>
      <c r="B173" s="28"/>
      <c r="C173" s="29"/>
      <c r="D173" s="43"/>
      <c r="E173" s="26"/>
      <c r="F173" s="26"/>
      <c r="G173" s="26"/>
      <c r="H173" s="26"/>
      <c r="I173" s="26"/>
    </row>
    <row r="174" spans="1:9" s="4" customFormat="1" ht="11.25" x14ac:dyDescent="0.2">
      <c r="A174" s="23">
        <v>71</v>
      </c>
      <c r="B174" s="42"/>
      <c r="C174" s="24" t="s">
        <v>6</v>
      </c>
      <c r="D174" s="26">
        <f>+'2012'!D174*1.0243</f>
        <v>53</v>
      </c>
      <c r="E174" s="26">
        <f t="shared" si="42"/>
        <v>55.12</v>
      </c>
      <c r="F174" s="26">
        <f t="shared" si="42"/>
        <v>57.32</v>
      </c>
      <c r="G174" s="26">
        <f t="shared" si="42"/>
        <v>59.61</v>
      </c>
      <c r="H174" s="26">
        <f t="shared" si="42"/>
        <v>61.99</v>
      </c>
      <c r="I174" s="26">
        <f t="shared" si="42"/>
        <v>64.47</v>
      </c>
    </row>
    <row r="175" spans="1:9" s="4" customFormat="1" ht="11.25" x14ac:dyDescent="0.2">
      <c r="A175" s="32"/>
      <c r="B175" s="28"/>
      <c r="C175" s="29"/>
      <c r="D175" s="43"/>
      <c r="E175" s="26"/>
      <c r="F175" s="26"/>
      <c r="G175" s="26"/>
      <c r="H175" s="26"/>
      <c r="I175" s="26"/>
    </row>
    <row r="176" spans="1:9" s="4" customFormat="1" ht="11.25" x14ac:dyDescent="0.2">
      <c r="A176" s="23">
        <v>72</v>
      </c>
      <c r="B176" s="42"/>
      <c r="C176" s="24" t="s">
        <v>6</v>
      </c>
      <c r="D176" s="26">
        <f>+'2012'!D176*1.0243</f>
        <v>54.34</v>
      </c>
      <c r="E176" s="26">
        <f t="shared" si="42"/>
        <v>56.51</v>
      </c>
      <c r="F176" s="26">
        <f t="shared" si="42"/>
        <v>58.77</v>
      </c>
      <c r="G176" s="26">
        <f t="shared" si="42"/>
        <v>61.12</v>
      </c>
      <c r="H176" s="26">
        <f t="shared" si="42"/>
        <v>63.56</v>
      </c>
      <c r="I176" s="26">
        <f t="shared" si="42"/>
        <v>66.099999999999994</v>
      </c>
    </row>
    <row r="177" spans="1:9" s="4" customFormat="1" ht="11.25" x14ac:dyDescent="0.2">
      <c r="A177" s="32"/>
      <c r="B177" s="28"/>
      <c r="C177" s="29"/>
      <c r="D177" s="43"/>
      <c r="E177" s="26"/>
      <c r="F177" s="26"/>
      <c r="G177" s="26"/>
      <c r="H177" s="26"/>
      <c r="I177" s="26"/>
    </row>
    <row r="178" spans="1:9" s="4" customFormat="1" ht="11.25" x14ac:dyDescent="0.2">
      <c r="A178" s="23">
        <v>73</v>
      </c>
      <c r="B178" s="42"/>
      <c r="C178" s="24" t="s">
        <v>6</v>
      </c>
      <c r="D178" s="26">
        <f>+'2012'!D178*1.0243</f>
        <v>55.69</v>
      </c>
      <c r="E178" s="26">
        <f t="shared" si="42"/>
        <v>57.92</v>
      </c>
      <c r="F178" s="26">
        <f t="shared" si="42"/>
        <v>60.24</v>
      </c>
      <c r="G178" s="26">
        <f t="shared" si="42"/>
        <v>62.65</v>
      </c>
      <c r="H178" s="26">
        <f t="shared" si="42"/>
        <v>65.16</v>
      </c>
      <c r="I178" s="26">
        <f t="shared" si="42"/>
        <v>67.77</v>
      </c>
    </row>
    <row r="179" spans="1:9" s="4" customFormat="1" ht="11.25" x14ac:dyDescent="0.2">
      <c r="A179" s="32"/>
      <c r="B179" s="28"/>
      <c r="C179" s="29"/>
      <c r="D179" s="43"/>
      <c r="E179" s="26"/>
      <c r="F179" s="26"/>
      <c r="G179" s="26"/>
      <c r="H179" s="26"/>
      <c r="I179" s="26"/>
    </row>
    <row r="180" spans="1:9" s="4" customFormat="1" ht="11.25" x14ac:dyDescent="0.2">
      <c r="A180" s="23">
        <v>74</v>
      </c>
      <c r="B180" s="42"/>
      <c r="C180" s="24" t="s">
        <v>6</v>
      </c>
      <c r="D180" s="26">
        <f>+'2012'!D180*1.0243</f>
        <v>57.07</v>
      </c>
      <c r="E180" s="26">
        <f t="shared" si="42"/>
        <v>59.35</v>
      </c>
      <c r="F180" s="26">
        <f t="shared" si="42"/>
        <v>61.72</v>
      </c>
      <c r="G180" s="26">
        <f t="shared" si="42"/>
        <v>64.19</v>
      </c>
      <c r="H180" s="26">
        <f t="shared" si="42"/>
        <v>66.760000000000005</v>
      </c>
      <c r="I180" s="26">
        <f t="shared" si="42"/>
        <v>69.430000000000007</v>
      </c>
    </row>
    <row r="181" spans="1:9" s="4" customFormat="1" ht="11.25" x14ac:dyDescent="0.2">
      <c r="A181" s="32"/>
      <c r="B181" s="28"/>
      <c r="C181" s="29"/>
      <c r="D181" s="43"/>
      <c r="E181" s="26"/>
      <c r="F181" s="26"/>
      <c r="G181" s="26"/>
      <c r="H181" s="26"/>
      <c r="I181" s="26"/>
    </row>
    <row r="182" spans="1:9" s="4" customFormat="1" ht="11.25" x14ac:dyDescent="0.2">
      <c r="A182" s="23">
        <v>75</v>
      </c>
      <c r="B182" s="42"/>
      <c r="C182" s="24" t="s">
        <v>6</v>
      </c>
      <c r="D182" s="26">
        <f>+'2012'!D182*1.0243</f>
        <v>58.52</v>
      </c>
      <c r="E182" s="26">
        <f t="shared" si="42"/>
        <v>60.86</v>
      </c>
      <c r="F182" s="26">
        <f t="shared" si="42"/>
        <v>63.29</v>
      </c>
      <c r="G182" s="26">
        <f t="shared" si="42"/>
        <v>65.819999999999993</v>
      </c>
      <c r="H182" s="26">
        <f t="shared" si="42"/>
        <v>68.45</v>
      </c>
      <c r="I182" s="26">
        <f t="shared" si="42"/>
        <v>71.19</v>
      </c>
    </row>
    <row r="183" spans="1:9" s="4" customFormat="1" ht="12" thickBot="1" x14ac:dyDescent="0.25">
      <c r="A183" s="41"/>
      <c r="B183" s="8"/>
      <c r="C183" s="39"/>
      <c r="D183" s="53"/>
      <c r="E183" s="37"/>
      <c r="F183" s="53"/>
      <c r="G183" s="37"/>
      <c r="H183" s="37"/>
      <c r="I183" s="37"/>
    </row>
    <row r="184" spans="1:9" s="4" customFormat="1" ht="11.25" x14ac:dyDescent="0.2">
      <c r="A184" s="40"/>
    </row>
  </sheetData>
  <mergeCells count="1">
    <mergeCell ref="A1:B1"/>
  </mergeCells>
  <printOptions horizontalCentered="1"/>
  <pageMargins left="0.7" right="0.7" top="0.75" bottom="0.75" header="0.3" footer="0.3"/>
  <pageSetup scale="94" fitToHeight="5" orientation="portrait" r:id="rId1"/>
  <rowBreaks count="2" manualBreakCount="2">
    <brk id="64" max="8" man="1"/>
    <brk id="123"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184"/>
  <sheetViews>
    <sheetView view="pageBreakPreview" zoomScaleNormal="100" zoomScaleSheetLayoutView="100" workbookViewId="0">
      <selection activeCell="D11" sqref="D11"/>
    </sheetView>
  </sheetViews>
  <sheetFormatPr defaultRowHeight="15" x14ac:dyDescent="0.25"/>
  <cols>
    <col min="1" max="1" width="5.42578125" customWidth="1"/>
    <col min="2" max="2" width="29" customWidth="1"/>
    <col min="3" max="3" width="5.85546875" customWidth="1"/>
    <col min="4" max="9" width="8" customWidth="1"/>
  </cols>
  <sheetData>
    <row r="1" spans="1:9" s="4" customFormat="1" ht="11.25" x14ac:dyDescent="0.2">
      <c r="A1" s="450" t="s">
        <v>0</v>
      </c>
      <c r="B1" s="450"/>
      <c r="E1" s="3"/>
      <c r="F1" s="3"/>
      <c r="G1" s="3"/>
      <c r="H1" s="3"/>
      <c r="I1" s="3"/>
    </row>
    <row r="2" spans="1:9" s="4" customFormat="1" ht="11.25" x14ac:dyDescent="0.2">
      <c r="A2" s="5" t="s">
        <v>2</v>
      </c>
      <c r="B2" s="6"/>
      <c r="C2" s="6"/>
      <c r="D2" s="3"/>
      <c r="E2" s="3"/>
      <c r="F2" s="3"/>
      <c r="G2" s="1" t="s">
        <v>1</v>
      </c>
      <c r="H2" s="2">
        <v>0.01</v>
      </c>
      <c r="I2" s="3"/>
    </row>
    <row r="3" spans="1:9" s="4" customFormat="1" ht="11.25" x14ac:dyDescent="0.2">
      <c r="A3" s="5" t="s">
        <v>3</v>
      </c>
      <c r="B3" s="6"/>
      <c r="C3" s="6" t="s">
        <v>4</v>
      </c>
      <c r="D3" s="3"/>
      <c r="E3" s="3"/>
      <c r="F3" s="3"/>
      <c r="G3" s="3" t="s">
        <v>62</v>
      </c>
      <c r="H3" s="7"/>
      <c r="I3" s="3"/>
    </row>
    <row r="4" spans="1:9" s="4" customFormat="1" ht="12" thickBot="1" x14ac:dyDescent="0.25">
      <c r="A4" s="8"/>
      <c r="B4" s="9"/>
      <c r="C4" s="9"/>
      <c r="D4" s="8"/>
      <c r="E4" s="8"/>
      <c r="F4" s="8"/>
      <c r="G4" s="10"/>
      <c r="H4" s="8"/>
      <c r="I4" s="8"/>
    </row>
    <row r="5" spans="1:9" s="4" customFormat="1" ht="11.25" x14ac:dyDescent="0.2">
      <c r="A5" s="11"/>
      <c r="B5" s="12"/>
      <c r="C5" s="13" t="s">
        <v>6</v>
      </c>
      <c r="D5" s="14" t="s">
        <v>7</v>
      </c>
      <c r="E5" s="15"/>
      <c r="F5" s="16"/>
      <c r="G5" s="16"/>
      <c r="H5" s="17"/>
      <c r="I5" s="18" t="s">
        <v>8</v>
      </c>
    </row>
    <row r="6" spans="1:9" s="4" customFormat="1" ht="12" thickBot="1" x14ac:dyDescent="0.25">
      <c r="A6" s="19" t="s">
        <v>9</v>
      </c>
      <c r="B6" s="20" t="s">
        <v>10</v>
      </c>
      <c r="C6" s="20" t="s">
        <v>11</v>
      </c>
      <c r="D6" s="21" t="s">
        <v>12</v>
      </c>
      <c r="E6" s="21" t="s">
        <v>13</v>
      </c>
      <c r="F6" s="21" t="s">
        <v>14</v>
      </c>
      <c r="G6" s="21" t="s">
        <v>15</v>
      </c>
      <c r="H6" s="22" t="s">
        <v>16</v>
      </c>
      <c r="I6" s="22" t="s">
        <v>17</v>
      </c>
    </row>
    <row r="7" spans="1:9" s="4" customFormat="1" ht="11.25" x14ac:dyDescent="0.2">
      <c r="A7" s="44">
        <v>1</v>
      </c>
      <c r="B7" s="45"/>
      <c r="C7" s="46" t="s">
        <v>6</v>
      </c>
      <c r="D7" s="47">
        <f>+'2011'!D7*1.01</f>
        <v>9.17</v>
      </c>
      <c r="E7" s="47">
        <f>+'2011'!E7*1.01</f>
        <v>9.5399999999999991</v>
      </c>
      <c r="F7" s="47">
        <f>+'2011'!F7*1.01</f>
        <v>9.93</v>
      </c>
      <c r="G7" s="47">
        <f>+'2011'!G7*1.01</f>
        <v>10.32</v>
      </c>
      <c r="H7" s="47">
        <f>+'2011'!H7*1.01</f>
        <v>10.74</v>
      </c>
      <c r="I7" s="47">
        <f>+'2011'!I7*1.01</f>
        <v>11.16</v>
      </c>
    </row>
    <row r="8" spans="1:9" s="4" customFormat="1" ht="11.25" x14ac:dyDescent="0.2">
      <c r="A8" s="23"/>
      <c r="B8" s="29"/>
      <c r="C8" s="30"/>
      <c r="D8" s="26"/>
      <c r="E8" s="26"/>
      <c r="F8" s="26"/>
      <c r="G8" s="26"/>
      <c r="H8" s="26"/>
      <c r="I8" s="27"/>
    </row>
    <row r="9" spans="1:9" s="4" customFormat="1" ht="11.25" x14ac:dyDescent="0.2">
      <c r="A9" s="23">
        <v>2</v>
      </c>
      <c r="B9" s="24"/>
      <c r="C9" s="25" t="s">
        <v>6</v>
      </c>
      <c r="D9" s="26">
        <f>+'2011'!D9*1.01</f>
        <v>9.41</v>
      </c>
      <c r="E9" s="26">
        <f>+'2011'!E9*1.01</f>
        <v>9.8000000000000007</v>
      </c>
      <c r="F9" s="26">
        <f>+'2011'!F9*1.01</f>
        <v>10.19</v>
      </c>
      <c r="G9" s="26">
        <f>+'2011'!G9*1.01</f>
        <v>10.59</v>
      </c>
      <c r="H9" s="26">
        <f>+'2011'!H9*1.01</f>
        <v>11.02</v>
      </c>
      <c r="I9" s="27">
        <f>+'2011'!I9*1.01</f>
        <v>11.45</v>
      </c>
    </row>
    <row r="10" spans="1:9" s="4" customFormat="1" ht="11.25" x14ac:dyDescent="0.2">
      <c r="A10" s="23"/>
      <c r="B10" s="29"/>
      <c r="C10" s="30"/>
      <c r="D10" s="26"/>
      <c r="E10" s="26"/>
      <c r="F10" s="26"/>
      <c r="G10" s="26"/>
      <c r="H10" s="26"/>
      <c r="I10" s="27"/>
    </row>
    <row r="11" spans="1:9" s="4" customFormat="1" ht="11.25" x14ac:dyDescent="0.2">
      <c r="A11" s="23">
        <v>3</v>
      </c>
      <c r="B11" s="24"/>
      <c r="C11" s="25" t="s">
        <v>6</v>
      </c>
      <c r="D11" s="26">
        <f>+'2011'!D11*1.01</f>
        <v>9.64</v>
      </c>
      <c r="E11" s="26">
        <f>+'2011'!E11*1.01</f>
        <v>10.02</v>
      </c>
      <c r="F11" s="26">
        <f>+'2011'!F11*1.01</f>
        <v>10.42</v>
      </c>
      <c r="G11" s="26">
        <f>+'2011'!G11*1.01</f>
        <v>10.84</v>
      </c>
      <c r="H11" s="26">
        <f>+'2011'!H11*1.01</f>
        <v>11.27</v>
      </c>
      <c r="I11" s="27">
        <f>+'2011'!I11*1.01</f>
        <v>11.72</v>
      </c>
    </row>
    <row r="12" spans="1:9" s="4" customFormat="1" ht="11.25" x14ac:dyDescent="0.2">
      <c r="A12" s="23"/>
      <c r="B12" s="29"/>
      <c r="C12" s="30"/>
      <c r="D12" s="26"/>
      <c r="E12" s="26"/>
      <c r="F12" s="26"/>
      <c r="G12" s="26"/>
      <c r="H12" s="26"/>
      <c r="I12" s="27"/>
    </row>
    <row r="13" spans="1:9" s="4" customFormat="1" ht="11.25" x14ac:dyDescent="0.2">
      <c r="A13" s="23">
        <v>4</v>
      </c>
      <c r="B13" s="24"/>
      <c r="C13" s="25" t="s">
        <v>6</v>
      </c>
      <c r="D13" s="26">
        <f>+'2011'!D13*1.01</f>
        <v>9.8800000000000008</v>
      </c>
      <c r="E13" s="26">
        <f>+'2011'!E13*1.01</f>
        <v>10.27</v>
      </c>
      <c r="F13" s="26">
        <f>+'2011'!F13*1.01</f>
        <v>10.68</v>
      </c>
      <c r="G13" s="26">
        <f>+'2011'!G13*1.01</f>
        <v>11.11</v>
      </c>
      <c r="H13" s="26">
        <f>+'2011'!H13*1.01</f>
        <v>11.55</v>
      </c>
      <c r="I13" s="27">
        <f>+'2011'!I13*1.01</f>
        <v>12.02</v>
      </c>
    </row>
    <row r="14" spans="1:9" s="4" customFormat="1" ht="11.25" x14ac:dyDescent="0.2">
      <c r="A14" s="23"/>
      <c r="B14" s="29"/>
      <c r="C14" s="30"/>
      <c r="D14" s="26"/>
      <c r="E14" s="26"/>
      <c r="F14" s="26"/>
      <c r="G14" s="26"/>
      <c r="H14" s="26"/>
      <c r="I14" s="27"/>
    </row>
    <row r="15" spans="1:9" s="4" customFormat="1" ht="11.25" x14ac:dyDescent="0.2">
      <c r="A15" s="23">
        <v>5</v>
      </c>
      <c r="B15" s="24"/>
      <c r="C15" s="25" t="s">
        <v>6</v>
      </c>
      <c r="D15" s="26">
        <f>+'2011'!D15*1.01</f>
        <v>10.130000000000001</v>
      </c>
      <c r="E15" s="26">
        <f>+'2011'!E15*1.01</f>
        <v>10.53</v>
      </c>
      <c r="F15" s="26">
        <f>+'2011'!F15*1.01</f>
        <v>10.96</v>
      </c>
      <c r="G15" s="26">
        <f>+'2011'!G15*1.01</f>
        <v>11.39</v>
      </c>
      <c r="H15" s="26">
        <f>+'2011'!H15*1.01</f>
        <v>11.85</v>
      </c>
      <c r="I15" s="27">
        <f>+'2011'!I15*1.01</f>
        <v>12.32</v>
      </c>
    </row>
    <row r="16" spans="1:9" s="4" customFormat="1" ht="11.25" x14ac:dyDescent="0.2">
      <c r="A16" s="23"/>
      <c r="B16" s="29"/>
      <c r="C16" s="30"/>
      <c r="D16" s="26"/>
      <c r="E16" s="26"/>
      <c r="F16" s="26"/>
      <c r="G16" s="26"/>
      <c r="H16" s="26"/>
      <c r="I16" s="27"/>
    </row>
    <row r="17" spans="1:9" s="4" customFormat="1" ht="11.25" x14ac:dyDescent="0.2">
      <c r="A17" s="23">
        <v>6</v>
      </c>
      <c r="B17" s="24"/>
      <c r="C17" s="25" t="s">
        <v>6</v>
      </c>
      <c r="D17" s="26">
        <f>+'2011'!D17*1.01</f>
        <v>10.38</v>
      </c>
      <c r="E17" s="26">
        <f>+'2011'!E17*1.01</f>
        <v>10.8</v>
      </c>
      <c r="F17" s="26">
        <f>+'2011'!F17*1.01</f>
        <v>11.23</v>
      </c>
      <c r="G17" s="26">
        <f>+'2011'!G17*1.01</f>
        <v>11.69</v>
      </c>
      <c r="H17" s="26">
        <f>+'2011'!H17*1.01</f>
        <v>12.15</v>
      </c>
      <c r="I17" s="27">
        <f>+'2011'!I17*1.01</f>
        <v>12.64</v>
      </c>
    </row>
    <row r="18" spans="1:9" s="4" customFormat="1" ht="11.25" x14ac:dyDescent="0.2">
      <c r="A18" s="23"/>
      <c r="B18" s="29"/>
      <c r="C18" s="30"/>
      <c r="D18" s="26"/>
      <c r="E18" s="26"/>
      <c r="F18" s="26"/>
      <c r="G18" s="26"/>
      <c r="H18" s="26"/>
      <c r="I18" s="27"/>
    </row>
    <row r="19" spans="1:9" s="4" customFormat="1" ht="11.25" x14ac:dyDescent="0.2">
      <c r="A19" s="23">
        <v>7</v>
      </c>
      <c r="B19" s="24"/>
      <c r="C19" s="25" t="s">
        <v>6</v>
      </c>
      <c r="D19" s="26">
        <f>+'2011'!D19*1.01</f>
        <v>10.66</v>
      </c>
      <c r="E19" s="26">
        <f>+'2011'!E19*1.01</f>
        <v>11.08</v>
      </c>
      <c r="F19" s="26">
        <f>+'2011'!F19*1.01</f>
        <v>11.52</v>
      </c>
      <c r="G19" s="26">
        <f>+'2011'!G19*1.01</f>
        <v>11.99</v>
      </c>
      <c r="H19" s="26">
        <f>+'2011'!H19*1.01</f>
        <v>12.46</v>
      </c>
      <c r="I19" s="27">
        <f>+'2011'!I19*1.01</f>
        <v>12.97</v>
      </c>
    </row>
    <row r="20" spans="1:9" s="4" customFormat="1" ht="11.25" x14ac:dyDescent="0.2">
      <c r="A20" s="23"/>
      <c r="B20" s="29"/>
      <c r="C20" s="30"/>
      <c r="D20" s="26"/>
      <c r="E20" s="26"/>
      <c r="F20" s="26"/>
      <c r="G20" s="26"/>
      <c r="H20" s="26"/>
      <c r="I20" s="27"/>
    </row>
    <row r="21" spans="1:9" s="4" customFormat="1" ht="11.25" x14ac:dyDescent="0.2">
      <c r="A21" s="23">
        <v>8</v>
      </c>
      <c r="B21" s="24"/>
      <c r="C21" s="25" t="s">
        <v>6</v>
      </c>
      <c r="D21" s="26">
        <f>+'2011'!D21*1.01</f>
        <v>10.93</v>
      </c>
      <c r="E21" s="26">
        <f>+'2011'!E21*1.01</f>
        <v>11.36</v>
      </c>
      <c r="F21" s="26">
        <f>+'2011'!F21*1.01</f>
        <v>11.82</v>
      </c>
      <c r="G21" s="26">
        <f>+'2011'!G21*1.01</f>
        <v>12.29</v>
      </c>
      <c r="H21" s="26">
        <f>+'2011'!H21*1.01</f>
        <v>12.78</v>
      </c>
      <c r="I21" s="27">
        <f>+'2011'!I21*1.01</f>
        <v>13.29</v>
      </c>
    </row>
    <row r="22" spans="1:9" s="4" customFormat="1" ht="11.25" x14ac:dyDescent="0.2">
      <c r="A22" s="23"/>
      <c r="B22" s="29"/>
      <c r="C22" s="30"/>
      <c r="D22" s="26"/>
      <c r="E22" s="26"/>
      <c r="F22" s="26"/>
      <c r="G22" s="26"/>
      <c r="H22" s="26"/>
      <c r="I22" s="27"/>
    </row>
    <row r="23" spans="1:9" s="4" customFormat="1" ht="11.25" x14ac:dyDescent="0.2">
      <c r="A23" s="23">
        <v>9</v>
      </c>
      <c r="B23" s="31"/>
      <c r="C23" s="25" t="s">
        <v>6</v>
      </c>
      <c r="D23" s="26">
        <f>+'2011'!D23*1.01</f>
        <v>11.18</v>
      </c>
      <c r="E23" s="26">
        <f>+'2011'!E23*1.01</f>
        <v>11.63</v>
      </c>
      <c r="F23" s="26">
        <f>+'2011'!F23*1.01</f>
        <v>12.09</v>
      </c>
      <c r="G23" s="26">
        <f>+'2011'!G23*1.01</f>
        <v>12.57</v>
      </c>
      <c r="H23" s="26">
        <f>+'2011'!H23*1.01</f>
        <v>13.08</v>
      </c>
      <c r="I23" s="27">
        <f>+'2011'!I23*1.01</f>
        <v>13.6</v>
      </c>
    </row>
    <row r="24" spans="1:9" s="4" customFormat="1" ht="11.25" x14ac:dyDescent="0.2">
      <c r="A24" s="23"/>
      <c r="B24" s="29"/>
      <c r="C24" s="30"/>
      <c r="D24" s="26"/>
      <c r="E24" s="26"/>
      <c r="F24" s="26"/>
      <c r="G24" s="26"/>
      <c r="H24" s="26"/>
      <c r="I24" s="27"/>
    </row>
    <row r="25" spans="1:9" s="4" customFormat="1" ht="11.25" x14ac:dyDescent="0.2">
      <c r="A25" s="23">
        <v>10</v>
      </c>
      <c r="B25" s="24"/>
      <c r="C25" s="25" t="s">
        <v>6</v>
      </c>
      <c r="D25" s="26">
        <f>+'2011'!D25*1.01</f>
        <v>11.47</v>
      </c>
      <c r="E25" s="26">
        <f>+'2011'!E25*1.01</f>
        <v>11.94</v>
      </c>
      <c r="F25" s="26">
        <f>+'2011'!F25*1.01</f>
        <v>12.41</v>
      </c>
      <c r="G25" s="26">
        <f>+'2011'!G25*1.01</f>
        <v>12.91</v>
      </c>
      <c r="H25" s="26">
        <f>+'2011'!H25*1.01</f>
        <v>13.42</v>
      </c>
      <c r="I25" s="27">
        <f>+'2011'!I25*1.01</f>
        <v>13.96</v>
      </c>
    </row>
    <row r="26" spans="1:9" s="4" customFormat="1" ht="11.25" x14ac:dyDescent="0.2">
      <c r="A26" s="23"/>
      <c r="B26" s="29"/>
      <c r="C26" s="30"/>
      <c r="D26" s="26"/>
      <c r="E26" s="26"/>
      <c r="F26" s="26"/>
      <c r="G26" s="26"/>
      <c r="H26" s="26"/>
      <c r="I26" s="27"/>
    </row>
    <row r="27" spans="1:9" s="4" customFormat="1" ht="11.25" x14ac:dyDescent="0.2">
      <c r="A27" s="23">
        <v>11</v>
      </c>
      <c r="B27" s="24"/>
      <c r="C27" s="25" t="s">
        <v>6</v>
      </c>
      <c r="D27" s="26">
        <f>+'2011'!D27*1.01</f>
        <v>11.75</v>
      </c>
      <c r="E27" s="26">
        <f>+'2011'!E27*1.01</f>
        <v>12.21</v>
      </c>
      <c r="F27" s="26">
        <f>+'2011'!F27*1.01</f>
        <v>12.71</v>
      </c>
      <c r="G27" s="26">
        <f>+'2011'!G27*1.01</f>
        <v>13.21</v>
      </c>
      <c r="H27" s="26">
        <f>+'2011'!H27*1.01</f>
        <v>13.74</v>
      </c>
      <c r="I27" s="27">
        <f>+'2011'!I27*1.01</f>
        <v>14.29</v>
      </c>
    </row>
    <row r="28" spans="1:9" s="4" customFormat="1" ht="11.25" x14ac:dyDescent="0.2">
      <c r="A28" s="23"/>
      <c r="B28" s="29"/>
      <c r="C28" s="30"/>
      <c r="D28" s="26"/>
      <c r="E28" s="26"/>
      <c r="F28" s="26"/>
      <c r="G28" s="26"/>
      <c r="H28" s="26"/>
      <c r="I28" s="27"/>
    </row>
    <row r="29" spans="1:9" s="4" customFormat="1" ht="11.25" x14ac:dyDescent="0.2">
      <c r="A29" s="23">
        <v>12</v>
      </c>
      <c r="B29" s="24"/>
      <c r="C29" s="25" t="s">
        <v>6</v>
      </c>
      <c r="D29" s="26">
        <f>+'2011'!D29*1.01</f>
        <v>12.04</v>
      </c>
      <c r="E29" s="26">
        <f>+'2011'!E29*1.01</f>
        <v>12.52</v>
      </c>
      <c r="F29" s="26">
        <f>+'2011'!F29*1.01</f>
        <v>13.02</v>
      </c>
      <c r="G29" s="26">
        <f>+'2011'!G29*1.01</f>
        <v>13.54</v>
      </c>
      <c r="H29" s="26">
        <f>+'2011'!H29*1.01</f>
        <v>14.09</v>
      </c>
      <c r="I29" s="27">
        <f>+'2011'!I29*1.01</f>
        <v>14.65</v>
      </c>
    </row>
    <row r="30" spans="1:9" s="4" customFormat="1" ht="11.25" x14ac:dyDescent="0.2">
      <c r="A30" s="23"/>
      <c r="B30" s="29"/>
      <c r="C30" s="30"/>
      <c r="D30" s="26"/>
      <c r="E30" s="26"/>
      <c r="F30" s="26"/>
      <c r="G30" s="26"/>
      <c r="H30" s="26"/>
      <c r="I30" s="27"/>
    </row>
    <row r="31" spans="1:9" s="4" customFormat="1" ht="11.25" x14ac:dyDescent="0.2">
      <c r="A31" s="23">
        <v>13</v>
      </c>
      <c r="B31" s="24"/>
      <c r="C31" s="25" t="s">
        <v>6</v>
      </c>
      <c r="D31" s="26">
        <f>+'2011'!D31*1.01</f>
        <v>12.35</v>
      </c>
      <c r="E31" s="26">
        <f>+'2011'!E31*1.01</f>
        <v>12.85</v>
      </c>
      <c r="F31" s="26">
        <f>+'2011'!F31*1.01</f>
        <v>13.36</v>
      </c>
      <c r="G31" s="26">
        <f>+'2011'!G31*1.01</f>
        <v>13.89</v>
      </c>
      <c r="H31" s="26">
        <f>+'2011'!H31*1.01</f>
        <v>14.45</v>
      </c>
      <c r="I31" s="27">
        <f>+'2011'!I31*1.01</f>
        <v>15.03</v>
      </c>
    </row>
    <row r="32" spans="1:9" s="4" customFormat="1" ht="11.25" x14ac:dyDescent="0.2">
      <c r="A32" s="23"/>
      <c r="B32" s="29"/>
      <c r="C32" s="30"/>
      <c r="D32" s="26"/>
      <c r="E32" s="26"/>
      <c r="F32" s="26"/>
      <c r="G32" s="26"/>
      <c r="H32" s="26"/>
      <c r="I32" s="27"/>
    </row>
    <row r="33" spans="1:9" s="4" customFormat="1" ht="11.25" x14ac:dyDescent="0.2">
      <c r="A33" s="23">
        <v>14</v>
      </c>
      <c r="B33" s="24"/>
      <c r="C33" s="25" t="s">
        <v>6</v>
      </c>
      <c r="D33" s="26">
        <f>+'2011'!D33*1.01</f>
        <v>12.66</v>
      </c>
      <c r="E33" s="26">
        <f>+'2011'!E33*1.01</f>
        <v>13.17</v>
      </c>
      <c r="F33" s="26">
        <f>+'2011'!F33*1.01</f>
        <v>13.7</v>
      </c>
      <c r="G33" s="26">
        <f>+'2011'!G33*1.01</f>
        <v>14.24</v>
      </c>
      <c r="H33" s="26">
        <f>+'2011'!H33*1.01</f>
        <v>14.81</v>
      </c>
      <c r="I33" s="27">
        <f>+'2011'!I33*1.01</f>
        <v>15.4</v>
      </c>
    </row>
    <row r="34" spans="1:9" s="4" customFormat="1" ht="11.25" x14ac:dyDescent="0.2">
      <c r="A34" s="32"/>
      <c r="B34" s="29"/>
      <c r="C34" s="30"/>
      <c r="D34" s="26"/>
      <c r="E34" s="26"/>
      <c r="F34" s="26"/>
      <c r="G34" s="26"/>
      <c r="H34" s="26"/>
      <c r="I34" s="27"/>
    </row>
    <row r="35" spans="1:9" s="4" customFormat="1" ht="11.25" x14ac:dyDescent="0.2">
      <c r="A35" s="23">
        <v>15</v>
      </c>
      <c r="B35" s="24" t="s">
        <v>18</v>
      </c>
      <c r="C35" s="25" t="s">
        <v>6</v>
      </c>
      <c r="D35" s="26">
        <f>+'2011'!D35*1.01</f>
        <v>12.97</v>
      </c>
      <c r="E35" s="26">
        <f>+'2011'!E35*1.01</f>
        <v>13.48</v>
      </c>
      <c r="F35" s="26">
        <f>+'2011'!F35*1.01</f>
        <v>14.03</v>
      </c>
      <c r="G35" s="26">
        <f>+'2011'!G35*1.01</f>
        <v>14.58</v>
      </c>
      <c r="H35" s="26">
        <f>+'2011'!H35*1.01</f>
        <v>15.17</v>
      </c>
      <c r="I35" s="27">
        <f>+'2011'!I35*1.01</f>
        <v>15.78</v>
      </c>
    </row>
    <row r="36" spans="1:9" s="4" customFormat="1" ht="11.25" x14ac:dyDescent="0.2">
      <c r="A36" s="23"/>
      <c r="B36" s="29"/>
      <c r="C36" s="30"/>
      <c r="D36" s="26"/>
      <c r="E36" s="26"/>
      <c r="F36" s="26"/>
      <c r="G36" s="26"/>
      <c r="H36" s="26"/>
      <c r="I36" s="27"/>
    </row>
    <row r="37" spans="1:9" s="4" customFormat="1" ht="11.25" x14ac:dyDescent="0.2">
      <c r="A37" s="23">
        <v>16</v>
      </c>
      <c r="B37" s="24"/>
      <c r="C37" s="25" t="s">
        <v>6</v>
      </c>
      <c r="D37" s="26">
        <f>+'2011'!D37*1.01</f>
        <v>13.3</v>
      </c>
      <c r="E37" s="26">
        <f>+'2011'!E37*1.01</f>
        <v>13.84</v>
      </c>
      <c r="F37" s="26">
        <f>+'2011'!F37*1.01</f>
        <v>14.39</v>
      </c>
      <c r="G37" s="26">
        <f>+'2011'!G37*1.01</f>
        <v>14.97</v>
      </c>
      <c r="H37" s="26">
        <f>+'2011'!H37*1.01</f>
        <v>15.56</v>
      </c>
      <c r="I37" s="27">
        <f>+'2011'!I37*1.01</f>
        <v>16.190000000000001</v>
      </c>
    </row>
    <row r="38" spans="1:9" s="4" customFormat="1" ht="11.25" x14ac:dyDescent="0.2">
      <c r="A38" s="23"/>
      <c r="B38" s="29"/>
      <c r="C38" s="30"/>
      <c r="D38" s="26"/>
      <c r="E38" s="26"/>
      <c r="F38" s="26"/>
      <c r="G38" s="26"/>
      <c r="H38" s="26"/>
      <c r="I38" s="27"/>
    </row>
    <row r="39" spans="1:9" s="4" customFormat="1" ht="11.25" x14ac:dyDescent="0.2">
      <c r="A39" s="23">
        <v>17</v>
      </c>
      <c r="B39" s="24"/>
      <c r="C39" s="25" t="s">
        <v>6</v>
      </c>
      <c r="D39" s="26">
        <f>+'2011'!D39*1.01</f>
        <v>13.65</v>
      </c>
      <c r="E39" s="26">
        <f>+'2011'!E39*1.01</f>
        <v>14.19</v>
      </c>
      <c r="F39" s="26">
        <f>+'2011'!F39*1.01</f>
        <v>14.76</v>
      </c>
      <c r="G39" s="26">
        <f>+'2011'!G39*1.01</f>
        <v>15.34</v>
      </c>
      <c r="H39" s="26">
        <f>+'2011'!H39*1.01</f>
        <v>15.96</v>
      </c>
      <c r="I39" s="27">
        <f>+'2011'!I39*1.01</f>
        <v>16.59</v>
      </c>
    </row>
    <row r="40" spans="1:9" s="4" customFormat="1" ht="11.25" x14ac:dyDescent="0.2">
      <c r="A40" s="23"/>
      <c r="B40" s="29"/>
      <c r="C40" s="30"/>
      <c r="D40" s="26"/>
      <c r="E40" s="26"/>
      <c r="F40" s="26"/>
      <c r="G40" s="26"/>
      <c r="H40" s="26"/>
      <c r="I40" s="27"/>
    </row>
    <row r="41" spans="1:9" s="4" customFormat="1" ht="11.25" x14ac:dyDescent="0.2">
      <c r="A41" s="23">
        <v>18</v>
      </c>
      <c r="B41" s="31"/>
      <c r="C41" s="25" t="s">
        <v>6</v>
      </c>
      <c r="D41" s="26">
        <f>+'2011'!D41*1.01</f>
        <v>13.97</v>
      </c>
      <c r="E41" s="26">
        <f>+'2011'!E41*1.01</f>
        <v>14.52</v>
      </c>
      <c r="F41" s="26">
        <f>+'2011'!F41*1.01</f>
        <v>15.1</v>
      </c>
      <c r="G41" s="26">
        <f>+'2011'!G41*1.01</f>
        <v>15.71</v>
      </c>
      <c r="H41" s="26">
        <f>+'2011'!H41*1.01</f>
        <v>16.34</v>
      </c>
      <c r="I41" s="27">
        <f>+'2011'!I41*1.01</f>
        <v>16.989999999999998</v>
      </c>
    </row>
    <row r="42" spans="1:9" s="4" customFormat="1" ht="11.25" x14ac:dyDescent="0.2">
      <c r="A42" s="32"/>
      <c r="B42" s="29"/>
      <c r="C42" s="30"/>
      <c r="D42" s="26"/>
      <c r="E42" s="26"/>
      <c r="F42" s="26"/>
      <c r="G42" s="26"/>
      <c r="H42" s="26"/>
      <c r="I42" s="27"/>
    </row>
    <row r="43" spans="1:9" s="4" customFormat="1" ht="11.25" x14ac:dyDescent="0.2">
      <c r="A43" s="23">
        <v>19</v>
      </c>
      <c r="B43" s="24"/>
      <c r="C43" s="25" t="s">
        <v>6</v>
      </c>
      <c r="D43" s="26">
        <f>+'2011'!D43*1.01</f>
        <v>14.31</v>
      </c>
      <c r="E43" s="26">
        <f>+'2011'!E43*1.01</f>
        <v>14.89</v>
      </c>
      <c r="F43" s="26">
        <f>+'2011'!F43*1.01</f>
        <v>15.48</v>
      </c>
      <c r="G43" s="26">
        <f>+'2011'!G43*1.01</f>
        <v>16.100000000000001</v>
      </c>
      <c r="H43" s="26">
        <f>+'2011'!H43*1.01</f>
        <v>16.75</v>
      </c>
      <c r="I43" s="27">
        <f>+'2011'!I43*1.01</f>
        <v>17.41</v>
      </c>
    </row>
    <row r="44" spans="1:9" s="4" customFormat="1" ht="11.25" x14ac:dyDescent="0.2">
      <c r="A44" s="32"/>
      <c r="B44" s="29"/>
      <c r="C44" s="30"/>
      <c r="D44" s="26"/>
      <c r="E44" s="26"/>
      <c r="F44" s="26"/>
      <c r="G44" s="26"/>
      <c r="H44" s="26"/>
      <c r="I44" s="27"/>
    </row>
    <row r="45" spans="1:9" s="4" customFormat="1" ht="11.25" x14ac:dyDescent="0.2">
      <c r="A45" s="23">
        <v>20</v>
      </c>
      <c r="B45" s="24"/>
      <c r="C45" s="25" t="s">
        <v>6</v>
      </c>
      <c r="D45" s="26">
        <f>+'2011'!D45*1.01</f>
        <v>14.68</v>
      </c>
      <c r="E45" s="26">
        <f>+'2011'!E45*1.01</f>
        <v>15.26</v>
      </c>
      <c r="F45" s="26">
        <f>+'2011'!F45*1.01</f>
        <v>15.88</v>
      </c>
      <c r="G45" s="26">
        <f>+'2011'!G45*1.01</f>
        <v>16.510000000000002</v>
      </c>
      <c r="H45" s="26">
        <f>+'2011'!H45*1.01</f>
        <v>17.170000000000002</v>
      </c>
      <c r="I45" s="27">
        <f>+'2011'!I45*1.01</f>
        <v>17.86</v>
      </c>
    </row>
    <row r="46" spans="1:9" s="4" customFormat="1" ht="11.25" x14ac:dyDescent="0.2">
      <c r="A46" s="32"/>
      <c r="B46" s="29"/>
      <c r="C46" s="30"/>
      <c r="D46" s="26"/>
      <c r="E46" s="26"/>
      <c r="F46" s="26"/>
      <c r="G46" s="26"/>
      <c r="H46" s="26"/>
      <c r="I46" s="27"/>
    </row>
    <row r="47" spans="1:9" s="4" customFormat="1" ht="11.25" x14ac:dyDescent="0.2">
      <c r="A47" s="23">
        <v>21</v>
      </c>
      <c r="B47" s="24"/>
      <c r="C47" s="25" t="s">
        <v>6</v>
      </c>
      <c r="D47" s="26">
        <f>+'2011'!D47*1.01</f>
        <v>15.04</v>
      </c>
      <c r="E47" s="26">
        <f>+'2011'!E47*1.01</f>
        <v>15.64</v>
      </c>
      <c r="F47" s="26">
        <f>+'2011'!F47*1.01</f>
        <v>16.27</v>
      </c>
      <c r="G47" s="26">
        <f>+'2011'!G47*1.01</f>
        <v>16.920000000000002</v>
      </c>
      <c r="H47" s="26">
        <f>+'2011'!H47*1.01</f>
        <v>17.59</v>
      </c>
      <c r="I47" s="27">
        <f>+'2011'!I47*1.01</f>
        <v>18.3</v>
      </c>
    </row>
    <row r="48" spans="1:9" s="4" customFormat="1" ht="11.25" x14ac:dyDescent="0.2">
      <c r="A48" s="23"/>
      <c r="B48" s="29"/>
      <c r="C48" s="30"/>
      <c r="D48" s="26"/>
      <c r="E48" s="26"/>
      <c r="F48" s="26"/>
      <c r="G48" s="26"/>
      <c r="H48" s="26"/>
      <c r="I48" s="27"/>
    </row>
    <row r="49" spans="1:12" s="4" customFormat="1" ht="11.25" x14ac:dyDescent="0.2">
      <c r="A49" s="23">
        <v>22</v>
      </c>
      <c r="B49" s="24"/>
      <c r="C49" s="25" t="s">
        <v>6</v>
      </c>
      <c r="D49" s="26">
        <f>+'2011'!D49*1.01</f>
        <v>15.43</v>
      </c>
      <c r="E49" s="26">
        <f>+'2011'!E49*1.01</f>
        <v>16.05</v>
      </c>
      <c r="F49" s="26">
        <f>+'2011'!F49*1.01</f>
        <v>16.7</v>
      </c>
      <c r="G49" s="26">
        <f>+'2011'!G49*1.01</f>
        <v>17.36</v>
      </c>
      <c r="H49" s="26">
        <f>+'2011'!H49*1.01</f>
        <v>18.05</v>
      </c>
      <c r="I49" s="27">
        <f>+'2011'!I49*1.01</f>
        <v>18.78</v>
      </c>
    </row>
    <row r="50" spans="1:12" s="4" customFormat="1" ht="11.25" x14ac:dyDescent="0.2">
      <c r="A50" s="32"/>
      <c r="B50" s="29"/>
      <c r="C50" s="30"/>
      <c r="D50" s="26"/>
      <c r="E50" s="26"/>
      <c r="F50" s="26"/>
      <c r="G50" s="26"/>
      <c r="H50" s="26"/>
      <c r="I50" s="27"/>
    </row>
    <row r="51" spans="1:12" s="4" customFormat="1" ht="11.25" x14ac:dyDescent="0.2">
      <c r="A51" s="23">
        <v>23</v>
      </c>
      <c r="B51" s="24"/>
      <c r="C51" s="25" t="s">
        <v>6</v>
      </c>
      <c r="D51" s="26">
        <f>+'2011'!D51*1.01</f>
        <v>15.81</v>
      </c>
      <c r="E51" s="26">
        <f>+'2011'!E51*1.01</f>
        <v>16.440000000000001</v>
      </c>
      <c r="F51" s="26">
        <f>+'2011'!F51*1.01</f>
        <v>17.100000000000001</v>
      </c>
      <c r="G51" s="26">
        <f>+'2011'!G51*1.01</f>
        <v>17.79</v>
      </c>
      <c r="H51" s="26">
        <f>+'2011'!H51*1.01</f>
        <v>18.489999999999998</v>
      </c>
      <c r="I51" s="27">
        <f>+'2011'!I51*1.01</f>
        <v>19.23</v>
      </c>
    </row>
    <row r="52" spans="1:12" s="4" customFormat="1" ht="11.25" x14ac:dyDescent="0.2">
      <c r="A52" s="23"/>
      <c r="B52" s="29"/>
      <c r="C52" s="30"/>
      <c r="D52" s="26"/>
      <c r="E52" s="26"/>
      <c r="F52" s="26"/>
      <c r="G52" s="26"/>
      <c r="H52" s="26"/>
      <c r="I52" s="27"/>
    </row>
    <row r="53" spans="1:12" s="4" customFormat="1" ht="11.25" x14ac:dyDescent="0.2">
      <c r="A53" s="23">
        <v>24</v>
      </c>
      <c r="B53" s="24" t="s">
        <v>19</v>
      </c>
      <c r="C53" s="25" t="s">
        <v>6</v>
      </c>
      <c r="D53" s="26">
        <f>+'2011'!D53*1.01</f>
        <v>16.21</v>
      </c>
      <c r="E53" s="26">
        <f>+'2011'!E53*1.01</f>
        <v>16.86</v>
      </c>
      <c r="F53" s="26">
        <f>+'2011'!F53*1.01</f>
        <v>17.53</v>
      </c>
      <c r="G53" s="26">
        <f>+'2011'!G53*1.01</f>
        <v>18.239999999999998</v>
      </c>
      <c r="H53" s="26">
        <f>+'2011'!H53*1.01</f>
        <v>18.97</v>
      </c>
      <c r="I53" s="27">
        <f>+'2011'!I53*1.01</f>
        <v>19.73</v>
      </c>
    </row>
    <row r="54" spans="1:12" s="4" customFormat="1" ht="11.25" x14ac:dyDescent="0.2">
      <c r="A54" s="32"/>
      <c r="B54" s="29"/>
      <c r="C54" s="30"/>
      <c r="D54" s="26"/>
      <c r="E54" s="26"/>
      <c r="F54" s="26"/>
      <c r="G54" s="26"/>
      <c r="H54" s="26"/>
      <c r="I54" s="27"/>
    </row>
    <row r="55" spans="1:12" s="4" customFormat="1" ht="11.25" x14ac:dyDescent="0.2">
      <c r="A55" s="23">
        <v>25</v>
      </c>
      <c r="B55" s="24"/>
      <c r="C55" s="25" t="s">
        <v>6</v>
      </c>
      <c r="D55" s="26">
        <f>+'2011'!D55*1.01</f>
        <v>16.600000000000001</v>
      </c>
      <c r="E55" s="26">
        <f>+'2011'!E55*1.01</f>
        <v>17.260000000000002</v>
      </c>
      <c r="F55" s="26">
        <f>+'2011'!F55*1.01</f>
        <v>17.96</v>
      </c>
      <c r="G55" s="26">
        <f>+'2011'!G55*1.01</f>
        <v>18.670000000000002</v>
      </c>
      <c r="H55" s="26">
        <f>+'2011'!H55*1.01</f>
        <v>19.420000000000002</v>
      </c>
      <c r="I55" s="27">
        <f>+'2011'!I55*1.01</f>
        <v>20.2</v>
      </c>
    </row>
    <row r="56" spans="1:12" s="4" customFormat="1" ht="11.25" x14ac:dyDescent="0.2">
      <c r="A56" s="23"/>
      <c r="B56" s="29"/>
      <c r="C56" s="30"/>
      <c r="D56" s="26"/>
      <c r="E56" s="26"/>
      <c r="F56" s="26"/>
      <c r="G56" s="26"/>
      <c r="H56" s="26"/>
      <c r="I56" s="27"/>
    </row>
    <row r="57" spans="1:12" s="4" customFormat="1" ht="11.25" x14ac:dyDescent="0.2">
      <c r="A57" s="23">
        <v>26</v>
      </c>
      <c r="B57" s="24"/>
      <c r="C57" s="25" t="s">
        <v>6</v>
      </c>
      <c r="D57" s="26">
        <f>+'2011'!D57*1.01</f>
        <v>17.02</v>
      </c>
      <c r="E57" s="26">
        <f>+'2011'!E57*1.01</f>
        <v>17.7</v>
      </c>
      <c r="F57" s="26">
        <f>+'2011'!F57*1.01</f>
        <v>18.41</v>
      </c>
      <c r="G57" s="26">
        <f>+'2011'!G57*1.01</f>
        <v>19.14</v>
      </c>
      <c r="H57" s="26">
        <f>+'2011'!H57*1.01</f>
        <v>19.91</v>
      </c>
      <c r="I57" s="27">
        <f>+'2011'!I57*1.01</f>
        <v>20.71</v>
      </c>
    </row>
    <row r="58" spans="1:12" s="4" customFormat="1" ht="11.25" x14ac:dyDescent="0.2">
      <c r="A58" s="33"/>
      <c r="B58" s="29"/>
      <c r="C58" s="30"/>
      <c r="D58" s="26"/>
      <c r="E58" s="26"/>
      <c r="F58" s="26"/>
      <c r="G58" s="26"/>
      <c r="H58" s="26"/>
      <c r="I58" s="27"/>
    </row>
    <row r="59" spans="1:12" s="4" customFormat="1" ht="11.25" x14ac:dyDescent="0.2">
      <c r="A59" s="23">
        <v>27</v>
      </c>
      <c r="B59" s="34"/>
      <c r="C59" s="25" t="s">
        <v>6</v>
      </c>
      <c r="D59" s="26">
        <f>+'2011'!D59*1.01</f>
        <v>17.45</v>
      </c>
      <c r="E59" s="26">
        <f>+'2011'!E59*1.01</f>
        <v>18.149999999999999</v>
      </c>
      <c r="F59" s="26">
        <f>+'2011'!F59*1.01</f>
        <v>18.88</v>
      </c>
      <c r="G59" s="26">
        <f>+'2011'!G59*1.01</f>
        <v>19.62</v>
      </c>
      <c r="H59" s="26">
        <f>+'2011'!H59*1.01</f>
        <v>20.41</v>
      </c>
      <c r="I59" s="27">
        <f>+'2011'!I59*1.01</f>
        <v>21.23</v>
      </c>
    </row>
    <row r="60" spans="1:12" s="4" customFormat="1" ht="11.25" x14ac:dyDescent="0.2">
      <c r="A60" s="32"/>
      <c r="B60" s="35"/>
      <c r="C60" s="30"/>
      <c r="D60" s="26"/>
      <c r="E60" s="26"/>
      <c r="F60" s="26"/>
      <c r="G60" s="26"/>
      <c r="H60" s="26"/>
      <c r="I60" s="27"/>
    </row>
    <row r="61" spans="1:12" s="4" customFormat="1" ht="11.25" x14ac:dyDescent="0.2">
      <c r="A61" s="23">
        <v>28</v>
      </c>
      <c r="B61" s="35"/>
      <c r="C61" s="25" t="s">
        <v>6</v>
      </c>
      <c r="D61" s="26">
        <f>+'2011'!D61*1.01</f>
        <v>17.899999999999999</v>
      </c>
      <c r="E61" s="26">
        <f>+'2011'!E61*1.01</f>
        <v>18.600000000000001</v>
      </c>
      <c r="F61" s="26">
        <f>+'2011'!F61*1.01</f>
        <v>19.350000000000001</v>
      </c>
      <c r="G61" s="26">
        <f>+'2011'!G61*1.01</f>
        <v>20.13</v>
      </c>
      <c r="H61" s="26">
        <f>+'2011'!H61*1.01</f>
        <v>20.94</v>
      </c>
      <c r="I61" s="27">
        <f>+'2011'!I61*1.01</f>
        <v>21.77</v>
      </c>
    </row>
    <row r="62" spans="1:12" s="4" customFormat="1" ht="11.25" x14ac:dyDescent="0.2">
      <c r="A62" s="23"/>
      <c r="B62" s="29"/>
      <c r="C62" s="30"/>
      <c r="D62" s="26"/>
      <c r="E62" s="26"/>
      <c r="F62" s="26"/>
      <c r="G62" s="26"/>
      <c r="H62" s="26"/>
      <c r="I62" s="27"/>
    </row>
    <row r="63" spans="1:12" s="4" customFormat="1" ht="11.25" x14ac:dyDescent="0.2">
      <c r="A63" s="23">
        <v>29</v>
      </c>
      <c r="B63" s="35"/>
      <c r="C63" s="25" t="s">
        <v>6</v>
      </c>
      <c r="D63" s="26">
        <f>+'2011'!D63*1.01</f>
        <v>18.34</v>
      </c>
      <c r="E63" s="26">
        <f>+'2011'!E63*1.01</f>
        <v>19.07</v>
      </c>
      <c r="F63" s="26">
        <f>+'2011'!F63*1.01</f>
        <v>19.84</v>
      </c>
      <c r="G63" s="26">
        <f>+'2011'!G63*1.01</f>
        <v>20.62</v>
      </c>
      <c r="H63" s="26">
        <f>+'2011'!H63*1.01</f>
        <v>21.45</v>
      </c>
      <c r="I63" s="27">
        <f>+'2011'!I63*1.01</f>
        <v>22.31</v>
      </c>
      <c r="L63" s="52"/>
    </row>
    <row r="64" spans="1:12" s="4" customFormat="1" ht="11.25" x14ac:dyDescent="0.2">
      <c r="A64" s="32"/>
      <c r="B64" s="29"/>
      <c r="C64" s="30"/>
      <c r="D64" s="26"/>
      <c r="E64" s="26"/>
      <c r="F64" s="26"/>
      <c r="G64" s="26"/>
      <c r="H64" s="26"/>
      <c r="I64" s="27"/>
    </row>
    <row r="65" spans="1:9" s="4" customFormat="1" ht="11.25" x14ac:dyDescent="0.2">
      <c r="A65" s="23">
        <v>30</v>
      </c>
      <c r="B65" s="24"/>
      <c r="C65" s="25" t="s">
        <v>6</v>
      </c>
      <c r="D65" s="26">
        <f>+'2011'!D65*1.01</f>
        <v>18.8</v>
      </c>
      <c r="E65" s="26">
        <f>+'2011'!E65*1.01</f>
        <v>19.54</v>
      </c>
      <c r="F65" s="26">
        <f>+'2011'!F65*1.01</f>
        <v>20.329999999999998</v>
      </c>
      <c r="G65" s="26">
        <f>+'2011'!G65*1.01</f>
        <v>21.14</v>
      </c>
      <c r="H65" s="26">
        <f>+'2011'!H65*1.01</f>
        <v>21.99</v>
      </c>
      <c r="I65" s="27">
        <f>+'2011'!I65*1.01</f>
        <v>22.87</v>
      </c>
    </row>
    <row r="66" spans="1:9" s="4" customFormat="1" ht="11.25" x14ac:dyDescent="0.2">
      <c r="A66" s="23"/>
      <c r="B66" s="24"/>
      <c r="C66" s="25"/>
      <c r="D66" s="26"/>
      <c r="E66" s="26"/>
      <c r="F66" s="26"/>
      <c r="G66" s="26"/>
      <c r="H66" s="26"/>
      <c r="I66" s="27"/>
    </row>
    <row r="67" spans="1:9" s="4" customFormat="1" ht="11.25" x14ac:dyDescent="0.2">
      <c r="A67" s="23">
        <v>31</v>
      </c>
      <c r="B67" s="29" t="s">
        <v>20</v>
      </c>
      <c r="C67" s="25" t="s">
        <v>6</v>
      </c>
      <c r="D67" s="26">
        <f>+'2011'!D68*1.01</f>
        <v>19.260000000000002</v>
      </c>
      <c r="E67" s="26">
        <f>+'2011'!E68*1.01</f>
        <v>20.04</v>
      </c>
      <c r="F67" s="26">
        <f>+'2011'!F68*1.01</f>
        <v>20.84</v>
      </c>
      <c r="G67" s="26">
        <f>+'2011'!G68*1.01</f>
        <v>21.67</v>
      </c>
      <c r="H67" s="26">
        <f>+'2011'!H68*1.01</f>
        <v>22.53</v>
      </c>
      <c r="I67" s="27">
        <f>+'2011'!I68*1.01</f>
        <v>23.44</v>
      </c>
    </row>
    <row r="68" spans="1:9" s="4" customFormat="1" ht="11.25" x14ac:dyDescent="0.2">
      <c r="A68" s="23"/>
      <c r="B68" s="29" t="s">
        <v>21</v>
      </c>
      <c r="C68" s="30"/>
      <c r="D68" s="26"/>
      <c r="E68" s="26"/>
      <c r="F68" s="26"/>
      <c r="G68" s="26"/>
      <c r="H68" s="26"/>
      <c r="I68" s="26"/>
    </row>
    <row r="69" spans="1:9" s="4" customFormat="1" ht="12" thickBot="1" x14ac:dyDescent="0.25">
      <c r="A69" s="36"/>
      <c r="B69" s="39" t="s">
        <v>22</v>
      </c>
      <c r="C69" s="55"/>
      <c r="D69" s="37"/>
      <c r="E69" s="37"/>
      <c r="F69" s="37"/>
      <c r="G69" s="37"/>
      <c r="H69" s="37"/>
      <c r="I69" s="37"/>
    </row>
    <row r="70" spans="1:9" s="4" customFormat="1" ht="11.25" x14ac:dyDescent="0.2">
      <c r="A70" s="23"/>
      <c r="B70" s="29"/>
      <c r="C70" s="30"/>
      <c r="D70" s="26"/>
      <c r="E70" s="26"/>
      <c r="F70" s="26"/>
      <c r="G70" s="26"/>
      <c r="H70" s="26"/>
      <c r="I70" s="26"/>
    </row>
    <row r="71" spans="1:9" s="4" customFormat="1" ht="11.25" x14ac:dyDescent="0.2">
      <c r="A71" s="23">
        <v>32</v>
      </c>
      <c r="B71" s="29" t="s">
        <v>23</v>
      </c>
      <c r="C71" s="25" t="s">
        <v>6</v>
      </c>
      <c r="D71" s="26">
        <f>+'2011'!D72*1.01</f>
        <v>19.75</v>
      </c>
      <c r="E71" s="26">
        <f>+'2011'!E72*1.01</f>
        <v>20.54</v>
      </c>
      <c r="F71" s="26">
        <f>+'2011'!F72*1.01</f>
        <v>21.36</v>
      </c>
      <c r="G71" s="26">
        <f>+'2011'!G72*1.01</f>
        <v>22.22</v>
      </c>
      <c r="H71" s="26">
        <f>+'2011'!H72*1.01</f>
        <v>23.11</v>
      </c>
      <c r="I71" s="26">
        <f>+'2011'!I72*1.01</f>
        <v>24.03</v>
      </c>
    </row>
    <row r="72" spans="1:9" s="4" customFormat="1" ht="11.25" x14ac:dyDescent="0.2">
      <c r="A72" s="23"/>
      <c r="B72" s="29" t="s">
        <v>24</v>
      </c>
      <c r="C72" s="30"/>
      <c r="D72" s="26"/>
      <c r="E72" s="26"/>
      <c r="F72" s="26"/>
      <c r="G72" s="26"/>
      <c r="H72" s="26"/>
      <c r="I72" s="26"/>
    </row>
    <row r="73" spans="1:9" s="4" customFormat="1" ht="11.25" x14ac:dyDescent="0.2">
      <c r="A73" s="32"/>
      <c r="B73" s="29"/>
      <c r="C73" s="30"/>
      <c r="D73" s="26"/>
      <c r="E73" s="26"/>
      <c r="F73" s="26"/>
      <c r="G73" s="26"/>
      <c r="H73" s="26"/>
      <c r="I73" s="26"/>
    </row>
    <row r="74" spans="1:9" s="4" customFormat="1" ht="11.25" x14ac:dyDescent="0.2">
      <c r="A74" s="23">
        <v>33</v>
      </c>
      <c r="B74" s="35"/>
      <c r="C74" s="25" t="s">
        <v>6</v>
      </c>
      <c r="D74" s="26">
        <f>+'2011'!D75*1.01</f>
        <v>20.25</v>
      </c>
      <c r="E74" s="26">
        <f>+'2011'!E75*1.01</f>
        <v>21.06</v>
      </c>
      <c r="F74" s="26">
        <f>+'2011'!F75*1.01</f>
        <v>21.9</v>
      </c>
      <c r="G74" s="26">
        <f>+'2011'!G75*1.01</f>
        <v>22.78</v>
      </c>
      <c r="H74" s="26">
        <f>+'2011'!H75*1.01</f>
        <v>23.68</v>
      </c>
      <c r="I74" s="26">
        <f>+'2011'!I75*1.01</f>
        <v>24.63</v>
      </c>
    </row>
    <row r="75" spans="1:9" s="4" customFormat="1" ht="11.25" x14ac:dyDescent="0.2">
      <c r="A75" s="32"/>
      <c r="B75" s="29"/>
      <c r="C75" s="30"/>
      <c r="D75" s="26"/>
      <c r="E75" s="26"/>
      <c r="F75" s="26"/>
      <c r="G75" s="26"/>
      <c r="H75" s="26"/>
      <c r="I75" s="26"/>
    </row>
    <row r="76" spans="1:9" s="4" customFormat="1" ht="11.25" x14ac:dyDescent="0.2">
      <c r="A76" s="23">
        <v>34</v>
      </c>
      <c r="B76" s="35"/>
      <c r="C76" s="25" t="s">
        <v>6</v>
      </c>
      <c r="D76" s="26">
        <f>+'2011'!D77*1.01</f>
        <v>20.75</v>
      </c>
      <c r="E76" s="26">
        <f>+'2011'!E77*1.01</f>
        <v>21.57</v>
      </c>
      <c r="F76" s="26">
        <f>+'2011'!F77*1.01</f>
        <v>22.44</v>
      </c>
      <c r="G76" s="26">
        <f>+'2011'!G77*1.01</f>
        <v>23.33</v>
      </c>
      <c r="H76" s="26">
        <f>+'2011'!H77*1.01</f>
        <v>24.27</v>
      </c>
      <c r="I76" s="26">
        <f>+'2011'!I77*1.01</f>
        <v>25.24</v>
      </c>
    </row>
    <row r="77" spans="1:9" s="4" customFormat="1" ht="11.25" x14ac:dyDescent="0.2">
      <c r="A77" s="23"/>
      <c r="B77" s="24"/>
      <c r="C77" s="25"/>
      <c r="D77" s="26"/>
      <c r="E77" s="26"/>
      <c r="F77" s="26"/>
      <c r="G77" s="26"/>
      <c r="H77" s="26"/>
      <c r="I77" s="26"/>
    </row>
    <row r="78" spans="1:9" s="4" customFormat="1" ht="11.25" x14ac:dyDescent="0.2">
      <c r="A78" s="23">
        <v>35</v>
      </c>
      <c r="B78" s="24" t="s">
        <v>25</v>
      </c>
      <c r="C78" s="25" t="s">
        <v>6</v>
      </c>
      <c r="D78" s="26">
        <f>+'2011'!D79*1.01</f>
        <v>21.26</v>
      </c>
      <c r="E78" s="26">
        <f>+'2011'!E79*1.01</f>
        <v>22.11</v>
      </c>
      <c r="F78" s="26">
        <f>+'2011'!F79*1.01</f>
        <v>22.99</v>
      </c>
      <c r="G78" s="26">
        <f>+'2011'!G79*1.01</f>
        <v>23.91</v>
      </c>
      <c r="H78" s="26">
        <f>+'2011'!H79*1.01</f>
        <v>24.87</v>
      </c>
      <c r="I78" s="26">
        <f>+'2011'!I79*1.01</f>
        <v>25.87</v>
      </c>
    </row>
    <row r="79" spans="1:9" s="4" customFormat="1" ht="11.25" x14ac:dyDescent="0.2">
      <c r="A79" s="23"/>
      <c r="B79" s="24" t="s">
        <v>26</v>
      </c>
      <c r="C79" s="30"/>
      <c r="D79" s="26"/>
      <c r="E79" s="26"/>
      <c r="F79" s="26"/>
      <c r="G79" s="26"/>
      <c r="H79" s="26"/>
      <c r="I79" s="26"/>
    </row>
    <row r="80" spans="1:9" s="4" customFormat="1" ht="11.25" x14ac:dyDescent="0.2">
      <c r="A80" s="32"/>
      <c r="B80" s="24" t="s">
        <v>27</v>
      </c>
      <c r="C80" s="30"/>
      <c r="D80" s="26"/>
      <c r="E80" s="26"/>
      <c r="F80" s="26"/>
      <c r="G80" s="26"/>
      <c r="H80" s="26"/>
      <c r="I80" s="26"/>
    </row>
    <row r="81" spans="1:9" s="4" customFormat="1" ht="11.25" x14ac:dyDescent="0.2">
      <c r="A81" s="32"/>
      <c r="B81" s="24" t="s">
        <v>58</v>
      </c>
      <c r="C81" s="30"/>
      <c r="D81" s="26"/>
      <c r="E81" s="26"/>
      <c r="F81" s="26"/>
      <c r="G81" s="26"/>
      <c r="H81" s="26"/>
      <c r="I81" s="26"/>
    </row>
    <row r="82" spans="1:9" s="4" customFormat="1" ht="11.25" x14ac:dyDescent="0.2">
      <c r="A82" s="23">
        <v>36</v>
      </c>
      <c r="B82" s="24"/>
      <c r="C82" s="25" t="s">
        <v>6</v>
      </c>
      <c r="D82" s="26">
        <f>+'2011'!D83*1.01</f>
        <v>21.81</v>
      </c>
      <c r="E82" s="26">
        <f>+'2011'!E83*1.01</f>
        <v>22.68</v>
      </c>
      <c r="F82" s="26">
        <f>+'2011'!F83*1.01</f>
        <v>23.58</v>
      </c>
      <c r="G82" s="26">
        <f>+'2011'!G83*1.01</f>
        <v>24.53</v>
      </c>
      <c r="H82" s="26">
        <f>+'2011'!H83*1.01</f>
        <v>25.51</v>
      </c>
      <c r="I82" s="26">
        <f>+'2011'!I83*1.01</f>
        <v>26.53</v>
      </c>
    </row>
    <row r="83" spans="1:9" s="4" customFormat="1" ht="11.25" x14ac:dyDescent="0.2">
      <c r="A83" s="32"/>
      <c r="B83" s="29"/>
      <c r="C83" s="30"/>
      <c r="D83" s="26"/>
      <c r="E83" s="26"/>
      <c r="F83" s="26"/>
      <c r="G83" s="26"/>
      <c r="H83" s="26"/>
      <c r="I83" s="26"/>
    </row>
    <row r="84" spans="1:9" s="4" customFormat="1" ht="11.25" x14ac:dyDescent="0.2">
      <c r="A84" s="23">
        <v>37</v>
      </c>
      <c r="B84" s="29" t="s">
        <v>28</v>
      </c>
      <c r="C84" s="25" t="s">
        <v>6</v>
      </c>
      <c r="D84" s="26">
        <f>+'2011'!D85*1.01</f>
        <v>22.33</v>
      </c>
      <c r="E84" s="26">
        <f>+'2011'!E85*1.01</f>
        <v>23.23</v>
      </c>
      <c r="F84" s="26">
        <f>+'2011'!F85*1.01</f>
        <v>24.16</v>
      </c>
      <c r="G84" s="26">
        <f>+'2011'!G85*1.01</f>
        <v>25.12</v>
      </c>
      <c r="H84" s="26">
        <f>+'2011'!H85*1.01</f>
        <v>26.13</v>
      </c>
      <c r="I84" s="26">
        <f>+'2011'!I85*1.01</f>
        <v>27.17</v>
      </c>
    </row>
    <row r="85" spans="1:9" s="4" customFormat="1" ht="11.25" x14ac:dyDescent="0.2">
      <c r="A85" s="32"/>
      <c r="B85" s="24" t="s">
        <v>29</v>
      </c>
      <c r="C85" s="30"/>
      <c r="D85" s="26"/>
      <c r="E85" s="26"/>
      <c r="F85" s="26"/>
      <c r="G85" s="26"/>
      <c r="H85" s="26"/>
      <c r="I85" s="26"/>
    </row>
    <row r="86" spans="1:9" s="4" customFormat="1" ht="11.25" x14ac:dyDescent="0.2">
      <c r="A86" s="32"/>
      <c r="B86" s="29" t="s">
        <v>30</v>
      </c>
      <c r="C86" s="30"/>
      <c r="D86" s="26"/>
      <c r="E86" s="26"/>
      <c r="F86" s="26"/>
      <c r="G86" s="26"/>
      <c r="H86" s="26"/>
      <c r="I86" s="26"/>
    </row>
    <row r="87" spans="1:9" s="4" customFormat="1" ht="11.25" x14ac:dyDescent="0.2">
      <c r="A87" s="32"/>
      <c r="B87" s="34" t="s">
        <v>31</v>
      </c>
      <c r="C87" s="30"/>
      <c r="D87" s="26"/>
      <c r="E87" s="26"/>
      <c r="F87" s="26"/>
      <c r="G87" s="26"/>
      <c r="H87" s="26"/>
      <c r="I87" s="26"/>
    </row>
    <row r="88" spans="1:9" s="4" customFormat="1" ht="11.25" x14ac:dyDescent="0.2">
      <c r="A88" s="32"/>
      <c r="B88" s="29" t="s">
        <v>32</v>
      </c>
      <c r="C88" s="30"/>
      <c r="D88" s="26"/>
      <c r="E88" s="26"/>
      <c r="F88" s="26"/>
      <c r="G88" s="26"/>
      <c r="H88" s="26"/>
      <c r="I88" s="26"/>
    </row>
    <row r="89" spans="1:9" s="4" customFormat="1" ht="11.25" x14ac:dyDescent="0.2">
      <c r="A89" s="32"/>
      <c r="B89" s="29" t="s">
        <v>33</v>
      </c>
      <c r="C89" s="30"/>
      <c r="D89" s="26"/>
      <c r="E89" s="26"/>
      <c r="F89" s="26"/>
      <c r="G89" s="26"/>
      <c r="H89" s="26"/>
      <c r="I89" s="26"/>
    </row>
    <row r="90" spans="1:9" s="4" customFormat="1" ht="11.25" x14ac:dyDescent="0.2">
      <c r="A90" s="32"/>
      <c r="B90" s="29" t="s">
        <v>59</v>
      </c>
      <c r="C90" s="30"/>
      <c r="D90" s="26"/>
      <c r="E90" s="26"/>
      <c r="F90" s="26"/>
      <c r="G90" s="26"/>
      <c r="H90" s="26"/>
      <c r="I90" s="26"/>
    </row>
    <row r="91" spans="1:9" s="4" customFormat="1" ht="11.25" x14ac:dyDescent="0.2">
      <c r="A91" s="32"/>
      <c r="B91" s="29"/>
      <c r="C91" s="30"/>
      <c r="D91" s="26"/>
      <c r="E91" s="26"/>
      <c r="F91" s="26"/>
      <c r="G91" s="26"/>
      <c r="H91" s="26"/>
      <c r="I91" s="26"/>
    </row>
    <row r="92" spans="1:9" s="4" customFormat="1" ht="11.25" x14ac:dyDescent="0.2">
      <c r="A92" s="23">
        <v>38</v>
      </c>
      <c r="B92" s="24" t="s">
        <v>34</v>
      </c>
      <c r="C92" s="25" t="s">
        <v>6</v>
      </c>
      <c r="D92" s="26">
        <f>+'2011'!D92*1.01</f>
        <v>22.89</v>
      </c>
      <c r="E92" s="26">
        <f>+'2011'!E92*1.01</f>
        <v>23.8</v>
      </c>
      <c r="F92" s="26">
        <f>+'2011'!F92*1.01</f>
        <v>24.76</v>
      </c>
      <c r="G92" s="26">
        <f>+'2011'!G92*1.01</f>
        <v>25.74</v>
      </c>
      <c r="H92" s="26">
        <f>+'2011'!H92*1.01</f>
        <v>26.78</v>
      </c>
      <c r="I92" s="26">
        <f>+'2011'!I92*1.01</f>
        <v>27.85</v>
      </c>
    </row>
    <row r="93" spans="1:9" s="4" customFormat="1" ht="11.25" x14ac:dyDescent="0.2">
      <c r="A93" s="23"/>
      <c r="B93" s="29"/>
      <c r="C93" s="25"/>
      <c r="D93" s="26"/>
      <c r="E93" s="26"/>
      <c r="F93" s="26"/>
      <c r="G93" s="26"/>
      <c r="H93" s="26"/>
      <c r="I93" s="26"/>
    </row>
    <row r="94" spans="1:9" s="4" customFormat="1" ht="11.25" x14ac:dyDescent="0.2">
      <c r="A94" s="23">
        <v>39</v>
      </c>
      <c r="B94" s="24" t="s">
        <v>35</v>
      </c>
      <c r="C94" s="25" t="s">
        <v>6</v>
      </c>
      <c r="D94" s="26">
        <f>+'2011'!D94*1.01</f>
        <v>23.46</v>
      </c>
      <c r="E94" s="26">
        <f>+'2011'!E94*1.01</f>
        <v>24.4</v>
      </c>
      <c r="F94" s="26">
        <f>+'2011'!F94*1.01</f>
        <v>25.38</v>
      </c>
      <c r="G94" s="26">
        <f>+'2011'!G94*1.01</f>
        <v>26.39</v>
      </c>
      <c r="H94" s="26">
        <f>+'2011'!H94*1.01</f>
        <v>27.45</v>
      </c>
      <c r="I94" s="26">
        <f>+'2011'!I94*1.01</f>
        <v>28.54</v>
      </c>
    </row>
    <row r="95" spans="1:9" s="4" customFormat="1" ht="11.25" x14ac:dyDescent="0.2">
      <c r="A95" s="32"/>
      <c r="B95" s="29" t="s">
        <v>36</v>
      </c>
      <c r="C95" s="30"/>
      <c r="D95" s="26"/>
      <c r="E95" s="26"/>
      <c r="F95" s="26"/>
      <c r="G95" s="26"/>
      <c r="H95" s="26"/>
      <c r="I95" s="26"/>
    </row>
    <row r="96" spans="1:9" s="4" customFormat="1" ht="11.25" x14ac:dyDescent="0.2">
      <c r="A96" s="32"/>
      <c r="B96" s="24" t="s">
        <v>37</v>
      </c>
      <c r="C96" s="30"/>
      <c r="D96" s="26"/>
      <c r="E96" s="26"/>
      <c r="F96" s="26"/>
      <c r="G96" s="26"/>
      <c r="H96" s="26"/>
      <c r="I96" s="26"/>
    </row>
    <row r="97" spans="1:9" s="4" customFormat="1" ht="11.25" x14ac:dyDescent="0.2">
      <c r="A97" s="32"/>
      <c r="B97" s="24" t="s">
        <v>38</v>
      </c>
      <c r="C97" s="30"/>
      <c r="D97" s="26"/>
      <c r="E97" s="26"/>
      <c r="F97" s="26"/>
      <c r="G97" s="26"/>
      <c r="H97" s="26"/>
      <c r="I97" s="26"/>
    </row>
    <row r="98" spans="1:9" s="4" customFormat="1" ht="11.25" x14ac:dyDescent="0.2">
      <c r="A98" s="32"/>
      <c r="B98" s="29" t="s">
        <v>39</v>
      </c>
      <c r="C98" s="30"/>
      <c r="D98" s="26"/>
      <c r="E98" s="26"/>
      <c r="F98" s="26"/>
      <c r="G98" s="26"/>
      <c r="H98" s="26"/>
      <c r="I98" s="26"/>
    </row>
    <row r="99" spans="1:9" s="4" customFormat="1" ht="11.25" x14ac:dyDescent="0.2">
      <c r="A99" s="32"/>
      <c r="B99" s="29" t="s">
        <v>40</v>
      </c>
      <c r="C99" s="30"/>
      <c r="D99" s="26"/>
      <c r="E99" s="26"/>
      <c r="F99" s="26"/>
      <c r="G99" s="26"/>
      <c r="H99" s="26"/>
      <c r="I99" s="26"/>
    </row>
    <row r="100" spans="1:9" s="4" customFormat="1" ht="11.25" x14ac:dyDescent="0.2">
      <c r="A100" s="32"/>
      <c r="B100" s="29" t="s">
        <v>41</v>
      </c>
      <c r="C100" s="30"/>
      <c r="D100" s="26"/>
      <c r="E100" s="26"/>
      <c r="F100" s="26"/>
      <c r="G100" s="26"/>
      <c r="H100" s="26"/>
      <c r="I100" s="26"/>
    </row>
    <row r="101" spans="1:9" s="4" customFormat="1" ht="11.25" x14ac:dyDescent="0.2">
      <c r="A101" s="32"/>
      <c r="B101" s="56" t="s">
        <v>63</v>
      </c>
      <c r="C101" s="30"/>
      <c r="D101" s="26"/>
      <c r="E101" s="26"/>
      <c r="F101" s="26"/>
      <c r="G101" s="26"/>
      <c r="H101" s="26"/>
      <c r="I101" s="26"/>
    </row>
    <row r="102" spans="1:9" s="4" customFormat="1" ht="11.25" x14ac:dyDescent="0.2">
      <c r="A102" s="32"/>
      <c r="B102" s="29"/>
      <c r="C102" s="30"/>
      <c r="D102" s="26"/>
      <c r="E102" s="26"/>
      <c r="F102" s="26"/>
      <c r="G102" s="26"/>
      <c r="H102" s="26"/>
      <c r="I102" s="26"/>
    </row>
    <row r="103" spans="1:9" s="4" customFormat="1" ht="11.25" x14ac:dyDescent="0.2">
      <c r="A103" s="23">
        <v>40</v>
      </c>
      <c r="B103" s="29" t="s">
        <v>42</v>
      </c>
      <c r="C103" s="25" t="s">
        <v>6</v>
      </c>
      <c r="D103" s="26">
        <f>+'2011'!D102*1.01</f>
        <v>24.06</v>
      </c>
      <c r="E103" s="26">
        <f>+'2011'!E102*1.01</f>
        <v>25.02</v>
      </c>
      <c r="F103" s="26">
        <f>+'2011'!F102*1.01</f>
        <v>26.02</v>
      </c>
      <c r="G103" s="26">
        <f>+'2011'!G102*1.01</f>
        <v>27.06</v>
      </c>
      <c r="H103" s="26">
        <f>+'2011'!H102*1.01</f>
        <v>28.14</v>
      </c>
      <c r="I103" s="26">
        <f>+'2011'!I102*1.01</f>
        <v>29.27</v>
      </c>
    </row>
    <row r="104" spans="1:9" s="4" customFormat="1" ht="11.25" x14ac:dyDescent="0.2">
      <c r="A104" s="23"/>
      <c r="B104" s="29"/>
      <c r="C104" s="30"/>
      <c r="D104" s="26"/>
      <c r="E104" s="26"/>
      <c r="F104" s="26"/>
      <c r="G104" s="26"/>
      <c r="H104" s="26"/>
      <c r="I104" s="26"/>
    </row>
    <row r="105" spans="1:9" s="4" customFormat="1" ht="11.25" x14ac:dyDescent="0.2">
      <c r="A105" s="23">
        <v>41</v>
      </c>
      <c r="B105" s="29" t="s">
        <v>43</v>
      </c>
      <c r="C105" s="25" t="s">
        <v>6</v>
      </c>
      <c r="D105" s="26">
        <f>+'2011'!D104*1.01</f>
        <v>24.66</v>
      </c>
      <c r="E105" s="26">
        <f>+'2011'!E104*1.01</f>
        <v>25.64</v>
      </c>
      <c r="F105" s="26">
        <f>+'2011'!F104*1.01</f>
        <v>26.67</v>
      </c>
      <c r="G105" s="26">
        <f>+'2011'!G104*1.01</f>
        <v>27.74</v>
      </c>
      <c r="H105" s="26">
        <f>+'2011'!H104*1.01</f>
        <v>28.85</v>
      </c>
      <c r="I105" s="26">
        <f>+'2011'!I104*1.01</f>
        <v>30.01</v>
      </c>
    </row>
    <row r="106" spans="1:9" s="4" customFormat="1" ht="11.25" x14ac:dyDescent="0.2">
      <c r="A106" s="23"/>
      <c r="B106" s="56" t="s">
        <v>64</v>
      </c>
      <c r="C106" s="25"/>
      <c r="D106" s="26"/>
      <c r="E106" s="26"/>
      <c r="F106" s="26"/>
      <c r="G106" s="26"/>
      <c r="H106" s="26"/>
      <c r="I106" s="26"/>
    </row>
    <row r="107" spans="1:9" s="4" customFormat="1" ht="11.25" x14ac:dyDescent="0.2">
      <c r="A107" s="23"/>
      <c r="B107" s="29"/>
      <c r="C107" s="30"/>
      <c r="D107" s="26"/>
      <c r="E107" s="26"/>
      <c r="F107" s="26"/>
      <c r="G107" s="26"/>
      <c r="H107" s="26"/>
      <c r="I107" s="26"/>
    </row>
    <row r="108" spans="1:9" s="4" customFormat="1" ht="11.25" x14ac:dyDescent="0.2">
      <c r="A108" s="23">
        <v>42</v>
      </c>
      <c r="B108" s="29" t="s">
        <v>44</v>
      </c>
      <c r="C108" s="25" t="s">
        <v>6</v>
      </c>
      <c r="D108" s="26">
        <f>+'2011'!D106*1.01</f>
        <v>25.28</v>
      </c>
      <c r="E108" s="26">
        <f>+'2011'!E106*1.01</f>
        <v>26.29</v>
      </c>
      <c r="F108" s="26">
        <f>+'2011'!F106*1.01</f>
        <v>27.34</v>
      </c>
      <c r="G108" s="26">
        <f>+'2011'!G106*1.01</f>
        <v>28.43</v>
      </c>
      <c r="H108" s="26">
        <f>+'2011'!H106*1.01</f>
        <v>29.57</v>
      </c>
      <c r="I108" s="26">
        <f>+'2011'!I106*1.01</f>
        <v>30.75</v>
      </c>
    </row>
    <row r="109" spans="1:9" s="4" customFormat="1" ht="11.25" x14ac:dyDescent="0.2">
      <c r="A109" s="23"/>
      <c r="B109" s="29" t="s">
        <v>45</v>
      </c>
      <c r="C109" s="30"/>
      <c r="D109" s="26"/>
      <c r="E109" s="26"/>
      <c r="F109" s="26"/>
      <c r="G109" s="26"/>
      <c r="H109" s="26"/>
      <c r="I109" s="26"/>
    </row>
    <row r="110" spans="1:9" s="4" customFormat="1" ht="11.25" x14ac:dyDescent="0.2">
      <c r="A110" s="23"/>
      <c r="B110" s="24" t="s">
        <v>46</v>
      </c>
      <c r="C110" s="30"/>
      <c r="D110" s="26"/>
      <c r="E110" s="26"/>
      <c r="F110" s="26"/>
      <c r="G110" s="26"/>
      <c r="H110" s="26"/>
      <c r="I110" s="26"/>
    </row>
    <row r="111" spans="1:9" s="4" customFormat="1" ht="11.25" x14ac:dyDescent="0.2">
      <c r="A111" s="23"/>
      <c r="B111" s="24"/>
      <c r="C111" s="30"/>
      <c r="D111" s="26"/>
      <c r="E111" s="26"/>
      <c r="F111" s="26"/>
      <c r="G111" s="26"/>
      <c r="H111" s="26"/>
      <c r="I111" s="26"/>
    </row>
    <row r="112" spans="1:9" s="4" customFormat="1" ht="11.25" x14ac:dyDescent="0.2">
      <c r="A112" s="23">
        <v>43</v>
      </c>
      <c r="B112" s="29" t="s">
        <v>47</v>
      </c>
      <c r="C112" s="25" t="s">
        <v>6</v>
      </c>
      <c r="D112" s="26">
        <f>+'2011'!D110*1.01</f>
        <v>25.92</v>
      </c>
      <c r="E112" s="26">
        <f>+'2011'!E110*1.01</f>
        <v>26.95</v>
      </c>
      <c r="F112" s="26">
        <f>+'2011'!F110*1.01</f>
        <v>28.03</v>
      </c>
      <c r="G112" s="26">
        <f>+'2011'!G110*1.01</f>
        <v>29.15</v>
      </c>
      <c r="H112" s="26">
        <f>+'2011'!H110*1.01</f>
        <v>30.31</v>
      </c>
      <c r="I112" s="26">
        <f>+'2011'!I110*1.01</f>
        <v>31.52</v>
      </c>
    </row>
    <row r="113" spans="1:9" s="4" customFormat="1" ht="11.25" x14ac:dyDescent="0.2">
      <c r="A113" s="32"/>
      <c r="B113" s="29" t="s">
        <v>48</v>
      </c>
      <c r="C113" s="30"/>
      <c r="D113" s="26"/>
      <c r="E113" s="26"/>
      <c r="F113" s="26"/>
      <c r="G113" s="26"/>
      <c r="H113" s="26"/>
      <c r="I113" s="26"/>
    </row>
    <row r="114" spans="1:9" s="4" customFormat="1" ht="11.25" x14ac:dyDescent="0.2">
      <c r="A114" s="32"/>
      <c r="B114" s="24" t="s">
        <v>49</v>
      </c>
      <c r="C114" s="30"/>
      <c r="D114" s="26"/>
      <c r="E114" s="26"/>
      <c r="F114" s="26"/>
      <c r="G114" s="26"/>
      <c r="H114" s="26"/>
      <c r="I114" s="26"/>
    </row>
    <row r="115" spans="1:9" s="4" customFormat="1" ht="11.25" x14ac:dyDescent="0.2">
      <c r="A115" s="23"/>
      <c r="B115" s="29"/>
      <c r="C115" s="30"/>
      <c r="D115" s="26"/>
      <c r="E115" s="26"/>
      <c r="F115" s="26"/>
      <c r="G115" s="26"/>
      <c r="H115" s="26"/>
      <c r="I115" s="26"/>
    </row>
    <row r="116" spans="1:9" s="4" customFormat="1" ht="11.25" x14ac:dyDescent="0.2">
      <c r="A116" s="23">
        <v>44</v>
      </c>
      <c r="B116" s="24" t="s">
        <v>50</v>
      </c>
      <c r="C116" s="25" t="s">
        <v>6</v>
      </c>
      <c r="D116" s="26">
        <f>+'2011'!D114*1.01</f>
        <v>26.55</v>
      </c>
      <c r="E116" s="26">
        <f>+'2011'!E114*1.01</f>
        <v>27.62</v>
      </c>
      <c r="F116" s="26">
        <f>+'2011'!F114*1.01</f>
        <v>28.72</v>
      </c>
      <c r="G116" s="26">
        <f>+'2011'!G114*1.01</f>
        <v>29.88</v>
      </c>
      <c r="H116" s="26">
        <f>+'2011'!H114*1.01</f>
        <v>31.07</v>
      </c>
      <c r="I116" s="26">
        <f>+'2011'!I114*1.01</f>
        <v>32.31</v>
      </c>
    </row>
    <row r="117" spans="1:9" s="4" customFormat="1" ht="11.25" x14ac:dyDescent="0.2">
      <c r="A117" s="23"/>
      <c r="B117" s="24" t="s">
        <v>60</v>
      </c>
      <c r="C117" s="25"/>
      <c r="D117" s="26"/>
      <c r="E117" s="26"/>
      <c r="F117" s="26"/>
      <c r="G117" s="26"/>
      <c r="H117" s="26"/>
      <c r="I117" s="26"/>
    </row>
    <row r="118" spans="1:9" s="4" customFormat="1" ht="11.25" x14ac:dyDescent="0.2">
      <c r="A118" s="23"/>
      <c r="B118" s="56" t="s">
        <v>65</v>
      </c>
      <c r="C118" s="25"/>
      <c r="D118" s="26"/>
      <c r="E118" s="26"/>
      <c r="F118" s="26"/>
      <c r="G118" s="26"/>
      <c r="H118" s="26"/>
      <c r="I118" s="26"/>
    </row>
    <row r="119" spans="1:9" s="4" customFormat="1" ht="11.25" x14ac:dyDescent="0.2">
      <c r="A119" s="23">
        <v>45</v>
      </c>
      <c r="B119" s="29"/>
      <c r="C119" s="25" t="s">
        <v>6</v>
      </c>
      <c r="D119" s="26">
        <f>+'2011'!D116*1.01</f>
        <v>27.22</v>
      </c>
      <c r="E119" s="26">
        <f>+'2011'!E116*1.01</f>
        <v>28.31</v>
      </c>
      <c r="F119" s="26">
        <f>+'2011'!F116*1.01</f>
        <v>29.44</v>
      </c>
      <c r="G119" s="26">
        <f>+'2011'!G116*1.01</f>
        <v>30.62</v>
      </c>
      <c r="H119" s="26">
        <f>+'2011'!H116*1.01</f>
        <v>31.85</v>
      </c>
      <c r="I119" s="26">
        <f>+'2011'!I116*1.01</f>
        <v>33.119999999999997</v>
      </c>
    </row>
    <row r="120" spans="1:9" s="4" customFormat="1" ht="11.25" x14ac:dyDescent="0.2">
      <c r="A120" s="23"/>
      <c r="B120" s="35"/>
      <c r="C120" s="25"/>
      <c r="D120" s="26"/>
      <c r="E120" s="26"/>
      <c r="F120" s="26"/>
      <c r="G120" s="26"/>
      <c r="H120" s="26"/>
      <c r="I120" s="26"/>
    </row>
    <row r="121" spans="1:9" s="4" customFormat="1" ht="11.25" x14ac:dyDescent="0.2">
      <c r="A121" s="23">
        <v>46</v>
      </c>
      <c r="B121" s="24" t="s">
        <v>51</v>
      </c>
      <c r="C121" s="25" t="s">
        <v>6</v>
      </c>
      <c r="D121" s="26">
        <f>+'2011'!D118*1.01</f>
        <v>27.89</v>
      </c>
      <c r="E121" s="26">
        <f>+'2011'!E118*1.01</f>
        <v>29.01</v>
      </c>
      <c r="F121" s="26">
        <f>+'2011'!F118*1.01</f>
        <v>30.17</v>
      </c>
      <c r="G121" s="26">
        <f>+'2011'!G118*1.01</f>
        <v>31.37</v>
      </c>
      <c r="H121" s="26">
        <f>+'2011'!H118*1.01</f>
        <v>32.619999999999997</v>
      </c>
      <c r="I121" s="26">
        <f>+'2011'!I118*1.01</f>
        <v>33.94</v>
      </c>
    </row>
    <row r="122" spans="1:9" s="4" customFormat="1" ht="11.25" x14ac:dyDescent="0.2">
      <c r="A122" s="23"/>
      <c r="B122" s="24" t="s">
        <v>52</v>
      </c>
      <c r="C122" s="30"/>
      <c r="D122" s="26"/>
      <c r="E122" s="26"/>
      <c r="F122" s="26"/>
      <c r="G122" s="26"/>
      <c r="H122" s="26"/>
      <c r="I122" s="26"/>
    </row>
    <row r="123" spans="1:9" s="4" customFormat="1" ht="11.25" x14ac:dyDescent="0.2">
      <c r="A123" s="23"/>
      <c r="B123" s="25" t="s">
        <v>53</v>
      </c>
      <c r="C123" s="30"/>
      <c r="D123" s="26"/>
      <c r="E123" s="26"/>
      <c r="F123" s="26"/>
      <c r="G123" s="26"/>
      <c r="H123" s="26"/>
      <c r="I123" s="26"/>
    </row>
    <row r="124" spans="1:9" s="4" customFormat="1" ht="11.25" x14ac:dyDescent="0.2">
      <c r="A124" s="23"/>
      <c r="B124" s="25"/>
      <c r="C124" s="30"/>
      <c r="D124" s="26"/>
      <c r="E124" s="26"/>
      <c r="F124" s="26"/>
      <c r="G124" s="26"/>
      <c r="H124" s="26"/>
      <c r="I124" s="26"/>
    </row>
    <row r="125" spans="1:9" s="4" customFormat="1" ht="11.25" x14ac:dyDescent="0.2">
      <c r="A125" s="23">
        <v>47</v>
      </c>
      <c r="B125" s="52" t="s">
        <v>54</v>
      </c>
      <c r="C125" s="24" t="s">
        <v>6</v>
      </c>
      <c r="D125" s="26">
        <f>+'2011'!D122*1.01</f>
        <v>28.61</v>
      </c>
      <c r="E125" s="26">
        <f>+'2011'!E122*1.01</f>
        <v>29.76</v>
      </c>
      <c r="F125" s="26">
        <f>+'2011'!F122*1.01</f>
        <v>30.95</v>
      </c>
      <c r="G125" s="26">
        <f>+'2011'!G122*1.01</f>
        <v>32.19</v>
      </c>
      <c r="H125" s="26">
        <f>+'2011'!H122*1.01</f>
        <v>33.479999999999997</v>
      </c>
      <c r="I125" s="26">
        <f>+'2011'!I122*1.01</f>
        <v>34.81</v>
      </c>
    </row>
    <row r="126" spans="1:9" s="4" customFormat="1" ht="11.25" x14ac:dyDescent="0.2">
      <c r="A126" s="32"/>
      <c r="B126" s="30"/>
      <c r="C126" s="29"/>
      <c r="D126" s="26"/>
      <c r="E126" s="26"/>
      <c r="F126" s="26"/>
      <c r="G126" s="26"/>
      <c r="H126" s="26"/>
      <c r="I126" s="26"/>
    </row>
    <row r="127" spans="1:9" s="4" customFormat="1" ht="11.25" x14ac:dyDescent="0.2">
      <c r="A127" s="23">
        <v>48</v>
      </c>
      <c r="B127" s="25" t="s">
        <v>55</v>
      </c>
      <c r="C127" s="24" t="s">
        <v>6</v>
      </c>
      <c r="D127" s="26">
        <f>+'2011'!D124*1.01</f>
        <v>29.32</v>
      </c>
      <c r="E127" s="26">
        <f>+'2011'!E124*1.01</f>
        <v>30.49</v>
      </c>
      <c r="F127" s="26">
        <f>+'2011'!F124*1.01</f>
        <v>31.7</v>
      </c>
      <c r="G127" s="26">
        <f>+'2011'!G124*1.01</f>
        <v>32.979999999999997</v>
      </c>
      <c r="H127" s="26">
        <f>+'2011'!H124*1.01</f>
        <v>34.299999999999997</v>
      </c>
      <c r="I127" s="26">
        <f>+'2011'!I124*1.01</f>
        <v>35.659999999999997</v>
      </c>
    </row>
    <row r="128" spans="1:9" s="4" customFormat="1" ht="11.25" x14ac:dyDescent="0.2">
      <c r="A128" s="23"/>
      <c r="B128" s="25" t="s">
        <v>56</v>
      </c>
      <c r="C128" s="24"/>
      <c r="D128" s="26"/>
      <c r="E128" s="26"/>
      <c r="F128" s="26"/>
      <c r="G128" s="26"/>
      <c r="H128" s="26"/>
      <c r="I128" s="26"/>
    </row>
    <row r="129" spans="1:9" s="4" customFormat="1" ht="11.25" x14ac:dyDescent="0.2">
      <c r="A129" s="23"/>
      <c r="B129" s="25"/>
      <c r="C129" s="24"/>
      <c r="D129" s="26"/>
      <c r="E129" s="26"/>
      <c r="F129" s="26"/>
      <c r="G129" s="26"/>
      <c r="H129" s="26"/>
      <c r="I129" s="26"/>
    </row>
    <row r="130" spans="1:9" s="4" customFormat="1" ht="11.25" x14ac:dyDescent="0.2">
      <c r="A130" s="23">
        <v>49</v>
      </c>
      <c r="B130" s="30" t="s">
        <v>61</v>
      </c>
      <c r="C130" s="24" t="s">
        <v>6</v>
      </c>
      <c r="D130" s="26">
        <f>+'2011'!D127*1.01</f>
        <v>30.06</v>
      </c>
      <c r="E130" s="26">
        <f>+'2011'!E127*1.01</f>
        <v>31.26</v>
      </c>
      <c r="F130" s="26">
        <f>+'2011'!F127*1.01</f>
        <v>32.51</v>
      </c>
      <c r="G130" s="26">
        <f>+'2011'!G127*1.01</f>
        <v>33.799999999999997</v>
      </c>
      <c r="H130" s="26">
        <f>+'2011'!H127*1.01</f>
        <v>35.159999999999997</v>
      </c>
      <c r="I130" s="26">
        <f>+'2011'!I127*1.01</f>
        <v>36.56</v>
      </c>
    </row>
    <row r="131" spans="1:9" s="4" customFormat="1" ht="11.25" x14ac:dyDescent="0.2">
      <c r="A131" s="23"/>
      <c r="B131" s="30"/>
      <c r="C131" s="29"/>
      <c r="D131" s="26"/>
      <c r="E131" s="26"/>
      <c r="F131" s="26"/>
      <c r="G131" s="26"/>
      <c r="H131" s="26"/>
      <c r="I131" s="26"/>
    </row>
    <row r="132" spans="1:9" s="4" customFormat="1" ht="12" thickBot="1" x14ac:dyDescent="0.25">
      <c r="A132" s="36">
        <v>50</v>
      </c>
      <c r="B132" s="55"/>
      <c r="C132" s="49" t="s">
        <v>6</v>
      </c>
      <c r="D132" s="37">
        <f>+'2011'!D129*1.01</f>
        <v>30.79</v>
      </c>
      <c r="E132" s="37">
        <f>+'2011'!E129*1.01</f>
        <v>32.03</v>
      </c>
      <c r="F132" s="37">
        <f>+'2011'!F129*1.01</f>
        <v>33.31</v>
      </c>
      <c r="G132" s="37">
        <f>+'2011'!G129*1.01</f>
        <v>34.64</v>
      </c>
      <c r="H132" s="37">
        <f>+'2011'!H129*1.01</f>
        <v>36.03</v>
      </c>
      <c r="I132" s="37">
        <f>+'2011'!I129*1.01</f>
        <v>37.47</v>
      </c>
    </row>
    <row r="133" spans="1:9" s="4" customFormat="1" ht="11.25" x14ac:dyDescent="0.2">
      <c r="A133" s="32"/>
      <c r="B133" s="30"/>
      <c r="C133" s="29"/>
      <c r="D133" s="26"/>
      <c r="E133" s="26"/>
      <c r="F133" s="26"/>
      <c r="G133" s="26"/>
      <c r="H133" s="26"/>
      <c r="I133" s="26"/>
    </row>
    <row r="134" spans="1:9" s="4" customFormat="1" ht="11.25" x14ac:dyDescent="0.2">
      <c r="A134" s="23">
        <v>51</v>
      </c>
      <c r="B134" s="25"/>
      <c r="C134" s="24" t="s">
        <v>6</v>
      </c>
      <c r="D134" s="26">
        <f>+'2011'!D131*1.01</f>
        <v>31.56</v>
      </c>
      <c r="E134" s="26">
        <f>+'2011'!E131*1.01</f>
        <v>32.83</v>
      </c>
      <c r="F134" s="26">
        <f>+'2011'!F131*1.01</f>
        <v>34.14</v>
      </c>
      <c r="G134" s="26">
        <f>+'2011'!G131*1.01</f>
        <v>35.5</v>
      </c>
      <c r="H134" s="26">
        <f>+'2011'!H131*1.01</f>
        <v>36.93</v>
      </c>
      <c r="I134" s="26">
        <f>+'2011'!I131*1.01</f>
        <v>38.4</v>
      </c>
    </row>
    <row r="135" spans="1:9" s="4" customFormat="1" ht="11.25" x14ac:dyDescent="0.2">
      <c r="A135" s="23"/>
      <c r="B135" s="30"/>
      <c r="C135" s="29"/>
      <c r="D135" s="26"/>
      <c r="E135" s="26"/>
      <c r="F135" s="26"/>
      <c r="G135" s="26"/>
      <c r="H135" s="26"/>
      <c r="I135" s="26"/>
    </row>
    <row r="136" spans="1:9" s="4" customFormat="1" ht="11.25" x14ac:dyDescent="0.2">
      <c r="A136" s="23">
        <v>52</v>
      </c>
      <c r="B136" s="28" t="s">
        <v>57</v>
      </c>
      <c r="C136" s="24" t="s">
        <v>6</v>
      </c>
      <c r="D136" s="43">
        <f>+'2011'!D135*1.01</f>
        <v>32.369999999999997</v>
      </c>
      <c r="E136" s="26">
        <f>+'2011'!E135*1.01</f>
        <v>33.659999999999997</v>
      </c>
      <c r="F136" s="43">
        <f>+'2011'!F135*1.01</f>
        <v>35.01</v>
      </c>
      <c r="G136" s="26">
        <f>+'2011'!G135*1.01</f>
        <v>36.409999999999997</v>
      </c>
      <c r="H136" s="26">
        <f>+'2011'!H135*1.01</f>
        <v>37.86</v>
      </c>
      <c r="I136" s="26">
        <f>+'2011'!I135*1.01</f>
        <v>39.380000000000003</v>
      </c>
    </row>
    <row r="137" spans="1:9" s="4" customFormat="1" ht="11.25" x14ac:dyDescent="0.2">
      <c r="A137" s="23"/>
      <c r="B137" s="28"/>
      <c r="C137" s="29"/>
      <c r="D137" s="43"/>
      <c r="E137" s="26"/>
      <c r="F137" s="43"/>
      <c r="G137" s="26"/>
      <c r="H137" s="26"/>
      <c r="I137" s="26"/>
    </row>
    <row r="138" spans="1:9" s="4" customFormat="1" ht="11.25" x14ac:dyDescent="0.2">
      <c r="A138" s="23">
        <v>53</v>
      </c>
      <c r="B138" s="42"/>
      <c r="C138" s="24" t="s">
        <v>6</v>
      </c>
      <c r="D138" s="43">
        <f>+'2011'!D137*1.01</f>
        <v>33.18</v>
      </c>
      <c r="E138" s="26">
        <f>+'2011'!E137*1.01</f>
        <v>34.5</v>
      </c>
      <c r="F138" s="43">
        <f>+'2011'!F137*1.01</f>
        <v>35.89</v>
      </c>
      <c r="G138" s="26">
        <f>+'2011'!G137*1.01</f>
        <v>37.32</v>
      </c>
      <c r="H138" s="26">
        <f>+'2011'!H137*1.01</f>
        <v>38.81</v>
      </c>
      <c r="I138" s="26">
        <f>+'2011'!I137*1.01</f>
        <v>40.36</v>
      </c>
    </row>
    <row r="139" spans="1:9" s="4" customFormat="1" ht="11.25" x14ac:dyDescent="0.2">
      <c r="A139" s="23"/>
      <c r="B139" s="28"/>
      <c r="C139" s="29"/>
      <c r="D139" s="43"/>
      <c r="E139" s="26"/>
      <c r="F139" s="43"/>
      <c r="G139" s="26"/>
      <c r="H139" s="26"/>
      <c r="I139" s="26"/>
    </row>
    <row r="140" spans="1:9" s="4" customFormat="1" ht="11.25" x14ac:dyDescent="0.2">
      <c r="A140" s="23">
        <v>54</v>
      </c>
      <c r="B140" s="28"/>
      <c r="C140" s="24" t="s">
        <v>6</v>
      </c>
      <c r="D140" s="43">
        <f>+'2011'!D139*1.01</f>
        <v>34</v>
      </c>
      <c r="E140" s="26">
        <f>+'2011'!E139*1.01</f>
        <v>35.36</v>
      </c>
      <c r="F140" s="43">
        <f>+'2011'!F139*1.01</f>
        <v>36.770000000000003</v>
      </c>
      <c r="G140" s="26">
        <f>+'2011'!G139*1.01</f>
        <v>38.24</v>
      </c>
      <c r="H140" s="26">
        <f>+'2011'!H139*1.01</f>
        <v>39.770000000000003</v>
      </c>
      <c r="I140" s="26">
        <f>+'2011'!I139*1.01</f>
        <v>41.36</v>
      </c>
    </row>
    <row r="141" spans="1:9" s="52" customFormat="1" ht="11.25" x14ac:dyDescent="0.2">
      <c r="A141" s="23"/>
      <c r="B141" s="28"/>
      <c r="C141" s="29"/>
      <c r="D141" s="43"/>
      <c r="E141" s="26"/>
      <c r="F141" s="43"/>
      <c r="G141" s="26"/>
      <c r="H141" s="26"/>
      <c r="I141" s="26"/>
    </row>
    <row r="142" spans="1:9" s="4" customFormat="1" ht="11.25" x14ac:dyDescent="0.2">
      <c r="A142" s="23">
        <v>55</v>
      </c>
      <c r="B142" s="28"/>
      <c r="C142" s="24" t="s">
        <v>6</v>
      </c>
      <c r="D142" s="43">
        <f>+'2011'!D141*1.01</f>
        <v>34.85</v>
      </c>
      <c r="E142" s="26">
        <f>+'2011'!E141*1.01</f>
        <v>36.24</v>
      </c>
      <c r="F142" s="43">
        <f>+'2011'!F141*1.01</f>
        <v>37.69</v>
      </c>
      <c r="G142" s="26">
        <f>+'2011'!G141*1.01</f>
        <v>39.200000000000003</v>
      </c>
      <c r="H142" s="26">
        <f>+'2011'!H141*1.01</f>
        <v>40.76</v>
      </c>
      <c r="I142" s="26">
        <f>+'2011'!I141*1.01</f>
        <v>42.39</v>
      </c>
    </row>
    <row r="143" spans="1:9" s="4" customFormat="1" ht="11.25" x14ac:dyDescent="0.2">
      <c r="A143" s="23"/>
      <c r="B143" s="28"/>
      <c r="C143" s="29"/>
      <c r="D143" s="43"/>
      <c r="E143" s="26"/>
      <c r="F143" s="43"/>
      <c r="G143" s="26"/>
      <c r="H143" s="26"/>
      <c r="I143" s="26"/>
    </row>
    <row r="144" spans="1:9" s="4" customFormat="1" ht="11.25" x14ac:dyDescent="0.2">
      <c r="A144" s="23">
        <v>56</v>
      </c>
      <c r="B144" s="42"/>
      <c r="C144" s="24" t="s">
        <v>6</v>
      </c>
      <c r="D144" s="43">
        <f>+'2011'!D143*1.01</f>
        <v>35.729999999999997</v>
      </c>
      <c r="E144" s="26">
        <f>+'2011'!E143*1.01</f>
        <v>37.159999999999997</v>
      </c>
      <c r="F144" s="43">
        <f>+'2011'!F143*1.01</f>
        <v>38.65</v>
      </c>
      <c r="G144" s="26">
        <f>+'2011'!G143*1.01</f>
        <v>40.200000000000003</v>
      </c>
      <c r="H144" s="26">
        <f>+'2011'!H143*1.01</f>
        <v>41.8</v>
      </c>
      <c r="I144" s="26">
        <f>+'2011'!I143*1.01</f>
        <v>43.47</v>
      </c>
    </row>
    <row r="145" spans="1:9" s="4" customFormat="1" ht="11.25" x14ac:dyDescent="0.2">
      <c r="A145" s="32"/>
      <c r="B145" s="28"/>
      <c r="C145" s="29"/>
      <c r="D145" s="43"/>
      <c r="E145" s="26"/>
      <c r="F145" s="43"/>
      <c r="G145" s="26"/>
      <c r="H145" s="26"/>
      <c r="I145" s="26"/>
    </row>
    <row r="146" spans="1:9" s="4" customFormat="1" ht="11.25" x14ac:dyDescent="0.2">
      <c r="A146" s="23">
        <v>57</v>
      </c>
      <c r="B146" s="42"/>
      <c r="C146" s="24" t="s">
        <v>6</v>
      </c>
      <c r="D146" s="43">
        <f>+'2011'!D145*1.01</f>
        <v>36.619999999999997</v>
      </c>
      <c r="E146" s="26">
        <f>+'2011'!E145*1.01</f>
        <v>38.090000000000003</v>
      </c>
      <c r="F146" s="43">
        <f>+'2011'!F145*1.01</f>
        <v>39.61</v>
      </c>
      <c r="G146" s="26">
        <f>+'2011'!G145*1.01</f>
        <v>41.2</v>
      </c>
      <c r="H146" s="26">
        <f>+'2011'!H145*1.01</f>
        <v>42.84</v>
      </c>
      <c r="I146" s="26">
        <f>+'2011'!I145*1.01</f>
        <v>44.55</v>
      </c>
    </row>
    <row r="147" spans="1:9" s="4" customFormat="1" ht="11.25" x14ac:dyDescent="0.2">
      <c r="A147" s="32"/>
      <c r="B147" s="28"/>
      <c r="C147" s="29"/>
      <c r="D147" s="43"/>
      <c r="E147" s="26"/>
      <c r="F147" s="43"/>
      <c r="G147" s="26"/>
      <c r="H147" s="26"/>
      <c r="I147" s="26"/>
    </row>
    <row r="148" spans="1:9" s="4" customFormat="1" ht="11.25" x14ac:dyDescent="0.2">
      <c r="A148" s="23">
        <v>58</v>
      </c>
      <c r="B148" s="42"/>
      <c r="C148" s="24" t="s">
        <v>6</v>
      </c>
      <c r="D148" s="43">
        <f>+'2011'!D147*1.01</f>
        <v>37.53</v>
      </c>
      <c r="E148" s="26">
        <f>+'2011'!E147*1.01</f>
        <v>39.04</v>
      </c>
      <c r="F148" s="43">
        <f>+'2011'!F147*1.01</f>
        <v>40.6</v>
      </c>
      <c r="G148" s="26">
        <f>+'2011'!G147*1.01</f>
        <v>42.22</v>
      </c>
      <c r="H148" s="26">
        <f>+'2011'!H147*1.01</f>
        <v>43.91</v>
      </c>
      <c r="I148" s="26">
        <f>+'2011'!I147*1.01</f>
        <v>45.67</v>
      </c>
    </row>
    <row r="149" spans="1:9" s="4" customFormat="1" ht="11.25" x14ac:dyDescent="0.2">
      <c r="A149" s="32"/>
      <c r="B149" s="28"/>
      <c r="C149" s="29"/>
      <c r="D149" s="43"/>
      <c r="E149" s="26"/>
      <c r="F149" s="43"/>
      <c r="G149" s="26"/>
      <c r="H149" s="26"/>
      <c r="I149" s="26"/>
    </row>
    <row r="150" spans="1:9" s="4" customFormat="1" ht="11.25" x14ac:dyDescent="0.2">
      <c r="A150" s="23">
        <v>59</v>
      </c>
      <c r="B150" s="28"/>
      <c r="C150" s="24" t="s">
        <v>6</v>
      </c>
      <c r="D150" s="43">
        <f>+'2011'!D149*1.01</f>
        <v>38.479999999999997</v>
      </c>
      <c r="E150" s="26">
        <f>+'2011'!E149*1.01</f>
        <v>40.020000000000003</v>
      </c>
      <c r="F150" s="43">
        <f>+'2011'!F149*1.01</f>
        <v>41.62</v>
      </c>
      <c r="G150" s="26">
        <f>+'2011'!G149*1.01</f>
        <v>43.28</v>
      </c>
      <c r="H150" s="26">
        <f>+'2011'!H149*1.01</f>
        <v>45.02</v>
      </c>
      <c r="I150" s="26">
        <f>+'2011'!I149*1.01</f>
        <v>46.81</v>
      </c>
    </row>
    <row r="151" spans="1:9" s="4" customFormat="1" ht="11.25" x14ac:dyDescent="0.2">
      <c r="A151" s="32"/>
      <c r="B151" s="28"/>
      <c r="C151" s="29"/>
      <c r="D151" s="43"/>
      <c r="E151" s="26"/>
      <c r="F151" s="43"/>
      <c r="G151" s="26"/>
      <c r="H151" s="26"/>
      <c r="I151" s="26"/>
    </row>
    <row r="152" spans="1:9" s="4" customFormat="1" ht="11.25" x14ac:dyDescent="0.2">
      <c r="A152" s="23">
        <v>60</v>
      </c>
      <c r="B152" s="42"/>
      <c r="C152" s="24" t="s">
        <v>6</v>
      </c>
      <c r="D152" s="43">
        <f>+'2011'!D151*1.01</f>
        <v>39.43</v>
      </c>
      <c r="E152" s="26">
        <f>+'2011'!E151*1.01</f>
        <v>41.01</v>
      </c>
      <c r="F152" s="43">
        <f>+'2011'!F151*1.01</f>
        <v>42.65</v>
      </c>
      <c r="G152" s="26">
        <f>+'2011'!G151*1.01</f>
        <v>44.36</v>
      </c>
      <c r="H152" s="26">
        <f>+'2011'!H151*1.01</f>
        <v>46.13</v>
      </c>
      <c r="I152" s="26">
        <f>+'2011'!I151*1.01</f>
        <v>47.98</v>
      </c>
    </row>
    <row r="153" spans="1:9" s="4" customFormat="1" ht="11.25" x14ac:dyDescent="0.2">
      <c r="A153" s="23"/>
      <c r="B153" s="42"/>
      <c r="C153" s="24"/>
      <c r="D153" s="43"/>
      <c r="E153" s="26"/>
      <c r="F153" s="43"/>
      <c r="G153" s="26"/>
      <c r="H153" s="26"/>
      <c r="I153" s="26"/>
    </row>
    <row r="154" spans="1:9" s="4" customFormat="1" ht="11.25" x14ac:dyDescent="0.2">
      <c r="A154" s="23">
        <v>61</v>
      </c>
      <c r="B154" s="28"/>
      <c r="C154" s="24" t="s">
        <v>6</v>
      </c>
      <c r="D154" s="43">
        <f>+'2011'!D153*1.01</f>
        <v>40.43</v>
      </c>
      <c r="E154" s="26">
        <f>+'2011'!E153*1.01</f>
        <v>42.05</v>
      </c>
      <c r="F154" s="43">
        <f>+'2011'!F153*1.01</f>
        <v>43.72</v>
      </c>
      <c r="G154" s="26">
        <f>+'2011'!G153*1.01</f>
        <v>45.48</v>
      </c>
      <c r="H154" s="26">
        <f>+'2011'!H153*1.01</f>
        <v>47.3</v>
      </c>
      <c r="I154" s="26">
        <f>+'2011'!I153*1.01</f>
        <v>49.19</v>
      </c>
    </row>
    <row r="155" spans="1:9" s="4" customFormat="1" ht="11.25" x14ac:dyDescent="0.2">
      <c r="A155" s="32"/>
      <c r="B155" s="28"/>
      <c r="C155" s="29"/>
      <c r="D155" s="43"/>
      <c r="E155" s="26"/>
      <c r="F155" s="43"/>
      <c r="G155" s="26"/>
      <c r="H155" s="26"/>
      <c r="I155" s="26"/>
    </row>
    <row r="156" spans="1:9" s="4" customFormat="1" ht="11.25" x14ac:dyDescent="0.2">
      <c r="A156" s="23">
        <v>62</v>
      </c>
      <c r="B156" s="28"/>
      <c r="C156" s="24" t="s">
        <v>6</v>
      </c>
      <c r="D156" s="43">
        <f>+'2011'!D155*1.01</f>
        <v>41.44</v>
      </c>
      <c r="E156" s="26">
        <f>+'2011'!E155*1.01</f>
        <v>43.1</v>
      </c>
      <c r="F156" s="43">
        <f>+'2011'!F155*1.01</f>
        <v>44.81</v>
      </c>
      <c r="G156" s="26">
        <f>+'2011'!G155*1.01</f>
        <v>46.61</v>
      </c>
      <c r="H156" s="26">
        <f>+'2011'!H155*1.01</f>
        <v>48.48</v>
      </c>
      <c r="I156" s="26">
        <f>+'2011'!I155*1.01</f>
        <v>50.42</v>
      </c>
    </row>
    <row r="157" spans="1:9" s="4" customFormat="1" ht="11.25" x14ac:dyDescent="0.2">
      <c r="A157" s="32"/>
      <c r="B157" s="28"/>
      <c r="C157" s="29"/>
      <c r="D157" s="43"/>
      <c r="E157" s="26"/>
      <c r="F157" s="43"/>
      <c r="G157" s="26"/>
      <c r="H157" s="26"/>
      <c r="I157" s="26"/>
    </row>
    <row r="158" spans="1:9" s="4" customFormat="1" ht="11.25" x14ac:dyDescent="0.2">
      <c r="A158" s="23">
        <v>63</v>
      </c>
      <c r="B158" s="42"/>
      <c r="C158" s="24" t="s">
        <v>6</v>
      </c>
      <c r="D158" s="43">
        <f>+'2011'!D157*1.01</f>
        <v>42.46</v>
      </c>
      <c r="E158" s="26">
        <f>+'2011'!E157*1.01</f>
        <v>44.16</v>
      </c>
      <c r="F158" s="43">
        <f>+'2011'!F157*1.01</f>
        <v>45.92</v>
      </c>
      <c r="G158" s="26">
        <f>+'2011'!G157*1.01</f>
        <v>47.76</v>
      </c>
      <c r="H158" s="26">
        <f>+'2011'!H157*1.01</f>
        <v>49.67</v>
      </c>
      <c r="I158" s="26">
        <f>+'2011'!I157*1.01</f>
        <v>51.66</v>
      </c>
    </row>
    <row r="159" spans="1:9" s="4" customFormat="1" ht="11.25" x14ac:dyDescent="0.2">
      <c r="A159" s="32"/>
      <c r="B159" s="28"/>
      <c r="C159" s="29"/>
      <c r="D159" s="43"/>
      <c r="E159" s="26"/>
      <c r="F159" s="43"/>
      <c r="G159" s="26"/>
      <c r="H159" s="26"/>
      <c r="I159" s="26"/>
    </row>
    <row r="160" spans="1:9" s="4" customFormat="1" ht="11.25" x14ac:dyDescent="0.2">
      <c r="A160" s="23">
        <v>64</v>
      </c>
      <c r="B160" s="42"/>
      <c r="C160" s="24" t="s">
        <v>6</v>
      </c>
      <c r="D160" s="43">
        <f>+'2011'!D159*1.01</f>
        <v>43.53</v>
      </c>
      <c r="E160" s="26">
        <f>+'2011'!E159*1.01</f>
        <v>45.28</v>
      </c>
      <c r="F160" s="43">
        <f>+'2011'!F159*1.01</f>
        <v>47.09</v>
      </c>
      <c r="G160" s="26">
        <f>+'2011'!G159*1.01</f>
        <v>48.97</v>
      </c>
      <c r="H160" s="26">
        <f>+'2011'!H159*1.01</f>
        <v>50.93</v>
      </c>
      <c r="I160" s="26">
        <f>+'2011'!I159*1.01</f>
        <v>52.96</v>
      </c>
    </row>
    <row r="161" spans="1:9" s="4" customFormat="1" ht="11.25" x14ac:dyDescent="0.2">
      <c r="A161" s="32"/>
      <c r="B161" s="28"/>
      <c r="C161" s="29"/>
      <c r="D161" s="43"/>
      <c r="E161" s="26"/>
      <c r="F161" s="43"/>
      <c r="G161" s="26"/>
      <c r="H161" s="26"/>
      <c r="I161" s="26"/>
    </row>
    <row r="162" spans="1:9" s="4" customFormat="1" ht="11.25" x14ac:dyDescent="0.2">
      <c r="A162" s="23">
        <v>65</v>
      </c>
      <c r="B162" s="42"/>
      <c r="C162" s="24" t="s">
        <v>6</v>
      </c>
      <c r="D162" s="43">
        <f>+'2011'!D161*1.01</f>
        <v>44.61</v>
      </c>
      <c r="E162" s="26">
        <f>+'2011'!E161*1.01</f>
        <v>46.4</v>
      </c>
      <c r="F162" s="43">
        <f>+'2011'!F161*1.01</f>
        <v>48.25</v>
      </c>
      <c r="G162" s="26">
        <f>+'2011'!G161*1.01</f>
        <v>50.19</v>
      </c>
      <c r="H162" s="26">
        <f>+'2011'!H161*1.01</f>
        <v>52.19</v>
      </c>
      <c r="I162" s="26">
        <f>+'2011'!I161*1.01</f>
        <v>54.28</v>
      </c>
    </row>
    <row r="163" spans="1:9" s="4" customFormat="1" ht="11.25" x14ac:dyDescent="0.2">
      <c r="A163" s="32"/>
      <c r="B163" s="28"/>
      <c r="C163" s="29"/>
      <c r="D163" s="43"/>
      <c r="E163" s="26"/>
      <c r="F163" s="43"/>
      <c r="G163" s="26"/>
      <c r="H163" s="26"/>
      <c r="I163" s="26"/>
    </row>
    <row r="164" spans="1:9" s="4" customFormat="1" ht="11.25" x14ac:dyDescent="0.2">
      <c r="A164" s="23">
        <v>66</v>
      </c>
      <c r="B164" s="42"/>
      <c r="C164" s="24" t="s">
        <v>6</v>
      </c>
      <c r="D164" s="43">
        <f>+'2011'!D163*1.01</f>
        <v>45.73</v>
      </c>
      <c r="E164" s="26">
        <f>+'2011'!E163*1.01</f>
        <v>47.56</v>
      </c>
      <c r="F164" s="43">
        <f>+'2011'!F163*1.01</f>
        <v>49.46</v>
      </c>
      <c r="G164" s="26">
        <f>+'2011'!G163*1.01</f>
        <v>51.44</v>
      </c>
      <c r="H164" s="26">
        <f>+'2011'!H163*1.01</f>
        <v>53.5</v>
      </c>
      <c r="I164" s="26">
        <f>+'2011'!I163*1.01</f>
        <v>55.64</v>
      </c>
    </row>
    <row r="165" spans="1:9" s="4" customFormat="1" ht="11.25" x14ac:dyDescent="0.2">
      <c r="A165" s="32"/>
      <c r="B165" s="28"/>
      <c r="C165" s="29"/>
      <c r="D165" s="43"/>
      <c r="E165" s="26"/>
      <c r="F165" s="43"/>
      <c r="G165" s="26"/>
      <c r="H165" s="26"/>
      <c r="I165" s="26"/>
    </row>
    <row r="166" spans="1:9" s="4" customFormat="1" ht="11.25" x14ac:dyDescent="0.2">
      <c r="A166" s="23">
        <v>67</v>
      </c>
      <c r="B166" s="42"/>
      <c r="C166" s="24" t="s">
        <v>6</v>
      </c>
      <c r="D166" s="43">
        <f>+'2011'!D165*1.01</f>
        <v>46.88</v>
      </c>
      <c r="E166" s="26">
        <f>+'2011'!E165*1.01</f>
        <v>48.76</v>
      </c>
      <c r="F166" s="43">
        <f>+'2011'!F165*1.01</f>
        <v>50.71</v>
      </c>
      <c r="G166" s="26">
        <f>+'2011'!G165*1.01</f>
        <v>52.74</v>
      </c>
      <c r="H166" s="26">
        <f>+'2011'!H165*1.01</f>
        <v>54.85</v>
      </c>
      <c r="I166" s="26">
        <f>+'2011'!I165*1.01</f>
        <v>57.04</v>
      </c>
    </row>
    <row r="167" spans="1:9" s="4" customFormat="1" ht="11.25" x14ac:dyDescent="0.2">
      <c r="A167" s="32"/>
      <c r="B167" s="28"/>
      <c r="C167" s="29"/>
      <c r="D167" s="43"/>
      <c r="E167" s="26"/>
      <c r="F167" s="43"/>
      <c r="G167" s="26"/>
      <c r="H167" s="26"/>
      <c r="I167" s="26"/>
    </row>
    <row r="168" spans="1:9" s="4" customFormat="1" ht="11.25" x14ac:dyDescent="0.2">
      <c r="A168" s="23">
        <v>68</v>
      </c>
      <c r="B168" s="42"/>
      <c r="C168" s="24" t="s">
        <v>6</v>
      </c>
      <c r="D168" s="43">
        <f>+'2011'!D167*1.01</f>
        <v>48.05</v>
      </c>
      <c r="E168" s="26">
        <f>+'2011'!E167*1.01</f>
        <v>49.96</v>
      </c>
      <c r="F168" s="43">
        <f>+'2011'!F167*1.01</f>
        <v>51.96</v>
      </c>
      <c r="G168" s="26">
        <f>+'2011'!G167*1.01</f>
        <v>54.05</v>
      </c>
      <c r="H168" s="26">
        <f>+'2011'!H167*1.01</f>
        <v>56.21</v>
      </c>
      <c r="I168" s="26">
        <f>+'2011'!I167*1.01</f>
        <v>58.45</v>
      </c>
    </row>
    <row r="169" spans="1:9" s="4" customFormat="1" ht="11.25" x14ac:dyDescent="0.2">
      <c r="A169" s="32"/>
      <c r="B169" s="28"/>
      <c r="C169" s="29"/>
      <c r="D169" s="43"/>
      <c r="E169" s="26"/>
      <c r="F169" s="43"/>
      <c r="G169" s="26"/>
      <c r="H169" s="26"/>
      <c r="I169" s="26"/>
    </row>
    <row r="170" spans="1:9" s="4" customFormat="1" ht="11.25" x14ac:dyDescent="0.2">
      <c r="A170" s="23">
        <v>69</v>
      </c>
      <c r="B170" s="28"/>
      <c r="C170" s="24" t="s">
        <v>6</v>
      </c>
      <c r="D170" s="43">
        <f>+'2011'!D169*1.01</f>
        <v>49.26</v>
      </c>
      <c r="E170" s="26">
        <f>+'2011'!E169*1.01</f>
        <v>51.23</v>
      </c>
      <c r="F170" s="43">
        <f>+'2011'!F169*1.01</f>
        <v>53.28</v>
      </c>
      <c r="G170" s="26">
        <f>+'2011'!G169*1.01</f>
        <v>55.41</v>
      </c>
      <c r="H170" s="26">
        <f>+'2011'!H169*1.01</f>
        <v>57.62</v>
      </c>
      <c r="I170" s="26">
        <f>+'2011'!I169*1.01</f>
        <v>59.92</v>
      </c>
    </row>
    <row r="171" spans="1:9" s="4" customFormat="1" ht="11.25" x14ac:dyDescent="0.2">
      <c r="A171" s="32"/>
      <c r="B171" s="28"/>
      <c r="C171" s="29"/>
      <c r="D171" s="43"/>
      <c r="E171" s="26"/>
      <c r="F171" s="43"/>
      <c r="G171" s="26"/>
      <c r="H171" s="26"/>
      <c r="I171" s="26"/>
    </row>
    <row r="172" spans="1:9" s="4" customFormat="1" ht="11.25" x14ac:dyDescent="0.2">
      <c r="A172" s="23">
        <v>70</v>
      </c>
      <c r="B172" s="42"/>
      <c r="C172" s="24" t="s">
        <v>6</v>
      </c>
      <c r="D172" s="43">
        <f>+'2011'!D171*1.01</f>
        <v>50.48</v>
      </c>
      <c r="E172" s="26">
        <f>+'2011'!E171*1.01</f>
        <v>52.5</v>
      </c>
      <c r="F172" s="43">
        <f>+'2011'!F171*1.01</f>
        <v>54.6</v>
      </c>
      <c r="G172" s="26">
        <f>+'2011'!G171*1.01</f>
        <v>56.78</v>
      </c>
      <c r="H172" s="26">
        <f>+'2011'!H171*1.01</f>
        <v>59.05</v>
      </c>
      <c r="I172" s="26">
        <f>+'2011'!I171*1.01</f>
        <v>61.42</v>
      </c>
    </row>
    <row r="173" spans="1:9" s="4" customFormat="1" ht="11.25" x14ac:dyDescent="0.2">
      <c r="A173" s="32"/>
      <c r="B173" s="28"/>
      <c r="C173" s="29"/>
      <c r="D173" s="43"/>
      <c r="E173" s="26"/>
      <c r="F173" s="43"/>
      <c r="G173" s="26"/>
      <c r="H173" s="26"/>
      <c r="I173" s="26"/>
    </row>
    <row r="174" spans="1:9" s="4" customFormat="1" ht="11.25" x14ac:dyDescent="0.2">
      <c r="A174" s="23">
        <v>71</v>
      </c>
      <c r="B174" s="42"/>
      <c r="C174" s="24" t="s">
        <v>6</v>
      </c>
      <c r="D174" s="43">
        <f>+'2011'!D173*1.01</f>
        <v>51.74</v>
      </c>
      <c r="E174" s="26">
        <f>+'2011'!E173*1.01</f>
        <v>53.81</v>
      </c>
      <c r="F174" s="43">
        <f>+'2011'!F173*1.01</f>
        <v>55.96</v>
      </c>
      <c r="G174" s="26">
        <f>+'2011'!G173*1.01</f>
        <v>58.21</v>
      </c>
      <c r="H174" s="26">
        <f>+'2011'!H173*1.01</f>
        <v>60.53</v>
      </c>
      <c r="I174" s="26">
        <f>+'2011'!I173*1.01</f>
        <v>62.95</v>
      </c>
    </row>
    <row r="175" spans="1:9" s="4" customFormat="1" ht="11.25" x14ac:dyDescent="0.2">
      <c r="A175" s="32"/>
      <c r="B175" s="28"/>
      <c r="C175" s="29"/>
      <c r="D175" s="43"/>
      <c r="E175" s="26"/>
      <c r="F175" s="43"/>
      <c r="G175" s="26"/>
      <c r="H175" s="26"/>
      <c r="I175" s="26"/>
    </row>
    <row r="176" spans="1:9" s="4" customFormat="1" ht="11.25" x14ac:dyDescent="0.2">
      <c r="A176" s="23">
        <v>72</v>
      </c>
      <c r="B176" s="42"/>
      <c r="C176" s="24" t="s">
        <v>6</v>
      </c>
      <c r="D176" s="43">
        <f>+'2011'!D175*1.01</f>
        <v>53.05</v>
      </c>
      <c r="E176" s="26">
        <f>+'2011'!E175*1.01</f>
        <v>55.17</v>
      </c>
      <c r="F176" s="43">
        <f>+'2011'!F175*1.01</f>
        <v>57.38</v>
      </c>
      <c r="G176" s="26">
        <f>+'2011'!G175*1.01</f>
        <v>59.67</v>
      </c>
      <c r="H176" s="26">
        <f>+'2011'!H175*1.01</f>
        <v>62.05</v>
      </c>
      <c r="I176" s="26">
        <f>+'2011'!I175*1.01</f>
        <v>64.540000000000006</v>
      </c>
    </row>
    <row r="177" spans="1:9" s="4" customFormat="1" ht="11.25" x14ac:dyDescent="0.2">
      <c r="A177" s="32"/>
      <c r="B177" s="28"/>
      <c r="C177" s="29"/>
      <c r="D177" s="43"/>
      <c r="E177" s="26"/>
      <c r="F177" s="43"/>
      <c r="G177" s="26"/>
      <c r="H177" s="26"/>
      <c r="I177" s="26"/>
    </row>
    <row r="178" spans="1:9" s="4" customFormat="1" ht="11.25" x14ac:dyDescent="0.2">
      <c r="A178" s="23">
        <v>73</v>
      </c>
      <c r="B178" s="42"/>
      <c r="C178" s="24" t="s">
        <v>6</v>
      </c>
      <c r="D178" s="43">
        <f>+'2011'!D177*1.01</f>
        <v>54.37</v>
      </c>
      <c r="E178" s="26">
        <f>+'2011'!E177*1.01</f>
        <v>56.54</v>
      </c>
      <c r="F178" s="43">
        <f>+'2011'!F177*1.01</f>
        <v>58.8</v>
      </c>
      <c r="G178" s="26">
        <f>+'2011'!G177*1.01</f>
        <v>61.16</v>
      </c>
      <c r="H178" s="26">
        <f>+'2011'!H177*1.01</f>
        <v>63.6</v>
      </c>
      <c r="I178" s="26">
        <f>+'2011'!I177*1.01</f>
        <v>66.14</v>
      </c>
    </row>
    <row r="179" spans="1:9" s="4" customFormat="1" ht="11.25" x14ac:dyDescent="0.2">
      <c r="A179" s="32"/>
      <c r="B179" s="28"/>
      <c r="C179" s="29"/>
      <c r="D179" s="43"/>
      <c r="E179" s="26"/>
      <c r="F179" s="43"/>
      <c r="G179" s="26"/>
      <c r="H179" s="26"/>
      <c r="I179" s="26"/>
    </row>
    <row r="180" spans="1:9" s="4" customFormat="1" ht="11.25" x14ac:dyDescent="0.2">
      <c r="A180" s="23">
        <v>74</v>
      </c>
      <c r="B180" s="42"/>
      <c r="C180" s="24" t="s">
        <v>6</v>
      </c>
      <c r="D180" s="43">
        <f>+'2011'!D179*1.01</f>
        <v>55.72</v>
      </c>
      <c r="E180" s="26">
        <f>+'2011'!E179*1.01</f>
        <v>57.95</v>
      </c>
      <c r="F180" s="43">
        <f>+'2011'!F179*1.01</f>
        <v>60.28</v>
      </c>
      <c r="G180" s="26">
        <f>+'2011'!G179*1.01</f>
        <v>62.68</v>
      </c>
      <c r="H180" s="26">
        <f>+'2011'!H179*1.01</f>
        <v>65.19</v>
      </c>
      <c r="I180" s="26">
        <f>+'2011'!I179*1.01</f>
        <v>67.8</v>
      </c>
    </row>
    <row r="181" spans="1:9" s="4" customFormat="1" ht="11.25" x14ac:dyDescent="0.2">
      <c r="A181" s="32"/>
      <c r="B181" s="28"/>
      <c r="C181" s="29"/>
      <c r="D181" s="43"/>
      <c r="E181" s="26"/>
      <c r="F181" s="43"/>
      <c r="G181" s="26"/>
      <c r="H181" s="26"/>
      <c r="I181" s="26"/>
    </row>
    <row r="182" spans="1:9" s="4" customFormat="1" ht="11.25" x14ac:dyDescent="0.2">
      <c r="A182" s="23">
        <v>75</v>
      </c>
      <c r="B182" s="42"/>
      <c r="C182" s="24" t="s">
        <v>6</v>
      </c>
      <c r="D182" s="43">
        <f>+'2011'!D181*1.01</f>
        <v>57.13</v>
      </c>
      <c r="E182" s="26">
        <f>+'2011'!E181*1.01</f>
        <v>59.41</v>
      </c>
      <c r="F182" s="43">
        <f>+'2011'!F181*1.01</f>
        <v>61.78</v>
      </c>
      <c r="G182" s="26">
        <f>+'2011'!G181*1.01</f>
        <v>64.260000000000005</v>
      </c>
      <c r="H182" s="26">
        <f>+'2011'!H181*1.01</f>
        <v>66.83</v>
      </c>
      <c r="I182" s="26">
        <f>+'2011'!I181*1.01</f>
        <v>69.5</v>
      </c>
    </row>
    <row r="183" spans="1:9" s="4" customFormat="1" ht="12" thickBot="1" x14ac:dyDescent="0.25">
      <c r="A183" s="41"/>
      <c r="B183" s="8"/>
      <c r="C183" s="39"/>
      <c r="D183" s="53"/>
      <c r="E183" s="37"/>
      <c r="F183" s="53"/>
      <c r="G183" s="37"/>
      <c r="H183" s="37"/>
      <c r="I183" s="37"/>
    </row>
    <row r="184" spans="1:9" s="4" customFormat="1" ht="11.25" x14ac:dyDescent="0.2">
      <c r="A184" s="40"/>
    </row>
  </sheetData>
  <mergeCells count="1">
    <mergeCell ref="A1:B1"/>
  </mergeCells>
  <printOptions horizontalCentered="1"/>
  <pageMargins left="0.7" right="0.7" top="0.75" bottom="0.75" header="0.3" footer="0.3"/>
  <pageSetup scale="90" fitToHeight="5" orientation="portrait" r:id="rId1"/>
  <rowBreaks count="2" manualBreakCount="2">
    <brk id="69" max="8" man="1"/>
    <brk id="1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BECD7-7C95-49ED-9220-C18927260E0D}">
  <sheetPr>
    <tabColor rgb="FF92D050"/>
  </sheetPr>
  <dimension ref="A1:J122"/>
  <sheetViews>
    <sheetView topLeftCell="A78" zoomScale="130" zoomScaleNormal="130" zoomScaleSheetLayoutView="100" workbookViewId="0">
      <selection activeCell="B83" sqref="B83"/>
    </sheetView>
  </sheetViews>
  <sheetFormatPr defaultRowHeight="15" x14ac:dyDescent="0.25"/>
  <cols>
    <col min="1" max="1" width="5.42578125" style="78" customWidth="1"/>
    <col min="2" max="2" width="36.140625" style="78" customWidth="1"/>
    <col min="3" max="3" width="15.85546875" customWidth="1"/>
    <col min="4" max="4" width="14.42578125" customWidth="1"/>
    <col min="5" max="5" width="14.140625" customWidth="1"/>
  </cols>
  <sheetData>
    <row r="1" spans="1:10" s="212" customFormat="1" x14ac:dyDescent="0.25">
      <c r="A1" s="206" t="s">
        <v>0</v>
      </c>
      <c r="B1" s="210"/>
      <c r="C1" s="28"/>
      <c r="D1" s="261" t="s">
        <v>292</v>
      </c>
      <c r="E1" s="58">
        <f>+'2022 REG'!I2</f>
        <v>1.7299999999999999E-2</v>
      </c>
      <c r="F1" s="3"/>
    </row>
    <row r="2" spans="1:10" s="212" customFormat="1" x14ac:dyDescent="0.25">
      <c r="A2" s="206" t="s">
        <v>230</v>
      </c>
      <c r="B2" s="213"/>
      <c r="C2" s="28"/>
      <c r="D2" s="59" t="s">
        <v>67</v>
      </c>
      <c r="E2" s="60" t="s">
        <v>320</v>
      </c>
      <c r="F2" s="60"/>
    </row>
    <row r="3" spans="1:10" s="212" customFormat="1" x14ac:dyDescent="0.25">
      <c r="A3" s="214">
        <v>2022</v>
      </c>
      <c r="B3" s="213"/>
      <c r="C3" s="28"/>
      <c r="D3" s="59"/>
      <c r="E3" s="4"/>
      <c r="F3" s="60"/>
    </row>
    <row r="4" spans="1:10" s="212" customFormat="1" ht="12" thickBot="1" x14ac:dyDescent="0.25">
      <c r="A4" s="28"/>
      <c r="B4" s="215"/>
      <c r="C4" s="28"/>
      <c r="D4" s="180"/>
      <c r="E4" s="28"/>
      <c r="F4" s="211"/>
    </row>
    <row r="5" spans="1:10" s="218" customFormat="1" ht="15" customHeight="1" x14ac:dyDescent="0.2">
      <c r="A5" s="90"/>
      <c r="B5" s="216"/>
      <c r="C5" s="217"/>
      <c r="D5" s="428" t="s">
        <v>231</v>
      </c>
      <c r="E5" s="429"/>
      <c r="F5" s="211"/>
    </row>
    <row r="6" spans="1:10" s="212" customFormat="1" ht="12" thickBot="1" x14ac:dyDescent="0.25">
      <c r="A6" s="87" t="s">
        <v>9</v>
      </c>
      <c r="B6" s="219" t="s">
        <v>10</v>
      </c>
      <c r="C6" s="74" t="s">
        <v>72</v>
      </c>
      <c r="D6" s="220" t="s">
        <v>232</v>
      </c>
      <c r="E6" s="221" t="s">
        <v>233</v>
      </c>
      <c r="F6" s="211"/>
    </row>
    <row r="7" spans="1:10" s="212" customFormat="1" ht="13.5" customHeight="1" x14ac:dyDescent="0.2">
      <c r="A7" s="76">
        <v>1</v>
      </c>
      <c r="B7" s="222" t="s">
        <v>237</v>
      </c>
      <c r="C7" s="24" t="s">
        <v>105</v>
      </c>
      <c r="D7" s="262">
        <f>ROUND(VLOOKUP($A7,'2021 Extra Help'!$A$7:$V$499,4,FALSE)*(1+$E$1),5)</f>
        <v>14.03</v>
      </c>
      <c r="E7" s="262">
        <f>ROUND(VLOOKUP($A7,'2021 Extra Help'!$A$7:$V$499,5,FALSE)*(1+$E$1),5)</f>
        <v>15.16</v>
      </c>
      <c r="F7" s="211"/>
      <c r="G7" s="211"/>
      <c r="H7" s="211"/>
      <c r="J7" s="223"/>
    </row>
    <row r="8" spans="1:10" s="212" customFormat="1" ht="13.5" customHeight="1" x14ac:dyDescent="0.2">
      <c r="A8" s="76"/>
      <c r="B8" s="224" t="s">
        <v>267</v>
      </c>
      <c r="C8" s="29" t="s">
        <v>105</v>
      </c>
      <c r="D8" s="225"/>
      <c r="E8" s="225"/>
      <c r="F8" s="211"/>
    </row>
    <row r="9" spans="1:10" s="212" customFormat="1" ht="13.5" customHeight="1" x14ac:dyDescent="0.2">
      <c r="A9" s="76"/>
      <c r="B9" s="224" t="s">
        <v>275</v>
      </c>
      <c r="C9" s="29" t="s">
        <v>105</v>
      </c>
      <c r="D9" s="225"/>
      <c r="E9" s="225"/>
      <c r="F9" s="211"/>
    </row>
    <row r="10" spans="1:10" s="212" customFormat="1" ht="13.5" customHeight="1" thickBot="1" x14ac:dyDescent="0.25">
      <c r="A10" s="80"/>
      <c r="B10" s="226"/>
      <c r="C10" s="39"/>
      <c r="D10" s="227"/>
      <c r="E10" s="227"/>
      <c r="F10" s="211"/>
    </row>
    <row r="11" spans="1:10" s="212" customFormat="1" ht="13.5" customHeight="1" x14ac:dyDescent="0.2">
      <c r="A11" s="79">
        <v>2</v>
      </c>
      <c r="B11" s="228" t="s">
        <v>238</v>
      </c>
      <c r="C11" s="45" t="s">
        <v>105</v>
      </c>
      <c r="D11" s="262">
        <f>ROUND(VLOOKUP($A11,'2021 Extra Help'!$A$7:$V$499,4,FALSE)*(1+$E$1),5)</f>
        <v>14.27</v>
      </c>
      <c r="E11" s="262">
        <f>ROUND(VLOOKUP($A11,'2021 Extra Help'!$A$7:$V$499,5,FALSE)*(1+$E$1),5)</f>
        <v>15.47</v>
      </c>
      <c r="F11" s="211"/>
      <c r="G11" s="223"/>
    </row>
    <row r="12" spans="1:10" s="212" customFormat="1" ht="13.5" customHeight="1" x14ac:dyDescent="0.2">
      <c r="A12" s="76"/>
      <c r="B12" s="222" t="s">
        <v>239</v>
      </c>
      <c r="C12" s="29" t="s">
        <v>105</v>
      </c>
      <c r="D12" s="364"/>
      <c r="E12" s="364"/>
      <c r="F12" s="264"/>
    </row>
    <row r="13" spans="1:10" s="212" customFormat="1" ht="13.5" customHeight="1" x14ac:dyDescent="0.2">
      <c r="A13" s="76"/>
      <c r="B13" s="222" t="s">
        <v>240</v>
      </c>
      <c r="C13" s="24" t="s">
        <v>105</v>
      </c>
      <c r="D13" s="364"/>
      <c r="E13" s="364"/>
      <c r="F13" s="211"/>
    </row>
    <row r="14" spans="1:10" s="212" customFormat="1" ht="13.5" customHeight="1" x14ac:dyDescent="0.2">
      <c r="A14" s="76"/>
      <c r="B14" s="292"/>
      <c r="C14" s="24"/>
      <c r="D14" s="225"/>
      <c r="E14" s="225"/>
      <c r="F14" s="211"/>
    </row>
    <row r="15" spans="1:10" s="212" customFormat="1" ht="13.5" customHeight="1" thickBot="1" x14ac:dyDescent="0.25">
      <c r="A15" s="76"/>
      <c r="B15" s="224"/>
      <c r="C15" s="29"/>
      <c r="D15" s="225"/>
      <c r="E15" s="225"/>
      <c r="F15" s="211"/>
    </row>
    <row r="16" spans="1:10" s="212" customFormat="1" ht="13.5" customHeight="1" x14ac:dyDescent="0.2">
      <c r="A16" s="79">
        <v>3</v>
      </c>
      <c r="B16" s="228" t="s">
        <v>242</v>
      </c>
      <c r="C16" s="45" t="s">
        <v>105</v>
      </c>
      <c r="D16" s="262">
        <f>ROUND(VLOOKUP($A16,'2021 Extra Help'!$A$7:$V$499,4,FALSE)*(1+$E$1),5)</f>
        <v>14.51</v>
      </c>
      <c r="E16" s="262">
        <f>ROUND(VLOOKUP($A16,'2021 Extra Help'!$A$7:$V$499,5,FALSE)*(1+$E$1),5)</f>
        <v>15.8</v>
      </c>
      <c r="F16" s="211"/>
      <c r="G16" s="223"/>
    </row>
    <row r="17" spans="1:7" s="212" customFormat="1" ht="13.5" customHeight="1" x14ac:dyDescent="0.2">
      <c r="A17" s="76"/>
      <c r="B17" s="224" t="s">
        <v>243</v>
      </c>
      <c r="C17" s="29" t="s">
        <v>105</v>
      </c>
      <c r="D17" s="225"/>
      <c r="E17" s="225"/>
      <c r="F17" s="211"/>
    </row>
    <row r="18" spans="1:7" s="212" customFormat="1" ht="13.5" customHeight="1" thickBot="1" x14ac:dyDescent="0.25">
      <c r="A18" s="80"/>
      <c r="B18" s="226" t="s">
        <v>299</v>
      </c>
      <c r="C18" s="39" t="s">
        <v>105</v>
      </c>
      <c r="D18" s="227"/>
      <c r="E18" s="227"/>
      <c r="F18" s="211"/>
    </row>
    <row r="19" spans="1:7" s="212" customFormat="1" ht="13.5" customHeight="1" x14ac:dyDescent="0.2">
      <c r="A19" s="79">
        <v>4</v>
      </c>
      <c r="B19" s="228" t="s">
        <v>244</v>
      </c>
      <c r="C19" s="45" t="s">
        <v>105</v>
      </c>
      <c r="D19" s="262">
        <f>ROUND(VLOOKUP($A19,'2021 Extra Help'!$A$7:$V$499,4,FALSE)*(1+$E$1),5)</f>
        <v>14.76</v>
      </c>
      <c r="E19" s="262">
        <f>ROUND(VLOOKUP($A19,'2021 Extra Help'!$A$7:$V$499,5,FALSE)*(1+$E$1),5)</f>
        <v>16.14</v>
      </c>
      <c r="F19" s="211"/>
      <c r="G19" s="223"/>
    </row>
    <row r="20" spans="1:7" s="212" customFormat="1" ht="13.5" customHeight="1" thickBot="1" x14ac:dyDescent="0.25">
      <c r="A20" s="76"/>
      <c r="B20" s="224"/>
      <c r="C20" s="29"/>
      <c r="D20" s="225"/>
      <c r="E20" s="225"/>
      <c r="F20" s="211"/>
    </row>
    <row r="21" spans="1:7" s="212" customFormat="1" ht="13.5" customHeight="1" x14ac:dyDescent="0.2">
      <c r="A21" s="79">
        <v>5</v>
      </c>
      <c r="B21" s="228" t="s">
        <v>246</v>
      </c>
      <c r="C21" s="45" t="s">
        <v>105</v>
      </c>
      <c r="D21" s="262">
        <f>ROUND(VLOOKUP($A21,'2021 Extra Help'!$A$7:$V$499,4,FALSE)*(1+$E$1),5)</f>
        <v>15.01</v>
      </c>
      <c r="E21" s="262">
        <f>ROUND(VLOOKUP($A21,'2021 Extra Help'!$A$7:$V$499,5,FALSE)*(1+$E$1),5)</f>
        <v>16.489999999999998</v>
      </c>
      <c r="F21" s="211"/>
      <c r="G21" s="223"/>
    </row>
    <row r="22" spans="1:7" s="212" customFormat="1" ht="13.5" customHeight="1" x14ac:dyDescent="0.2">
      <c r="A22" s="76"/>
      <c r="B22" s="222" t="s">
        <v>247</v>
      </c>
      <c r="C22" s="29" t="s">
        <v>105</v>
      </c>
      <c r="D22" s="364"/>
      <c r="E22" s="364"/>
      <c r="F22" s="211"/>
    </row>
    <row r="23" spans="1:7" s="212" customFormat="1" ht="13.5" customHeight="1" x14ac:dyDescent="0.2">
      <c r="A23" s="76"/>
      <c r="B23" s="224"/>
      <c r="C23" s="29"/>
      <c r="D23" s="225"/>
      <c r="E23" s="225"/>
      <c r="F23" s="211"/>
    </row>
    <row r="24" spans="1:7" s="212" customFormat="1" ht="13.5" customHeight="1" thickBot="1" x14ac:dyDescent="0.25">
      <c r="A24" s="80"/>
      <c r="B24" s="226"/>
      <c r="C24" s="39"/>
      <c r="D24" s="227"/>
      <c r="E24" s="227"/>
      <c r="F24" s="211"/>
    </row>
    <row r="25" spans="1:7" s="212" customFormat="1" ht="13.5" customHeight="1" x14ac:dyDescent="0.2">
      <c r="A25" s="79">
        <v>6</v>
      </c>
      <c r="B25" s="228"/>
      <c r="C25" s="45"/>
      <c r="D25" s="262">
        <f>ROUND(VLOOKUP($A25,'2021 Extra Help'!$A$7:$V$499,4,FALSE)*(1+$E$1),5)</f>
        <v>15.27</v>
      </c>
      <c r="E25" s="262">
        <f>ROUND(VLOOKUP($A25,'2021 Extra Help'!$A$7:$V$499,5,FALSE)*(1+$E$1),5)</f>
        <v>16.84</v>
      </c>
      <c r="F25" s="211"/>
    </row>
    <row r="26" spans="1:7" s="212" customFormat="1" ht="13.5" customHeight="1" thickBot="1" x14ac:dyDescent="0.25">
      <c r="A26" s="76"/>
      <c r="B26" s="224"/>
      <c r="C26" s="29"/>
      <c r="D26" s="188"/>
      <c r="E26" s="188"/>
      <c r="F26" s="211"/>
    </row>
    <row r="27" spans="1:7" s="212" customFormat="1" ht="13.5" customHeight="1" x14ac:dyDescent="0.2">
      <c r="A27" s="79">
        <v>7</v>
      </c>
      <c r="B27" s="228"/>
      <c r="C27" s="45"/>
      <c r="D27" s="262">
        <f>ROUND(VLOOKUP($A27,'2021 Extra Help'!$A$7:$V$499,4,FALSE)*(1+$E$1),5)</f>
        <v>15.52</v>
      </c>
      <c r="E27" s="262">
        <f>ROUND(VLOOKUP($A27,'2021 Extra Help'!$A$7:$V$499,5,FALSE)*(1+$E$1),5)</f>
        <v>17.2</v>
      </c>
      <c r="F27" s="211"/>
    </row>
    <row r="28" spans="1:7" s="212" customFormat="1" ht="13.5" customHeight="1" thickBot="1" x14ac:dyDescent="0.25">
      <c r="A28" s="80"/>
      <c r="B28" s="226"/>
      <c r="C28" s="39"/>
      <c r="D28" s="189"/>
      <c r="E28" s="190"/>
      <c r="F28" s="211"/>
    </row>
    <row r="29" spans="1:7" s="212" customFormat="1" ht="13.5" customHeight="1" x14ac:dyDescent="0.2">
      <c r="A29" s="79">
        <v>8</v>
      </c>
      <c r="B29" s="228"/>
      <c r="C29" s="45"/>
      <c r="D29" s="262">
        <f>ROUND(VLOOKUP($A29,'2021 Extra Help'!$A$7:$V$499,4,FALSE)*(1+$E$1),5)</f>
        <v>15.78</v>
      </c>
      <c r="E29" s="262">
        <f>ROUND(VLOOKUP($A29,'2021 Extra Help'!$A$7:$V$499,5,FALSE)*(1+$E$1),5)</f>
        <v>17.559999999999999</v>
      </c>
      <c r="F29" s="211"/>
      <c r="G29" s="223"/>
    </row>
    <row r="30" spans="1:7" s="212" customFormat="1" ht="13.5" customHeight="1" thickBot="1" x14ac:dyDescent="0.25">
      <c r="A30" s="80"/>
      <c r="B30" s="226"/>
      <c r="C30" s="39"/>
      <c r="D30" s="189"/>
      <c r="E30" s="190"/>
      <c r="F30" s="211"/>
    </row>
    <row r="31" spans="1:7" s="212" customFormat="1" ht="13.5" customHeight="1" x14ac:dyDescent="0.2">
      <c r="A31" s="79">
        <v>9</v>
      </c>
      <c r="B31" s="228" t="s">
        <v>248</v>
      </c>
      <c r="C31" s="45" t="s">
        <v>105</v>
      </c>
      <c r="D31" s="262">
        <f>ROUND(VLOOKUP($A31,'2021 Extra Help'!$A$7:$V$499,4,FALSE)*(1+$E$1),5)</f>
        <v>16.059999999999999</v>
      </c>
      <c r="E31" s="262">
        <f>ROUND(VLOOKUP($A31,'2021 Extra Help'!$A$7:$V$499,5,FALSE)*(1+$E$1),5)</f>
        <v>17.940000000000001</v>
      </c>
      <c r="F31" s="211"/>
      <c r="G31" s="223"/>
    </row>
    <row r="32" spans="1:7" s="212" customFormat="1" ht="13.5" customHeight="1" x14ac:dyDescent="0.2">
      <c r="A32" s="76"/>
      <c r="B32" s="222" t="s">
        <v>249</v>
      </c>
      <c r="C32" s="29" t="s">
        <v>105</v>
      </c>
      <c r="D32" s="364"/>
      <c r="E32" s="364"/>
      <c r="F32" s="211"/>
      <c r="G32" s="223"/>
    </row>
    <row r="33" spans="1:7" s="212" customFormat="1" ht="13.5" customHeight="1" x14ac:dyDescent="0.2">
      <c r="A33" s="76"/>
      <c r="B33" s="224" t="s">
        <v>252</v>
      </c>
      <c r="C33" s="29" t="s">
        <v>105</v>
      </c>
      <c r="D33" s="364"/>
      <c r="E33" s="364"/>
      <c r="F33" s="211"/>
      <c r="G33" s="223"/>
    </row>
    <row r="34" spans="1:7" s="212" customFormat="1" ht="13.5" customHeight="1" thickBot="1" x14ac:dyDescent="0.25">
      <c r="A34" s="80"/>
      <c r="B34" s="226"/>
      <c r="C34" s="39"/>
      <c r="D34" s="189"/>
      <c r="E34" s="190"/>
      <c r="F34" s="211"/>
    </row>
    <row r="35" spans="1:7" s="212" customFormat="1" ht="13.5" customHeight="1" x14ac:dyDescent="0.2">
      <c r="A35" s="79">
        <v>10</v>
      </c>
      <c r="B35" s="228"/>
      <c r="C35" s="45"/>
      <c r="D35" s="262">
        <f>ROUND(VLOOKUP($A35,'2021 Extra Help'!$A$7:$V$499,4,FALSE)*(1+$E$1),5)</f>
        <v>16.329999999999998</v>
      </c>
      <c r="E35" s="262">
        <f>ROUND(VLOOKUP($A35,'2021 Extra Help'!$A$7:$V$499,5,FALSE)*(1+$E$1),5)</f>
        <v>18.309999999999999</v>
      </c>
      <c r="F35" s="211"/>
      <c r="G35" s="223"/>
    </row>
    <row r="36" spans="1:7" s="212" customFormat="1" ht="13.5" customHeight="1" thickBot="1" x14ac:dyDescent="0.25">
      <c r="A36" s="80"/>
      <c r="B36" s="226"/>
      <c r="C36" s="39"/>
      <c r="D36" s="189"/>
      <c r="E36" s="190"/>
      <c r="F36" s="211"/>
    </row>
    <row r="37" spans="1:7" s="212" customFormat="1" ht="13.5" customHeight="1" x14ac:dyDescent="0.2">
      <c r="A37" s="79">
        <v>11</v>
      </c>
      <c r="B37" s="228" t="s">
        <v>253</v>
      </c>
      <c r="C37" s="45" t="s">
        <v>105</v>
      </c>
      <c r="D37" s="262">
        <f>ROUND(VLOOKUP($A37,'2021 Extra Help'!$A$7:$V$499,4,FALSE)*(1+$E$1),5)</f>
        <v>16.600000000000001</v>
      </c>
      <c r="E37" s="262">
        <f>ROUND(VLOOKUP($A37,'2021 Extra Help'!$A$7:$V$499,5,FALSE)*(1+$E$1),5)</f>
        <v>18.7</v>
      </c>
      <c r="F37" s="211"/>
    </row>
    <row r="38" spans="1:7" s="212" customFormat="1" ht="13.5" customHeight="1" x14ac:dyDescent="0.2">
      <c r="A38" s="76"/>
      <c r="B38" s="224" t="s">
        <v>254</v>
      </c>
      <c r="C38" s="29" t="s">
        <v>105</v>
      </c>
      <c r="D38" s="188"/>
      <c r="E38" s="188"/>
      <c r="F38" s="211"/>
    </row>
    <row r="39" spans="1:7" s="212" customFormat="1" ht="13.5" customHeight="1" thickBot="1" x14ac:dyDescent="0.25">
      <c r="A39" s="80"/>
      <c r="B39" s="226"/>
      <c r="C39" s="39"/>
      <c r="D39" s="189"/>
      <c r="E39" s="190"/>
      <c r="F39" s="211"/>
    </row>
    <row r="40" spans="1:7" s="212" customFormat="1" ht="13.5" customHeight="1" x14ac:dyDescent="0.2">
      <c r="A40" s="79">
        <v>12</v>
      </c>
      <c r="B40" s="228"/>
      <c r="C40" s="45"/>
      <c r="D40" s="262">
        <f>ROUND(VLOOKUP($A40,'2021 Extra Help'!$A$7:$V$499,4,FALSE)*(1+$E$1),5)</f>
        <v>16.88</v>
      </c>
      <c r="E40" s="262">
        <f>ROUND(VLOOKUP($A40,'2021 Extra Help'!$A$7:$V$499,5,FALSE)*(1+$E$1),5)</f>
        <v>19.079999999999998</v>
      </c>
      <c r="F40" s="211"/>
    </row>
    <row r="41" spans="1:7" s="212" customFormat="1" ht="13.5" customHeight="1" thickBot="1" x14ac:dyDescent="0.25">
      <c r="A41" s="80"/>
      <c r="B41" s="226"/>
      <c r="C41" s="39"/>
      <c r="D41" s="189"/>
      <c r="E41" s="190"/>
      <c r="F41" s="211"/>
    </row>
    <row r="42" spans="1:7" s="212" customFormat="1" ht="13.5" customHeight="1" x14ac:dyDescent="0.2">
      <c r="A42" s="79">
        <v>13</v>
      </c>
      <c r="B42" s="228"/>
      <c r="C42" s="230"/>
      <c r="D42" s="262">
        <f>ROUND(VLOOKUP($A42,'2021 Extra Help'!$A$7:$V$499,4,FALSE)*(1+$E$1),5)</f>
        <v>17.18</v>
      </c>
      <c r="E42" s="262">
        <f>ROUND(VLOOKUP($A42,'2021 Extra Help'!$A$7:$V$499,5,FALSE)*(1+$E$1),5)</f>
        <v>19.5</v>
      </c>
      <c r="F42" s="211"/>
    </row>
    <row r="43" spans="1:7" s="212" customFormat="1" ht="13.5" customHeight="1" thickBot="1" x14ac:dyDescent="0.25">
      <c r="A43" s="80"/>
      <c r="B43" s="226"/>
      <c r="C43" s="39"/>
      <c r="D43" s="189"/>
      <c r="E43" s="190"/>
      <c r="F43" s="211"/>
    </row>
    <row r="44" spans="1:7" s="212" customFormat="1" ht="13.5" customHeight="1" x14ac:dyDescent="0.2">
      <c r="A44" s="79">
        <v>14</v>
      </c>
      <c r="B44" s="228" t="s">
        <v>255</v>
      </c>
      <c r="C44" s="45" t="s">
        <v>105</v>
      </c>
      <c r="D44" s="262">
        <f>ROUND(VLOOKUP($A44,'2021 Extra Help'!$A$7:$V$499,4,FALSE)*(1+$E$1),5)</f>
        <v>17.48</v>
      </c>
      <c r="E44" s="262">
        <f>ROUND(VLOOKUP($A44,'2021 Extra Help'!$A$7:$V$499,5,FALSE)*(1+$E$1),5)</f>
        <v>19.91</v>
      </c>
      <c r="F44" s="211"/>
      <c r="G44" s="223"/>
    </row>
    <row r="45" spans="1:7" s="212" customFormat="1" ht="13.5" customHeight="1" x14ac:dyDescent="0.2">
      <c r="A45" s="76"/>
      <c r="B45" s="222" t="s">
        <v>256</v>
      </c>
      <c r="C45" s="29" t="s">
        <v>105</v>
      </c>
      <c r="D45" s="364"/>
      <c r="E45" s="364"/>
      <c r="F45" s="211"/>
    </row>
    <row r="46" spans="1:7" s="212" customFormat="1" ht="13.5" customHeight="1" thickBot="1" x14ac:dyDescent="0.25">
      <c r="A46" s="80"/>
      <c r="B46" s="226"/>
      <c r="C46" s="39"/>
      <c r="D46" s="189"/>
      <c r="E46" s="190"/>
      <c r="F46" s="211"/>
    </row>
    <row r="47" spans="1:7" s="212" customFormat="1" ht="13.5" customHeight="1" x14ac:dyDescent="0.2">
      <c r="A47" s="79">
        <v>15</v>
      </c>
      <c r="B47" s="228"/>
      <c r="C47" s="45"/>
      <c r="D47" s="262">
        <f>ROUND(VLOOKUP($A47,'2021 Extra Help'!$A$7:$V$499,4,FALSE)*(1+$E$1),5)</f>
        <v>19.329999999999998</v>
      </c>
      <c r="E47" s="262">
        <f>ROUND(VLOOKUP($A47,'2021 Extra Help'!$A$7:$V$499,5,FALSE)*(1+$E$1),5)</f>
        <v>22.56</v>
      </c>
      <c r="F47" s="211"/>
    </row>
    <row r="48" spans="1:7" s="212" customFormat="1" ht="13.5" customHeight="1" thickBot="1" x14ac:dyDescent="0.25">
      <c r="A48" s="80"/>
      <c r="B48" s="226"/>
      <c r="C48" s="39"/>
      <c r="D48" s="189"/>
      <c r="E48" s="190"/>
      <c r="F48" s="211"/>
    </row>
    <row r="49" spans="1:7" s="212" customFormat="1" ht="13.5" customHeight="1" x14ac:dyDescent="0.2">
      <c r="A49" s="79">
        <v>16</v>
      </c>
      <c r="B49" s="228"/>
      <c r="C49" s="45"/>
      <c r="D49" s="262">
        <f>ROUND(VLOOKUP($A49,'2021 Extra Help'!$A$7:$V$499,4,FALSE)*(1+$E$1),5)</f>
        <v>16.059999999999999</v>
      </c>
      <c r="E49" s="262">
        <f>ROUND(VLOOKUP($A49,'2021 Extra Help'!$A$7:$V$499,5,FALSE)*(1+$E$1),5)</f>
        <v>17.940000000000001</v>
      </c>
      <c r="F49" s="211"/>
    </row>
    <row r="50" spans="1:7" s="212" customFormat="1" ht="13.5" customHeight="1" thickBot="1" x14ac:dyDescent="0.25">
      <c r="A50" s="80"/>
      <c r="B50" s="226"/>
      <c r="C50" s="39"/>
      <c r="D50" s="189"/>
      <c r="E50" s="190"/>
      <c r="F50" s="211"/>
    </row>
    <row r="51" spans="1:7" s="212" customFormat="1" ht="13.5" customHeight="1" x14ac:dyDescent="0.2">
      <c r="A51" s="79">
        <v>17</v>
      </c>
      <c r="B51" s="228"/>
      <c r="C51" s="45"/>
      <c r="D51" s="262">
        <f>ROUND(VLOOKUP($A51,'2021 Extra Help'!$A$7:$V$499,4,FALSE)*(1+$E$1),5)</f>
        <v>18.38</v>
      </c>
      <c r="E51" s="262">
        <f>ROUND(VLOOKUP($A51,'2021 Extra Help'!$A$7:$V$499,5,FALSE)*(1+$E$1),5)</f>
        <v>21.19</v>
      </c>
      <c r="F51" s="211"/>
    </row>
    <row r="52" spans="1:7" s="212" customFormat="1" ht="13.5" customHeight="1" thickBot="1" x14ac:dyDescent="0.25">
      <c r="A52" s="80"/>
      <c r="B52" s="226"/>
      <c r="C52" s="39"/>
      <c r="D52" s="189"/>
      <c r="E52" s="190"/>
      <c r="F52" s="211"/>
    </row>
    <row r="53" spans="1:7" s="212" customFormat="1" ht="13.5" customHeight="1" x14ac:dyDescent="0.2">
      <c r="A53" s="79">
        <v>18</v>
      </c>
      <c r="B53" s="224"/>
      <c r="C53" s="45"/>
      <c r="D53" s="262">
        <f>ROUND(VLOOKUP($A53,'2021 Extra Help'!$A$7:$V$499,4,FALSE)*(1+$E$1),5)</f>
        <v>18.690000000000001</v>
      </c>
      <c r="E53" s="262">
        <f>ROUND(VLOOKUP($A53,'2021 Extra Help'!$A$7:$V$499,5,FALSE)*(1+$E$1),5)</f>
        <v>21.64</v>
      </c>
      <c r="F53" s="211"/>
    </row>
    <row r="54" spans="1:7" s="212" customFormat="1" ht="13.5" customHeight="1" thickBot="1" x14ac:dyDescent="0.25">
      <c r="A54" s="80"/>
      <c r="B54" s="226"/>
      <c r="C54" s="39"/>
      <c r="D54" s="189"/>
      <c r="E54" s="190"/>
      <c r="F54" s="211"/>
    </row>
    <row r="55" spans="1:7" s="212" customFormat="1" ht="13.5" customHeight="1" x14ac:dyDescent="0.2">
      <c r="A55" s="79">
        <v>19</v>
      </c>
      <c r="B55" s="228"/>
      <c r="C55" s="45"/>
      <c r="D55" s="262">
        <f>ROUND(VLOOKUP($A55,'2021 Extra Help'!$A$7:$V$499,4,FALSE)*(1+$E$1),5)</f>
        <v>19</v>
      </c>
      <c r="E55" s="262">
        <f>ROUND(VLOOKUP($A55,'2021 Extra Help'!$A$7:$V$499,5,FALSE)*(1+$E$1),5)</f>
        <v>22.1</v>
      </c>
      <c r="F55" s="211"/>
    </row>
    <row r="56" spans="1:7" s="212" customFormat="1" ht="13.5" customHeight="1" thickBot="1" x14ac:dyDescent="0.25">
      <c r="A56" s="80"/>
      <c r="B56" s="226"/>
      <c r="C56" s="39"/>
      <c r="D56" s="189"/>
      <c r="E56" s="190"/>
      <c r="F56" s="211"/>
    </row>
    <row r="57" spans="1:7" s="212" customFormat="1" ht="13.5" customHeight="1" x14ac:dyDescent="0.2">
      <c r="A57" s="79">
        <v>20</v>
      </c>
      <c r="B57" s="228"/>
      <c r="C57" s="45"/>
      <c r="D57" s="262">
        <f>ROUND(VLOOKUP($A57,'2021 Extra Help'!$A$7:$V$499,4,FALSE)*(1+$E$1),5)</f>
        <v>19.329999999999998</v>
      </c>
      <c r="E57" s="262">
        <f>ROUND(VLOOKUP($A57,'2021 Extra Help'!$A$7:$V$499,5,FALSE)*(1+$E$1),5)</f>
        <v>22.56</v>
      </c>
      <c r="F57" s="211"/>
    </row>
    <row r="58" spans="1:7" s="212" customFormat="1" ht="13.5" customHeight="1" thickBot="1" x14ac:dyDescent="0.25">
      <c r="A58" s="80"/>
      <c r="B58" s="226"/>
      <c r="C58" s="39"/>
      <c r="D58" s="189"/>
      <c r="E58" s="190"/>
      <c r="F58" s="211"/>
    </row>
    <row r="59" spans="1:7" s="212" customFormat="1" ht="13.5" customHeight="1" x14ac:dyDescent="0.2">
      <c r="A59" s="79">
        <v>21</v>
      </c>
      <c r="B59" s="228" t="s">
        <v>258</v>
      </c>
      <c r="C59" s="45" t="s">
        <v>105</v>
      </c>
      <c r="D59" s="262">
        <f>ROUND(VLOOKUP($A59,'2021 Extra Help'!$A$7:$V$499,4,FALSE)*(1+$E$1),5)</f>
        <v>19.649999999999999</v>
      </c>
      <c r="E59" s="262">
        <f>ROUND(VLOOKUP($A59,'2021 Extra Help'!$A$7:$V$499,5,FALSE)*(1+$E$1),5)</f>
        <v>23.03</v>
      </c>
      <c r="F59" s="211"/>
      <c r="G59" s="223"/>
    </row>
    <row r="60" spans="1:7" s="212" customFormat="1" ht="13.5" customHeight="1" x14ac:dyDescent="0.2">
      <c r="A60" s="76"/>
      <c r="B60" s="292"/>
      <c r="C60" s="29" t="s">
        <v>105</v>
      </c>
      <c r="D60" s="188"/>
      <c r="E60" s="188"/>
      <c r="F60" s="211"/>
    </row>
    <row r="61" spans="1:7" s="212" customFormat="1" ht="13.5" customHeight="1" thickBot="1" x14ac:dyDescent="0.25">
      <c r="A61" s="80"/>
      <c r="B61" s="226"/>
      <c r="C61" s="39"/>
      <c r="D61" s="189"/>
      <c r="E61" s="190"/>
      <c r="F61" s="211"/>
    </row>
    <row r="62" spans="1:7" s="212" customFormat="1" ht="13.5" customHeight="1" x14ac:dyDescent="0.2">
      <c r="A62" s="79">
        <v>22</v>
      </c>
      <c r="B62" s="228"/>
      <c r="C62" s="45"/>
      <c r="D62" s="262">
        <f>ROUND(VLOOKUP($A62,'2021 Extra Help'!$A$7:$V$499,4,FALSE)*(1+$E$1),5)</f>
        <v>19.989999999999998</v>
      </c>
      <c r="E62" s="262">
        <f>ROUND(VLOOKUP($A62,'2021 Extra Help'!$A$7:$V$499,5,FALSE)*(1+$E$1),5)</f>
        <v>23.51</v>
      </c>
      <c r="F62" s="211"/>
    </row>
    <row r="63" spans="1:7" s="212" customFormat="1" ht="13.5" customHeight="1" thickBot="1" x14ac:dyDescent="0.25">
      <c r="A63" s="80"/>
      <c r="B63" s="226"/>
      <c r="C63" s="39"/>
      <c r="D63" s="189"/>
      <c r="E63" s="190"/>
      <c r="F63" s="211"/>
    </row>
    <row r="64" spans="1:7" s="212" customFormat="1" ht="13.5" customHeight="1" x14ac:dyDescent="0.2">
      <c r="A64" s="79">
        <v>23</v>
      </c>
      <c r="B64" s="228"/>
      <c r="C64" s="45"/>
      <c r="D64" s="262">
        <f>ROUND(VLOOKUP($A64,'2021 Extra Help'!$A$7:$V$499,4,FALSE)*(1+$E$1),5)</f>
        <v>20.329999999999998</v>
      </c>
      <c r="E64" s="262">
        <f>ROUND(VLOOKUP($A64,'2021 Extra Help'!$A$7:$V$499,5,FALSE)*(1+$E$1),5)</f>
        <v>24</v>
      </c>
      <c r="F64" s="211"/>
    </row>
    <row r="65" spans="1:7" s="212" customFormat="1" ht="13.5" customHeight="1" thickBot="1" x14ac:dyDescent="0.25">
      <c r="A65" s="80"/>
      <c r="B65" s="226"/>
      <c r="C65" s="39"/>
      <c r="D65" s="189"/>
      <c r="E65" s="190"/>
      <c r="F65" s="211"/>
    </row>
    <row r="66" spans="1:7" s="212" customFormat="1" ht="13.5" customHeight="1" x14ac:dyDescent="0.2">
      <c r="A66" s="79">
        <v>24</v>
      </c>
      <c r="B66" s="228"/>
      <c r="C66" s="45"/>
      <c r="D66" s="262">
        <f>ROUND(VLOOKUP($A66,'2021 Extra Help'!$A$7:$V$499,4,FALSE)*(1+$E$1),5)</f>
        <v>20.66</v>
      </c>
      <c r="E66" s="262">
        <f>ROUND(VLOOKUP($A66,'2021 Extra Help'!$A$7:$V$499,5,FALSE)*(1+$E$1),5)</f>
        <v>24.51</v>
      </c>
      <c r="F66" s="211"/>
    </row>
    <row r="67" spans="1:7" s="212" customFormat="1" ht="13.5" customHeight="1" thickBot="1" x14ac:dyDescent="0.25">
      <c r="A67" s="80"/>
      <c r="B67" s="226"/>
      <c r="C67" s="39"/>
      <c r="D67" s="189"/>
      <c r="E67" s="190"/>
      <c r="F67" s="211"/>
    </row>
    <row r="68" spans="1:7" s="212" customFormat="1" ht="13.5" customHeight="1" x14ac:dyDescent="0.2">
      <c r="A68" s="79">
        <v>25</v>
      </c>
      <c r="B68" s="228"/>
      <c r="C68" s="45"/>
      <c r="D68" s="262">
        <f>ROUND(VLOOKUP($A68,'2021 Extra Help'!$A$7:$V$499,4,FALSE)*(1+$E$1),5)</f>
        <v>21.02</v>
      </c>
      <c r="E68" s="262">
        <f>ROUND(VLOOKUP($A68,'2021 Extra Help'!$A$7:$V$499,5,FALSE)*(1+$E$1),5)</f>
        <v>25.02</v>
      </c>
      <c r="F68" s="211"/>
    </row>
    <row r="69" spans="1:7" s="212" customFormat="1" ht="13.5" customHeight="1" thickBot="1" x14ac:dyDescent="0.25">
      <c r="A69" s="80"/>
      <c r="B69" s="226"/>
      <c r="C69" s="39"/>
      <c r="D69" s="189"/>
      <c r="E69" s="190"/>
      <c r="F69" s="211"/>
    </row>
    <row r="70" spans="1:7" s="212" customFormat="1" ht="13.5" customHeight="1" x14ac:dyDescent="0.2">
      <c r="A70" s="79">
        <v>26</v>
      </c>
      <c r="B70" s="228"/>
      <c r="C70" s="45"/>
      <c r="D70" s="262">
        <f>ROUND(VLOOKUP($A70,'2021 Extra Help'!$A$7:$V$499,4,FALSE)*(1+$E$1),5)</f>
        <v>21.37</v>
      </c>
      <c r="E70" s="262">
        <f>ROUND(VLOOKUP($A70,'2021 Extra Help'!$A$7:$V$499,5,FALSE)*(1+$E$1),5)</f>
        <v>25.55</v>
      </c>
      <c r="F70" s="211"/>
    </row>
    <row r="71" spans="1:7" s="212" customFormat="1" ht="13.5" customHeight="1" thickBot="1" x14ac:dyDescent="0.25">
      <c r="A71" s="80"/>
      <c r="B71" s="226"/>
      <c r="C71" s="39"/>
      <c r="D71" s="189"/>
      <c r="E71" s="190"/>
      <c r="F71" s="211"/>
    </row>
    <row r="72" spans="1:7" s="212" customFormat="1" ht="13.5" customHeight="1" x14ac:dyDescent="0.2">
      <c r="A72" s="79">
        <v>27</v>
      </c>
      <c r="B72" s="228"/>
      <c r="C72" s="45"/>
      <c r="D72" s="262">
        <f>ROUND(VLOOKUP($A72,'2021 Extra Help'!$A$7:$V$499,4,FALSE)*(1+$E$1),5)</f>
        <v>21.74</v>
      </c>
      <c r="E72" s="262">
        <f>ROUND(VLOOKUP($A72,'2021 Extra Help'!$A$7:$V$499,5,FALSE)*(1+$E$1),5)</f>
        <v>26.08</v>
      </c>
      <c r="F72" s="211"/>
    </row>
    <row r="73" spans="1:7" s="212" customFormat="1" ht="13.5" customHeight="1" thickBot="1" x14ac:dyDescent="0.25">
      <c r="A73" s="80"/>
      <c r="B73" s="226"/>
      <c r="C73" s="39"/>
      <c r="D73" s="189"/>
      <c r="E73" s="190"/>
      <c r="F73" s="211"/>
    </row>
    <row r="74" spans="1:7" s="212" customFormat="1" ht="13.5" customHeight="1" x14ac:dyDescent="0.2">
      <c r="A74" s="79">
        <v>28</v>
      </c>
      <c r="B74" s="228" t="s">
        <v>259</v>
      </c>
      <c r="C74" s="45" t="s">
        <v>105</v>
      </c>
      <c r="D74" s="262">
        <f>ROUND(VLOOKUP($A74,'2021 Extra Help'!$A$7:$V$499,4,FALSE)*(1+$E$1),5)</f>
        <v>22.11</v>
      </c>
      <c r="E74" s="262">
        <f>ROUND(VLOOKUP($A74,'2021 Extra Help'!$A$7:$V$499,5,FALSE)*(1+$E$1),5)</f>
        <v>26.63</v>
      </c>
      <c r="F74" s="211"/>
      <c r="G74" s="223"/>
    </row>
    <row r="75" spans="1:7" s="212" customFormat="1" ht="13.5" customHeight="1" x14ac:dyDescent="0.2">
      <c r="A75" s="76"/>
      <c r="B75" s="224" t="s">
        <v>304</v>
      </c>
      <c r="C75" s="29"/>
      <c r="D75" s="188"/>
      <c r="E75" s="188"/>
      <c r="F75" s="211"/>
    </row>
    <row r="76" spans="1:7" s="212" customFormat="1" ht="13.5" customHeight="1" thickBot="1" x14ac:dyDescent="0.25">
      <c r="A76" s="80"/>
      <c r="B76" s="226"/>
      <c r="C76" s="39"/>
      <c r="D76" s="189"/>
      <c r="E76" s="190"/>
      <c r="F76" s="211"/>
    </row>
    <row r="77" spans="1:7" s="212" customFormat="1" ht="13.5" customHeight="1" x14ac:dyDescent="0.2">
      <c r="A77" s="79">
        <v>29</v>
      </c>
      <c r="B77" s="228"/>
      <c r="C77" s="45"/>
      <c r="D77" s="262">
        <f>ROUND(VLOOKUP($A77,'2021 Extra Help'!$A$7:$V$499,4,FALSE)*(1+$E$1),5)</f>
        <v>22.48</v>
      </c>
      <c r="E77" s="262">
        <f>ROUND(VLOOKUP($A77,'2021 Extra Help'!$A$7:$V$499,5,FALSE)*(1+$E$1),5)</f>
        <v>27.18</v>
      </c>
      <c r="F77" s="211"/>
    </row>
    <row r="78" spans="1:7" s="212" customFormat="1" ht="13.5" customHeight="1" thickBot="1" x14ac:dyDescent="0.25">
      <c r="A78" s="80"/>
      <c r="B78" s="226"/>
      <c r="C78" s="39"/>
      <c r="D78" s="189"/>
      <c r="E78" s="190"/>
      <c r="F78" s="211"/>
    </row>
    <row r="79" spans="1:7" s="212" customFormat="1" ht="13.5" customHeight="1" x14ac:dyDescent="0.2">
      <c r="A79" s="79">
        <v>30</v>
      </c>
      <c r="B79" s="228" t="s">
        <v>305</v>
      </c>
      <c r="C79" s="45"/>
      <c r="D79" s="262">
        <f>ROUND(VLOOKUP($A79,'2021 Extra Help'!$A$7:$V$499,4,FALSE)*(1+$E$1),5)</f>
        <v>22.86</v>
      </c>
      <c r="E79" s="262">
        <f>ROUND(VLOOKUP($A79,'2021 Extra Help'!$A$7:$V$499,5,FALSE)*(1+$E$1),5)</f>
        <v>27.75</v>
      </c>
      <c r="F79" s="211"/>
    </row>
    <row r="80" spans="1:7" s="212" customFormat="1" ht="13.5" customHeight="1" x14ac:dyDescent="0.2">
      <c r="A80" s="76"/>
      <c r="B80" s="224" t="s">
        <v>328</v>
      </c>
      <c r="C80" s="29"/>
      <c r="D80" s="188"/>
      <c r="E80" s="188"/>
      <c r="F80" s="211"/>
    </row>
    <row r="81" spans="1:7" s="212" customFormat="1" ht="13.5" customHeight="1" thickBot="1" x14ac:dyDescent="0.25">
      <c r="A81" s="80"/>
      <c r="B81" s="226"/>
      <c r="C81" s="39"/>
      <c r="D81" s="189"/>
      <c r="E81" s="190"/>
      <c r="F81" s="211"/>
    </row>
    <row r="82" spans="1:7" s="212" customFormat="1" ht="13.5" customHeight="1" x14ac:dyDescent="0.2">
      <c r="A82" s="233">
        <v>31</v>
      </c>
      <c r="B82" s="234" t="s">
        <v>260</v>
      </c>
      <c r="C82" s="230" t="s">
        <v>105</v>
      </c>
      <c r="D82" s="262">
        <f>ROUND(VLOOKUP($A82,'2021 Extra Help'!$A$7:$V$499,4,FALSE)*(1+$E$1),5)</f>
        <v>23.24</v>
      </c>
      <c r="E82" s="262">
        <f>ROUND(VLOOKUP($A82,'2021 Extra Help'!$A$7:$V$499,5,FALSE)*(1+$E$1),5)</f>
        <v>28.26</v>
      </c>
      <c r="F82" s="211"/>
      <c r="G82" s="223"/>
    </row>
    <row r="83" spans="1:7" s="212" customFormat="1" ht="13.5" customHeight="1" x14ac:dyDescent="0.2">
      <c r="A83" s="76"/>
      <c r="B83" s="224" t="s">
        <v>261</v>
      </c>
      <c r="C83" s="29" t="s">
        <v>105</v>
      </c>
      <c r="D83" s="188"/>
      <c r="E83" s="188"/>
      <c r="F83" s="211"/>
    </row>
    <row r="84" spans="1:7" s="212" customFormat="1" ht="13.5" customHeight="1" thickBot="1" x14ac:dyDescent="0.25">
      <c r="A84" s="80"/>
      <c r="B84" s="226"/>
      <c r="C84" s="39"/>
      <c r="D84" s="189"/>
      <c r="E84" s="190"/>
      <c r="F84" s="211"/>
    </row>
    <row r="85" spans="1:7" s="212" customFormat="1" ht="13.5" customHeight="1" x14ac:dyDescent="0.2">
      <c r="A85" s="79">
        <v>32</v>
      </c>
      <c r="B85" s="234" t="s">
        <v>262</v>
      </c>
      <c r="C85" s="29" t="s">
        <v>105</v>
      </c>
      <c r="D85" s="262">
        <f>ROUND(VLOOKUP($A85,'2021 Extra Help'!$A$7:$V$499,4,FALSE)*(1+$E$1),5)</f>
        <v>23.8</v>
      </c>
      <c r="E85" s="262">
        <f>ROUND(VLOOKUP($A85,'2021 Extra Help'!$A$7:$V$499,5,FALSE)*(1+$E$1),5)</f>
        <v>28.97</v>
      </c>
      <c r="F85" s="211"/>
    </row>
    <row r="86" spans="1:7" s="212" customFormat="1" ht="13.5" customHeight="1" thickBot="1" x14ac:dyDescent="0.25">
      <c r="A86" s="80"/>
      <c r="B86" s="226"/>
      <c r="C86" s="39"/>
      <c r="D86" s="189"/>
      <c r="E86" s="190"/>
      <c r="F86" s="211"/>
    </row>
    <row r="87" spans="1:7" s="212" customFormat="1" ht="13.5" customHeight="1" x14ac:dyDescent="0.2">
      <c r="A87" s="79">
        <v>33</v>
      </c>
      <c r="B87" s="270"/>
      <c r="C87" s="29" t="s">
        <v>105</v>
      </c>
      <c r="D87" s="262">
        <f>ROUND(VLOOKUP($A87,'2021 Extra Help'!$A$7:$V$499,4,FALSE)*(1+$E$1),5)</f>
        <v>24.42</v>
      </c>
      <c r="E87" s="262">
        <f>ROUND(VLOOKUP($A87,'2021 Extra Help'!$A$7:$V$499,5,FALSE)*(1+$E$1),5)</f>
        <v>29.68</v>
      </c>
      <c r="F87" s="211"/>
      <c r="G87" s="223"/>
    </row>
    <row r="88" spans="1:7" s="212" customFormat="1" ht="13.5" customHeight="1" thickBot="1" x14ac:dyDescent="0.25">
      <c r="A88" s="80"/>
      <c r="B88" s="226"/>
      <c r="C88" s="39"/>
      <c r="D88" s="189"/>
      <c r="E88" s="190"/>
      <c r="F88" s="211"/>
    </row>
    <row r="89" spans="1:7" s="212" customFormat="1" ht="13.5" customHeight="1" x14ac:dyDescent="0.2">
      <c r="A89" s="79">
        <v>34</v>
      </c>
      <c r="B89" s="228"/>
      <c r="C89" s="45" t="s">
        <v>105</v>
      </c>
      <c r="D89" s="262">
        <f>ROUND(VLOOKUP($A89,'2021 Extra Help'!$A$7:$V$499,4,FALSE)*(1+$E$1),5)</f>
        <v>25.01</v>
      </c>
      <c r="E89" s="262">
        <f>ROUND(VLOOKUP($A89,'2021 Extra Help'!$A$7:$V$499,5,FALSE)*(1+$E$1),5)</f>
        <v>30.44</v>
      </c>
      <c r="F89" s="211"/>
      <c r="G89" s="223"/>
    </row>
    <row r="90" spans="1:7" s="212" customFormat="1" ht="13.5" customHeight="1" thickBot="1" x14ac:dyDescent="0.25">
      <c r="A90" s="80"/>
      <c r="B90" s="235"/>
      <c r="C90" s="49"/>
      <c r="D90" s="189"/>
      <c r="E90" s="190"/>
      <c r="F90" s="211"/>
      <c r="G90" s="223"/>
    </row>
    <row r="91" spans="1:7" s="212" customFormat="1" ht="13.5" customHeight="1" x14ac:dyDescent="0.2">
      <c r="A91" s="79">
        <v>35</v>
      </c>
      <c r="B91" s="234" t="s">
        <v>263</v>
      </c>
      <c r="C91" s="45" t="s">
        <v>105</v>
      </c>
      <c r="D91" s="262">
        <f>ROUND(VLOOKUP($A91,'2021 Extra Help'!$A$7:$V$499,4,FALSE)*(1+$E$1),5)</f>
        <v>25.65</v>
      </c>
      <c r="E91" s="262">
        <f>ROUND(VLOOKUP($A91,'2021 Extra Help'!$A$7:$V$499,5,FALSE)*(1+$E$1),5)</f>
        <v>31.19</v>
      </c>
      <c r="F91" s="211"/>
      <c r="G91" s="223"/>
    </row>
    <row r="92" spans="1:7" s="212" customFormat="1" ht="13.5" customHeight="1" thickBot="1" x14ac:dyDescent="0.25">
      <c r="A92" s="80"/>
      <c r="B92" s="226"/>
      <c r="C92" s="39"/>
      <c r="D92" s="189"/>
      <c r="E92" s="190"/>
      <c r="F92" s="211"/>
      <c r="G92" s="223"/>
    </row>
    <row r="93" spans="1:7" s="212" customFormat="1" ht="13.5" customHeight="1" x14ac:dyDescent="0.2">
      <c r="A93" s="79">
        <v>36</v>
      </c>
      <c r="B93" s="234" t="s">
        <v>193</v>
      </c>
      <c r="C93" s="45" t="s">
        <v>105</v>
      </c>
      <c r="D93" s="262">
        <f>ROUND(VLOOKUP($A93,'2021 Extra Help'!$A$7:$V$499,4,FALSE)*(1+$E$1),5)</f>
        <v>26.28</v>
      </c>
      <c r="E93" s="262">
        <f>ROUND(VLOOKUP($A93,'2021 Extra Help'!$A$7:$V$499,5,FALSE)*(1+$E$1),5)</f>
        <v>31.97</v>
      </c>
      <c r="F93" s="211"/>
      <c r="G93" s="223"/>
    </row>
    <row r="94" spans="1:7" s="212" customFormat="1" ht="13.5" customHeight="1" thickBot="1" x14ac:dyDescent="0.25">
      <c r="A94" s="80"/>
      <c r="B94" s="226"/>
      <c r="C94" s="24"/>
      <c r="D94" s="189"/>
      <c r="E94" s="190"/>
      <c r="F94" s="211"/>
      <c r="G94" s="223"/>
    </row>
    <row r="95" spans="1:7" s="212" customFormat="1" ht="13.5" customHeight="1" x14ac:dyDescent="0.2">
      <c r="A95" s="79">
        <v>37</v>
      </c>
      <c r="B95" s="228"/>
      <c r="C95" s="45"/>
      <c r="D95" s="262">
        <f>ROUND(VLOOKUP($A95,'2021 Extra Help'!$A$7:$V$499,4,FALSE)*(1+$E$1),5)</f>
        <v>26.95</v>
      </c>
      <c r="E95" s="262">
        <f>ROUND(VLOOKUP($A95,'2021 Extra Help'!$A$7:$V$499,5,FALSE)*(1+$E$1),5)</f>
        <v>32.79</v>
      </c>
      <c r="F95" s="211"/>
      <c r="G95" s="223"/>
    </row>
    <row r="96" spans="1:7" s="212" customFormat="1" ht="13.5" customHeight="1" thickBot="1" x14ac:dyDescent="0.25">
      <c r="A96" s="80"/>
      <c r="B96" s="226"/>
      <c r="C96" s="39"/>
      <c r="D96" s="189"/>
      <c r="E96" s="190"/>
      <c r="F96" s="211"/>
      <c r="G96" s="223"/>
    </row>
    <row r="97" spans="1:7" s="212" customFormat="1" ht="13.5" customHeight="1" x14ac:dyDescent="0.2">
      <c r="A97" s="79">
        <v>38</v>
      </c>
      <c r="B97" s="228"/>
      <c r="C97" s="45"/>
      <c r="D97" s="262">
        <f>ROUND(VLOOKUP($A97,'2021 Extra Help'!$A$7:$V$499,4,FALSE)*(1+$E$1),5)</f>
        <v>27.61</v>
      </c>
      <c r="E97" s="262">
        <f>ROUND(VLOOKUP($A97,'2021 Extra Help'!$A$7:$V$499,5,FALSE)*(1+$E$1),5)</f>
        <v>33.590000000000003</v>
      </c>
      <c r="F97" s="211"/>
      <c r="G97" s="223"/>
    </row>
    <row r="98" spans="1:7" s="212" customFormat="1" ht="13.5" customHeight="1" thickBot="1" x14ac:dyDescent="0.25">
      <c r="A98" s="80"/>
      <c r="B98" s="226"/>
      <c r="C98" s="39"/>
      <c r="D98" s="189"/>
      <c r="E98" s="190"/>
      <c r="F98" s="211"/>
      <c r="G98" s="223"/>
    </row>
    <row r="99" spans="1:7" s="212" customFormat="1" ht="13.5" customHeight="1" x14ac:dyDescent="0.2">
      <c r="A99" s="79">
        <v>39</v>
      </c>
      <c r="B99" s="228"/>
      <c r="C99" s="45"/>
      <c r="D99" s="262">
        <f>ROUND(VLOOKUP($A99,'2021 Extra Help'!$A$7:$V$499,4,FALSE)*(1+$E$1),5)</f>
        <v>28.3</v>
      </c>
      <c r="E99" s="262">
        <f>ROUND(VLOOKUP($A99,'2021 Extra Help'!$A$7:$V$499,5,FALSE)*(1+$E$1),5)</f>
        <v>34.44</v>
      </c>
      <c r="F99" s="211"/>
      <c r="G99" s="223"/>
    </row>
    <row r="100" spans="1:7" s="212" customFormat="1" ht="13.5" customHeight="1" thickBot="1" x14ac:dyDescent="0.25">
      <c r="A100" s="81"/>
      <c r="B100" s="236"/>
      <c r="C100" s="85"/>
      <c r="D100" s="189"/>
      <c r="E100" s="190"/>
      <c r="F100" s="211"/>
      <c r="G100" s="223"/>
    </row>
    <row r="101" spans="1:7" s="212" customFormat="1" ht="13.5" customHeight="1" x14ac:dyDescent="0.2">
      <c r="A101" s="79">
        <v>40</v>
      </c>
      <c r="B101" s="228"/>
      <c r="C101" s="45"/>
      <c r="D101" s="262">
        <f>ROUND(VLOOKUP($A101,'2021 Extra Help'!$A$7:$V$499,4,FALSE)*(1+$E$1),5)</f>
        <v>29.01</v>
      </c>
      <c r="E101" s="262">
        <f>ROUND(VLOOKUP($A101,'2021 Extra Help'!$A$7:$V$499,5,FALSE)*(1+$E$1),5)</f>
        <v>35.29</v>
      </c>
      <c r="F101" s="211"/>
      <c r="G101" s="223"/>
    </row>
    <row r="102" spans="1:7" s="212" customFormat="1" ht="13.5" customHeight="1" thickBot="1" x14ac:dyDescent="0.25">
      <c r="A102" s="80"/>
      <c r="B102" s="226"/>
      <c r="C102" s="39"/>
      <c r="D102" s="197"/>
      <c r="E102" s="198"/>
      <c r="F102" s="211"/>
      <c r="G102" s="223"/>
    </row>
    <row r="103" spans="1:7" s="212" customFormat="1" ht="13.5" customHeight="1" x14ac:dyDescent="0.2">
      <c r="A103" s="79">
        <v>41</v>
      </c>
      <c r="B103" s="222"/>
      <c r="C103" s="45"/>
      <c r="D103" s="262">
        <f>ROUND(VLOOKUP($A103,'2021 Extra Help'!$A$7:$V$499,4,FALSE)*(1+$E$1),5)</f>
        <v>29.73</v>
      </c>
      <c r="E103" s="262">
        <f>ROUND(VLOOKUP($A103,'2021 Extra Help'!$A$7:$V$499,5,FALSE)*(1+$E$1),5)</f>
        <v>36.19</v>
      </c>
      <c r="F103" s="211"/>
      <c r="G103" s="223"/>
    </row>
    <row r="104" spans="1:7" s="212" customFormat="1" ht="13.5" customHeight="1" thickBot="1" x14ac:dyDescent="0.25">
      <c r="A104" s="80"/>
      <c r="B104" s="224"/>
      <c r="C104" s="39"/>
      <c r="D104" s="197"/>
      <c r="E104" s="198"/>
      <c r="F104" s="211"/>
      <c r="G104" s="223"/>
    </row>
    <row r="105" spans="1:7" s="212" customFormat="1" ht="13.5" customHeight="1" x14ac:dyDescent="0.2">
      <c r="A105" s="79">
        <v>42</v>
      </c>
      <c r="B105" s="234"/>
      <c r="C105" s="45"/>
      <c r="D105" s="262">
        <f>ROUND(VLOOKUP($A105,'2021 Extra Help'!$A$7:$V$499,4,FALSE)*(1+$E$1),5)</f>
        <v>30.48</v>
      </c>
      <c r="E105" s="262">
        <f>ROUND(VLOOKUP($A105,'2021 Extra Help'!$A$7:$V$499,5,FALSE)*(1+$E$1),5)</f>
        <v>37.08</v>
      </c>
      <c r="F105" s="211"/>
      <c r="G105" s="223"/>
    </row>
    <row r="106" spans="1:7" s="212" customFormat="1" ht="13.5" customHeight="1" thickBot="1" x14ac:dyDescent="0.25">
      <c r="A106" s="80"/>
      <c r="B106" s="226"/>
      <c r="C106" s="39"/>
      <c r="D106" s="197"/>
      <c r="E106" s="198"/>
      <c r="F106" s="211"/>
      <c r="G106" s="223"/>
    </row>
    <row r="107" spans="1:7" s="212" customFormat="1" ht="13.5" customHeight="1" x14ac:dyDescent="0.2">
      <c r="A107" s="79">
        <v>43</v>
      </c>
      <c r="B107" s="234"/>
      <c r="C107" s="45"/>
      <c r="D107" s="262">
        <f>ROUND(VLOOKUP($A107,'2021 Extra Help'!$A$7:$V$499,4,FALSE)*(1+$E$1),5)</f>
        <v>31.24</v>
      </c>
      <c r="E107" s="262">
        <f>ROUND(VLOOKUP($A107,'2021 Extra Help'!$A$7:$V$499,5,FALSE)*(1+$E$1),5)</f>
        <v>38.020000000000003</v>
      </c>
      <c r="F107" s="211"/>
      <c r="G107" s="223"/>
    </row>
    <row r="108" spans="1:7" s="212" customFormat="1" ht="13.5" customHeight="1" thickBot="1" x14ac:dyDescent="0.25">
      <c r="A108" s="80"/>
      <c r="B108" s="235"/>
      <c r="C108" s="84"/>
      <c r="D108" s="189"/>
      <c r="E108" s="190"/>
      <c r="F108" s="211"/>
      <c r="G108" s="223"/>
    </row>
    <row r="109" spans="1:7" s="212" customFormat="1" ht="13.5" customHeight="1" x14ac:dyDescent="0.2">
      <c r="A109" s="79">
        <v>44</v>
      </c>
      <c r="B109" s="228"/>
      <c r="C109" s="45"/>
      <c r="D109" s="262">
        <f>ROUND(VLOOKUP($A109,'2021 Extra Help'!$A$7:$V$499,4,FALSE)*(1+$E$1),5)</f>
        <v>32.01</v>
      </c>
      <c r="E109" s="262">
        <f>ROUND(VLOOKUP($A109,'2021 Extra Help'!$A$7:$V$499,5,FALSE)*(1+$E$1),5)</f>
        <v>38.96</v>
      </c>
      <c r="F109" s="211"/>
      <c r="G109" s="223"/>
    </row>
    <row r="110" spans="1:7" s="212" customFormat="1" ht="13.5" customHeight="1" thickBot="1" x14ac:dyDescent="0.25">
      <c r="A110" s="80"/>
      <c r="B110" s="237"/>
      <c r="C110" s="88"/>
      <c r="D110" s="189"/>
      <c r="E110" s="190"/>
      <c r="F110" s="211"/>
      <c r="G110" s="223"/>
    </row>
    <row r="111" spans="1:7" s="212" customFormat="1" ht="13.5" customHeight="1" x14ac:dyDescent="0.2">
      <c r="A111" s="79">
        <v>45</v>
      </c>
      <c r="B111" s="238"/>
      <c r="C111" s="86"/>
      <c r="D111" s="262">
        <f>ROUND(VLOOKUP($A111,'2021 Extra Help'!$A$7:$V$499,4,FALSE)*(1+$E$1),5)</f>
        <v>32.83</v>
      </c>
      <c r="E111" s="262">
        <f>ROUND(VLOOKUP($A111,'2021 Extra Help'!$A$7:$V$499,5,FALSE)*(1+$E$1),5)</f>
        <v>39.94</v>
      </c>
      <c r="F111" s="211"/>
      <c r="G111" s="223"/>
    </row>
    <row r="112" spans="1:7" s="212" customFormat="1" ht="13.5" customHeight="1" thickBot="1" x14ac:dyDescent="0.25">
      <c r="A112" s="80"/>
      <c r="B112" s="235"/>
      <c r="C112" s="49"/>
      <c r="D112" s="189"/>
      <c r="E112" s="190"/>
      <c r="F112" s="211"/>
      <c r="G112" s="223"/>
    </row>
    <row r="113" spans="1:9" s="212" customFormat="1" ht="13.5" customHeight="1" x14ac:dyDescent="0.2">
      <c r="A113" s="79">
        <v>46</v>
      </c>
      <c r="B113" s="228" t="s">
        <v>203</v>
      </c>
      <c r="C113" s="45" t="s">
        <v>105</v>
      </c>
      <c r="D113" s="262">
        <f>ROUND(VLOOKUP($A113,'2021 Extra Help'!$A$7:$V$499,4,FALSE)*(1+$E$1),5)</f>
        <v>33.65</v>
      </c>
      <c r="E113" s="262">
        <f>ROUND(VLOOKUP($A113,'2021 Extra Help'!$A$7:$V$499,5,FALSE)*(1+$E$1),5)</f>
        <v>40.94</v>
      </c>
      <c r="F113" s="211"/>
      <c r="G113" s="223"/>
    </row>
    <row r="114" spans="1:9" s="212" customFormat="1" ht="13.5" customHeight="1" thickBot="1" x14ac:dyDescent="0.25">
      <c r="A114" s="80"/>
      <c r="B114" s="235"/>
      <c r="C114" s="49"/>
      <c r="D114" s="189"/>
      <c r="E114" s="190"/>
      <c r="F114" s="211"/>
      <c r="G114" s="223"/>
    </row>
    <row r="115" spans="1:9" s="212" customFormat="1" ht="13.5" customHeight="1" x14ac:dyDescent="0.2">
      <c r="A115" s="79"/>
      <c r="B115" s="228" t="s">
        <v>264</v>
      </c>
      <c r="C115" s="45" t="s">
        <v>105</v>
      </c>
      <c r="D115" s="262">
        <f>MIN(D6:D114)</f>
        <v>14.03</v>
      </c>
      <c r="E115" s="262">
        <f>MAX(E6:E114)</f>
        <v>40.94</v>
      </c>
      <c r="F115" s="211"/>
      <c r="G115" s="223"/>
    </row>
    <row r="116" spans="1:9" s="212" customFormat="1" ht="13.5" customHeight="1" x14ac:dyDescent="0.2">
      <c r="A116" s="76"/>
      <c r="B116" s="224" t="s">
        <v>265</v>
      </c>
      <c r="C116" s="89" t="s">
        <v>105</v>
      </c>
      <c r="D116" s="188"/>
      <c r="E116" s="188"/>
      <c r="F116" s="211"/>
      <c r="G116" s="223"/>
    </row>
    <row r="117" spans="1:9" s="212" customFormat="1" ht="13.5" customHeight="1" x14ac:dyDescent="0.2">
      <c r="A117" s="76"/>
      <c r="B117" s="224" t="s">
        <v>266</v>
      </c>
      <c r="C117" s="89" t="s">
        <v>105</v>
      </c>
      <c r="D117" s="192"/>
      <c r="E117" s="193"/>
      <c r="F117" s="211"/>
      <c r="G117" s="223"/>
    </row>
    <row r="118" spans="1:9" s="212" customFormat="1" ht="13.5" customHeight="1" thickBot="1" x14ac:dyDescent="0.25">
      <c r="A118" s="80"/>
      <c r="B118" s="235"/>
      <c r="C118" s="49"/>
      <c r="D118" s="189"/>
      <c r="E118" s="190"/>
      <c r="F118" s="211"/>
      <c r="G118" s="223"/>
    </row>
    <row r="119" spans="1:9" s="240" customFormat="1" x14ac:dyDescent="0.25">
      <c r="A119" s="201"/>
      <c r="B119" s="239"/>
      <c r="C119" s="201"/>
      <c r="D119" s="200"/>
      <c r="E119" s="200"/>
      <c r="F119" s="211"/>
      <c r="G119" s="223"/>
    </row>
    <row r="120" spans="1:9" s="240" customFormat="1" ht="50.25" customHeight="1" x14ac:dyDescent="0.25">
      <c r="A120" s="430" t="s">
        <v>294</v>
      </c>
      <c r="B120" s="430"/>
      <c r="C120" s="430"/>
      <c r="D120" s="430"/>
      <c r="E120" s="430"/>
      <c r="F120" s="241"/>
      <c r="G120" s="241"/>
      <c r="H120" s="241"/>
      <c r="I120" s="241"/>
    </row>
    <row r="121" spans="1:9" s="240" customFormat="1" ht="27.6" customHeight="1" x14ac:dyDescent="0.25">
      <c r="A121" s="431" t="s">
        <v>235</v>
      </c>
      <c r="B121" s="431"/>
      <c r="C121" s="431"/>
      <c r="D121" s="431"/>
      <c r="E121" s="431"/>
      <c r="F121" s="211"/>
    </row>
    <row r="122" spans="1:9" s="240" customFormat="1" ht="27.6" customHeight="1" x14ac:dyDescent="0.25">
      <c r="A122" s="432" t="s">
        <v>236</v>
      </c>
      <c r="B122" s="432"/>
      <c r="C122" s="432"/>
      <c r="D122" s="432"/>
      <c r="E122" s="432"/>
      <c r="F122" s="211"/>
    </row>
  </sheetData>
  <mergeCells count="4">
    <mergeCell ref="D5:E5"/>
    <mergeCell ref="A120:E120"/>
    <mergeCell ref="A121:E121"/>
    <mergeCell ref="A122:E122"/>
  </mergeCells>
  <printOptions horizontalCentered="1"/>
  <pageMargins left="0.7" right="0.7" top="0.75" bottom="0.75" header="0.3" footer="0.3"/>
  <pageSetup scale="96" fitToHeight="0" orientation="portrait" r:id="rId1"/>
  <rowBreaks count="2" manualBreakCount="2">
    <brk id="50" max="4" man="1"/>
    <brk id="96"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83"/>
  <sheetViews>
    <sheetView view="pageBreakPreview" zoomScaleNormal="100" zoomScaleSheetLayoutView="100" workbookViewId="0">
      <selection activeCell="D7" sqref="D7"/>
    </sheetView>
  </sheetViews>
  <sheetFormatPr defaultRowHeight="15" x14ac:dyDescent="0.25"/>
  <cols>
    <col min="1" max="1" width="5.5703125" customWidth="1"/>
    <col min="2" max="2" width="27.5703125" customWidth="1"/>
  </cols>
  <sheetData>
    <row r="1" spans="1:9" s="4" customFormat="1" ht="11.25" x14ac:dyDescent="0.2">
      <c r="A1" s="450" t="s">
        <v>0</v>
      </c>
      <c r="B1" s="450"/>
      <c r="E1" s="3"/>
      <c r="F1" s="3"/>
      <c r="G1" s="3"/>
      <c r="H1" s="3"/>
      <c r="I1" s="3"/>
    </row>
    <row r="2" spans="1:9" s="4" customFormat="1" ht="11.25" x14ac:dyDescent="0.2">
      <c r="A2" s="5" t="s">
        <v>2</v>
      </c>
      <c r="B2" s="6"/>
      <c r="C2" s="6"/>
      <c r="D2" s="3"/>
      <c r="E2" s="3"/>
      <c r="F2" s="3"/>
      <c r="G2" s="1" t="s">
        <v>1</v>
      </c>
      <c r="H2" s="2">
        <v>0</v>
      </c>
      <c r="I2" s="3"/>
    </row>
    <row r="3" spans="1:9" s="4" customFormat="1" ht="11.25" x14ac:dyDescent="0.2">
      <c r="A3" s="5" t="s">
        <v>3</v>
      </c>
      <c r="B3" s="6"/>
      <c r="C3" s="6" t="s">
        <v>4</v>
      </c>
      <c r="D3" s="3"/>
      <c r="E3" s="3"/>
      <c r="F3" s="3"/>
      <c r="G3" s="3" t="s">
        <v>5</v>
      </c>
      <c r="H3" s="7"/>
      <c r="I3" s="3"/>
    </row>
    <row r="4" spans="1:9" s="4" customFormat="1" ht="12" thickBot="1" x14ac:dyDescent="0.25">
      <c r="A4" s="8"/>
      <c r="B4" s="9"/>
      <c r="C4" s="9"/>
      <c r="D4" s="8"/>
      <c r="E4" s="8"/>
      <c r="F4" s="8"/>
      <c r="G4" s="10"/>
      <c r="H4" s="8"/>
      <c r="I4" s="8"/>
    </row>
    <row r="5" spans="1:9" s="4" customFormat="1" ht="11.25" x14ac:dyDescent="0.2">
      <c r="A5" s="11"/>
      <c r="B5" s="12"/>
      <c r="C5" s="13" t="s">
        <v>6</v>
      </c>
      <c r="D5" s="14" t="s">
        <v>7</v>
      </c>
      <c r="E5" s="15"/>
      <c r="F5" s="16"/>
      <c r="G5" s="16"/>
      <c r="H5" s="17"/>
      <c r="I5" s="18" t="s">
        <v>8</v>
      </c>
    </row>
    <row r="6" spans="1:9" s="4" customFormat="1" ht="12" thickBot="1" x14ac:dyDescent="0.25">
      <c r="A6" s="19" t="s">
        <v>9</v>
      </c>
      <c r="B6" s="20" t="s">
        <v>10</v>
      </c>
      <c r="C6" s="20" t="s">
        <v>11</v>
      </c>
      <c r="D6" s="21" t="s">
        <v>12</v>
      </c>
      <c r="E6" s="21" t="s">
        <v>13</v>
      </c>
      <c r="F6" s="21" t="s">
        <v>14</v>
      </c>
      <c r="G6" s="21" t="s">
        <v>15</v>
      </c>
      <c r="H6" s="22" t="s">
        <v>16</v>
      </c>
      <c r="I6" s="22" t="s">
        <v>17</v>
      </c>
    </row>
    <row r="7" spans="1:9" s="4" customFormat="1" ht="11.25" x14ac:dyDescent="0.2">
      <c r="A7" s="44">
        <v>1</v>
      </c>
      <c r="B7" s="45"/>
      <c r="C7" s="46" t="s">
        <v>6</v>
      </c>
      <c r="D7" s="47">
        <v>9.08</v>
      </c>
      <c r="E7" s="47">
        <v>9.4499999999999993</v>
      </c>
      <c r="F7" s="47">
        <v>9.83</v>
      </c>
      <c r="G7" s="47">
        <v>10.220000000000001</v>
      </c>
      <c r="H7" s="47">
        <v>10.63</v>
      </c>
      <c r="I7" s="48">
        <v>11.05</v>
      </c>
    </row>
    <row r="8" spans="1:9" s="4" customFormat="1" ht="11.25" x14ac:dyDescent="0.2">
      <c r="A8" s="23"/>
      <c r="B8" s="29"/>
      <c r="C8" s="30"/>
      <c r="D8" s="26"/>
      <c r="E8" s="26"/>
      <c r="F8" s="26"/>
      <c r="G8" s="26"/>
      <c r="H8" s="26"/>
      <c r="I8" s="27"/>
    </row>
    <row r="9" spans="1:9" s="4" customFormat="1" ht="11.25" x14ac:dyDescent="0.2">
      <c r="A9" s="23">
        <v>2</v>
      </c>
      <c r="B9" s="24"/>
      <c r="C9" s="25" t="s">
        <v>6</v>
      </c>
      <c r="D9" s="26">
        <v>9.32</v>
      </c>
      <c r="E9" s="26">
        <v>9.6999999999999993</v>
      </c>
      <c r="F9" s="26">
        <v>10.09</v>
      </c>
      <c r="G9" s="26">
        <v>10.49</v>
      </c>
      <c r="H9" s="26">
        <v>10.91</v>
      </c>
      <c r="I9" s="27">
        <v>11.34</v>
      </c>
    </row>
    <row r="10" spans="1:9" s="4" customFormat="1" ht="11.25" x14ac:dyDescent="0.2">
      <c r="A10" s="23"/>
      <c r="B10" s="29"/>
      <c r="C10" s="30"/>
      <c r="D10" s="26"/>
      <c r="E10" s="26"/>
      <c r="F10" s="26"/>
      <c r="G10" s="26"/>
      <c r="H10" s="26"/>
      <c r="I10" s="27"/>
    </row>
    <row r="11" spans="1:9" s="4" customFormat="1" ht="11.25" x14ac:dyDescent="0.2">
      <c r="A11" s="23">
        <v>3</v>
      </c>
      <c r="B11" s="24"/>
      <c r="C11" s="25" t="s">
        <v>6</v>
      </c>
      <c r="D11" s="26">
        <v>9.5399999999999991</v>
      </c>
      <c r="E11" s="26">
        <v>9.92</v>
      </c>
      <c r="F11" s="26">
        <v>10.32</v>
      </c>
      <c r="G11" s="26">
        <v>10.73</v>
      </c>
      <c r="H11" s="26">
        <v>11.16</v>
      </c>
      <c r="I11" s="27">
        <v>11.6</v>
      </c>
    </row>
    <row r="12" spans="1:9" s="4" customFormat="1" ht="11.25" x14ac:dyDescent="0.2">
      <c r="A12" s="23"/>
      <c r="B12" s="29"/>
      <c r="C12" s="30"/>
      <c r="D12" s="26"/>
      <c r="E12" s="26"/>
      <c r="F12" s="26"/>
      <c r="G12" s="26"/>
      <c r="H12" s="26"/>
      <c r="I12" s="27"/>
    </row>
    <row r="13" spans="1:9" s="4" customFormat="1" ht="11.25" x14ac:dyDescent="0.2">
      <c r="A13" s="23">
        <v>4</v>
      </c>
      <c r="B13" s="24"/>
      <c r="C13" s="25" t="s">
        <v>6</v>
      </c>
      <c r="D13" s="26">
        <v>9.7799999999999994</v>
      </c>
      <c r="E13" s="26">
        <v>10.17</v>
      </c>
      <c r="F13" s="26">
        <v>10.57</v>
      </c>
      <c r="G13" s="26">
        <v>11</v>
      </c>
      <c r="H13" s="26">
        <v>11.44</v>
      </c>
      <c r="I13" s="27">
        <v>11.9</v>
      </c>
    </row>
    <row r="14" spans="1:9" s="4" customFormat="1" ht="11.25" x14ac:dyDescent="0.2">
      <c r="A14" s="23"/>
      <c r="B14" s="29"/>
      <c r="C14" s="30"/>
      <c r="D14" s="26"/>
      <c r="E14" s="26"/>
      <c r="F14" s="26"/>
      <c r="G14" s="26"/>
      <c r="H14" s="26"/>
      <c r="I14" s="27"/>
    </row>
    <row r="15" spans="1:9" s="4" customFormat="1" ht="11.25" x14ac:dyDescent="0.2">
      <c r="A15" s="23">
        <v>5</v>
      </c>
      <c r="B15" s="24"/>
      <c r="C15" s="25" t="s">
        <v>6</v>
      </c>
      <c r="D15" s="26">
        <v>10.029999999999999</v>
      </c>
      <c r="E15" s="26">
        <v>10.43</v>
      </c>
      <c r="F15" s="26">
        <v>10.85</v>
      </c>
      <c r="G15" s="26">
        <v>11.28</v>
      </c>
      <c r="H15" s="26">
        <v>11.73</v>
      </c>
      <c r="I15" s="27">
        <v>12.2</v>
      </c>
    </row>
    <row r="16" spans="1:9" s="4" customFormat="1" ht="11.25" x14ac:dyDescent="0.2">
      <c r="A16" s="23"/>
      <c r="B16" s="29"/>
      <c r="C16" s="30"/>
      <c r="D16" s="26"/>
      <c r="E16" s="26"/>
      <c r="F16" s="26"/>
      <c r="G16" s="26"/>
      <c r="H16" s="26"/>
      <c r="I16" s="27"/>
    </row>
    <row r="17" spans="1:9" s="4" customFormat="1" ht="11.25" x14ac:dyDescent="0.2">
      <c r="A17" s="23">
        <v>6</v>
      </c>
      <c r="B17" s="24"/>
      <c r="C17" s="25" t="s">
        <v>6</v>
      </c>
      <c r="D17" s="26">
        <v>10.28</v>
      </c>
      <c r="E17" s="26">
        <v>10.69</v>
      </c>
      <c r="F17" s="26">
        <v>11.12</v>
      </c>
      <c r="G17" s="26">
        <v>11.57</v>
      </c>
      <c r="H17" s="26">
        <v>12.03</v>
      </c>
      <c r="I17" s="27">
        <v>12.51</v>
      </c>
    </row>
    <row r="18" spans="1:9" s="4" customFormat="1" ht="11.25" x14ac:dyDescent="0.2">
      <c r="A18" s="23"/>
      <c r="B18" s="29"/>
      <c r="C18" s="30"/>
      <c r="D18" s="26"/>
      <c r="E18" s="26"/>
      <c r="F18" s="26"/>
      <c r="G18" s="26"/>
      <c r="H18" s="26"/>
      <c r="I18" s="27"/>
    </row>
    <row r="19" spans="1:9" s="4" customFormat="1" ht="11.25" x14ac:dyDescent="0.2">
      <c r="A19" s="23">
        <v>7</v>
      </c>
      <c r="B19" s="24"/>
      <c r="C19" s="25" t="s">
        <v>6</v>
      </c>
      <c r="D19" s="26">
        <v>10.55</v>
      </c>
      <c r="E19" s="26">
        <v>10.97</v>
      </c>
      <c r="F19" s="26">
        <v>11.41</v>
      </c>
      <c r="G19" s="26">
        <v>11.87</v>
      </c>
      <c r="H19" s="26">
        <v>12.34</v>
      </c>
      <c r="I19" s="27">
        <v>12.84</v>
      </c>
    </row>
    <row r="20" spans="1:9" s="4" customFormat="1" ht="11.25" x14ac:dyDescent="0.2">
      <c r="A20" s="23"/>
      <c r="B20" s="29"/>
      <c r="C20" s="30"/>
      <c r="D20" s="26"/>
      <c r="E20" s="26"/>
      <c r="F20" s="26"/>
      <c r="G20" s="26"/>
      <c r="H20" s="26"/>
      <c r="I20" s="27"/>
    </row>
    <row r="21" spans="1:9" s="4" customFormat="1" ht="11.25" x14ac:dyDescent="0.2">
      <c r="A21" s="23">
        <v>8</v>
      </c>
      <c r="B21" s="24"/>
      <c r="C21" s="25" t="s">
        <v>6</v>
      </c>
      <c r="D21" s="26">
        <v>10.82</v>
      </c>
      <c r="E21" s="26">
        <v>11.25</v>
      </c>
      <c r="F21" s="26">
        <v>11.7</v>
      </c>
      <c r="G21" s="26">
        <v>12.17</v>
      </c>
      <c r="H21" s="26">
        <v>12.65</v>
      </c>
      <c r="I21" s="27">
        <v>13.16</v>
      </c>
    </row>
    <row r="22" spans="1:9" s="4" customFormat="1" ht="11.25" x14ac:dyDescent="0.2">
      <c r="A22" s="23"/>
      <c r="B22" s="29"/>
      <c r="C22" s="30"/>
      <c r="D22" s="26"/>
      <c r="E22" s="26"/>
      <c r="F22" s="26"/>
      <c r="G22" s="26"/>
      <c r="H22" s="26"/>
      <c r="I22" s="27"/>
    </row>
    <row r="23" spans="1:9" s="4" customFormat="1" ht="11.25" x14ac:dyDescent="0.2">
      <c r="A23" s="23">
        <v>9</v>
      </c>
      <c r="B23" s="31"/>
      <c r="C23" s="25" t="s">
        <v>6</v>
      </c>
      <c r="D23" s="26">
        <v>11.07</v>
      </c>
      <c r="E23" s="26">
        <v>11.51</v>
      </c>
      <c r="F23" s="26">
        <v>11.97</v>
      </c>
      <c r="G23" s="26">
        <v>12.45</v>
      </c>
      <c r="H23" s="26">
        <v>12.95</v>
      </c>
      <c r="I23" s="27">
        <v>13.47</v>
      </c>
    </row>
    <row r="24" spans="1:9" s="4" customFormat="1" ht="11.25" x14ac:dyDescent="0.2">
      <c r="A24" s="23"/>
      <c r="B24" s="29"/>
      <c r="C24" s="30"/>
      <c r="D24" s="26"/>
      <c r="E24" s="26"/>
      <c r="F24" s="26"/>
      <c r="G24" s="26"/>
      <c r="H24" s="26"/>
      <c r="I24" s="27"/>
    </row>
    <row r="25" spans="1:9" s="4" customFormat="1" ht="11.25" x14ac:dyDescent="0.2">
      <c r="A25" s="23">
        <v>10</v>
      </c>
      <c r="B25" s="24"/>
      <c r="C25" s="25" t="s">
        <v>6</v>
      </c>
      <c r="D25" s="26">
        <v>11.36</v>
      </c>
      <c r="E25" s="26">
        <v>11.82</v>
      </c>
      <c r="F25" s="26">
        <v>12.29</v>
      </c>
      <c r="G25" s="26">
        <v>12.78</v>
      </c>
      <c r="H25" s="26">
        <v>13.29</v>
      </c>
      <c r="I25" s="27">
        <v>13.82</v>
      </c>
    </row>
    <row r="26" spans="1:9" s="4" customFormat="1" ht="11.25" x14ac:dyDescent="0.2">
      <c r="A26" s="23"/>
      <c r="B26" s="29"/>
      <c r="C26" s="30"/>
      <c r="D26" s="26"/>
      <c r="E26" s="26"/>
      <c r="F26" s="26"/>
      <c r="G26" s="26"/>
      <c r="H26" s="26"/>
      <c r="I26" s="27"/>
    </row>
    <row r="27" spans="1:9" s="4" customFormat="1" ht="11.25" x14ac:dyDescent="0.2">
      <c r="A27" s="23">
        <v>11</v>
      </c>
      <c r="B27" s="24"/>
      <c r="C27" s="25" t="s">
        <v>6</v>
      </c>
      <c r="D27" s="26">
        <v>11.63</v>
      </c>
      <c r="E27" s="26">
        <v>12.09</v>
      </c>
      <c r="F27" s="26">
        <v>12.58</v>
      </c>
      <c r="G27" s="26">
        <v>13.08</v>
      </c>
      <c r="H27" s="26">
        <v>13.6</v>
      </c>
      <c r="I27" s="27">
        <v>14.15</v>
      </c>
    </row>
    <row r="28" spans="1:9" s="4" customFormat="1" ht="11.25" x14ac:dyDescent="0.2">
      <c r="A28" s="23"/>
      <c r="B28" s="29"/>
      <c r="C28" s="30"/>
      <c r="D28" s="26"/>
      <c r="E28" s="26"/>
      <c r="F28" s="26"/>
      <c r="G28" s="26"/>
      <c r="H28" s="26"/>
      <c r="I28" s="27"/>
    </row>
    <row r="29" spans="1:9" s="4" customFormat="1" ht="11.25" x14ac:dyDescent="0.2">
      <c r="A29" s="23">
        <v>12</v>
      </c>
      <c r="B29" s="24"/>
      <c r="C29" s="25" t="s">
        <v>6</v>
      </c>
      <c r="D29" s="26">
        <v>11.92</v>
      </c>
      <c r="E29" s="26">
        <v>12.4</v>
      </c>
      <c r="F29" s="26">
        <v>12.89</v>
      </c>
      <c r="G29" s="26">
        <v>13.41</v>
      </c>
      <c r="H29" s="26">
        <v>13.95</v>
      </c>
      <c r="I29" s="27">
        <v>14.5</v>
      </c>
    </row>
    <row r="30" spans="1:9" s="4" customFormat="1" ht="11.25" x14ac:dyDescent="0.2">
      <c r="A30" s="23"/>
      <c r="B30" s="29"/>
      <c r="C30" s="30"/>
      <c r="D30" s="26"/>
      <c r="E30" s="26"/>
      <c r="F30" s="26"/>
      <c r="G30" s="26"/>
      <c r="H30" s="26"/>
      <c r="I30" s="27"/>
    </row>
    <row r="31" spans="1:9" s="4" customFormat="1" ht="11.25" x14ac:dyDescent="0.2">
      <c r="A31" s="23">
        <v>13</v>
      </c>
      <c r="B31" s="24"/>
      <c r="C31" s="25" t="s">
        <v>6</v>
      </c>
      <c r="D31" s="26">
        <v>12.23</v>
      </c>
      <c r="E31" s="26">
        <v>12.72</v>
      </c>
      <c r="F31" s="26">
        <v>13.23</v>
      </c>
      <c r="G31" s="26">
        <v>13.75</v>
      </c>
      <c r="H31" s="26">
        <v>14.31</v>
      </c>
      <c r="I31" s="27">
        <v>14.88</v>
      </c>
    </row>
    <row r="32" spans="1:9" s="4" customFormat="1" ht="11.25" x14ac:dyDescent="0.2">
      <c r="A32" s="23"/>
      <c r="B32" s="29"/>
      <c r="C32" s="30"/>
      <c r="D32" s="26"/>
      <c r="E32" s="26"/>
      <c r="F32" s="26"/>
      <c r="G32" s="26"/>
      <c r="H32" s="26"/>
      <c r="I32" s="27"/>
    </row>
    <row r="33" spans="1:9" s="4" customFormat="1" ht="11.25" x14ac:dyDescent="0.2">
      <c r="A33" s="23">
        <v>14</v>
      </c>
      <c r="B33" s="24"/>
      <c r="C33" s="25" t="s">
        <v>6</v>
      </c>
      <c r="D33" s="26">
        <v>12.53</v>
      </c>
      <c r="E33" s="26">
        <v>13.04</v>
      </c>
      <c r="F33" s="26">
        <v>13.56</v>
      </c>
      <c r="G33" s="26">
        <v>14.1</v>
      </c>
      <c r="H33" s="26">
        <v>14.66</v>
      </c>
      <c r="I33" s="27">
        <v>15.25</v>
      </c>
    </row>
    <row r="34" spans="1:9" s="4" customFormat="1" ht="11.25" x14ac:dyDescent="0.2">
      <c r="A34" s="32"/>
      <c r="B34" s="29"/>
      <c r="C34" s="30"/>
      <c r="D34" s="26"/>
      <c r="E34" s="26"/>
      <c r="F34" s="26"/>
      <c r="G34" s="26"/>
      <c r="H34" s="26"/>
      <c r="I34" s="27"/>
    </row>
    <row r="35" spans="1:9" s="4" customFormat="1" ht="11.25" x14ac:dyDescent="0.2">
      <c r="A35" s="23">
        <v>15</v>
      </c>
      <c r="B35" s="24" t="s">
        <v>18</v>
      </c>
      <c r="C35" s="25" t="s">
        <v>6</v>
      </c>
      <c r="D35" s="26">
        <v>12.84</v>
      </c>
      <c r="E35" s="26">
        <v>13.35</v>
      </c>
      <c r="F35" s="26">
        <v>13.89</v>
      </c>
      <c r="G35" s="26">
        <v>14.44</v>
      </c>
      <c r="H35" s="26">
        <v>15.02</v>
      </c>
      <c r="I35" s="27">
        <v>15.62</v>
      </c>
    </row>
    <row r="36" spans="1:9" s="4" customFormat="1" ht="11.25" x14ac:dyDescent="0.2">
      <c r="A36" s="23"/>
      <c r="B36" s="29"/>
      <c r="C36" s="30"/>
      <c r="D36" s="26"/>
      <c r="E36" s="26"/>
      <c r="F36" s="26"/>
      <c r="G36" s="26"/>
      <c r="H36" s="26"/>
      <c r="I36" s="27"/>
    </row>
    <row r="37" spans="1:9" s="4" customFormat="1" ht="11.25" x14ac:dyDescent="0.2">
      <c r="A37" s="23">
        <v>16</v>
      </c>
      <c r="B37" s="24"/>
      <c r="C37" s="25" t="s">
        <v>6</v>
      </c>
      <c r="D37" s="26">
        <v>13.17</v>
      </c>
      <c r="E37" s="26">
        <v>13.7</v>
      </c>
      <c r="F37" s="26">
        <v>14.25</v>
      </c>
      <c r="G37" s="26">
        <v>14.82</v>
      </c>
      <c r="H37" s="26">
        <v>15.41</v>
      </c>
      <c r="I37" s="27">
        <v>16.03</v>
      </c>
    </row>
    <row r="38" spans="1:9" s="4" customFormat="1" ht="11.25" x14ac:dyDescent="0.2">
      <c r="A38" s="23"/>
      <c r="B38" s="29"/>
      <c r="C38" s="30"/>
      <c r="D38" s="26"/>
      <c r="E38" s="26"/>
      <c r="F38" s="26"/>
      <c r="G38" s="26"/>
      <c r="H38" s="26"/>
      <c r="I38" s="27"/>
    </row>
    <row r="39" spans="1:9" s="4" customFormat="1" ht="11.25" x14ac:dyDescent="0.2">
      <c r="A39" s="23">
        <v>17</v>
      </c>
      <c r="B39" s="24"/>
      <c r="C39" s="25" t="s">
        <v>6</v>
      </c>
      <c r="D39" s="26">
        <v>13.51</v>
      </c>
      <c r="E39" s="26">
        <v>14.05</v>
      </c>
      <c r="F39" s="26">
        <v>14.61</v>
      </c>
      <c r="G39" s="26">
        <v>15.19</v>
      </c>
      <c r="H39" s="26">
        <v>15.8</v>
      </c>
      <c r="I39" s="27">
        <v>16.43</v>
      </c>
    </row>
    <row r="40" spans="1:9" s="4" customFormat="1" ht="11.25" x14ac:dyDescent="0.2">
      <c r="A40" s="23"/>
      <c r="B40" s="29"/>
      <c r="C40" s="30"/>
      <c r="D40" s="26"/>
      <c r="E40" s="26"/>
      <c r="F40" s="26"/>
      <c r="G40" s="26"/>
      <c r="H40" s="26"/>
      <c r="I40" s="27"/>
    </row>
    <row r="41" spans="1:9" s="4" customFormat="1" ht="11.25" x14ac:dyDescent="0.2">
      <c r="A41" s="23">
        <v>18</v>
      </c>
      <c r="B41" s="31"/>
      <c r="C41" s="25" t="s">
        <v>6</v>
      </c>
      <c r="D41" s="26">
        <v>13.83</v>
      </c>
      <c r="E41" s="26">
        <v>14.38</v>
      </c>
      <c r="F41" s="26">
        <v>14.95</v>
      </c>
      <c r="G41" s="26">
        <v>15.55</v>
      </c>
      <c r="H41" s="26">
        <v>16.18</v>
      </c>
      <c r="I41" s="27">
        <v>16.82</v>
      </c>
    </row>
    <row r="42" spans="1:9" s="4" customFormat="1" ht="11.25" x14ac:dyDescent="0.2">
      <c r="A42" s="32"/>
      <c r="B42" s="29"/>
      <c r="C42" s="30"/>
      <c r="D42" s="26"/>
      <c r="E42" s="26"/>
      <c r="F42" s="26"/>
      <c r="G42" s="26"/>
      <c r="H42" s="26"/>
      <c r="I42" s="27"/>
    </row>
    <row r="43" spans="1:9" s="4" customFormat="1" ht="11.25" x14ac:dyDescent="0.2">
      <c r="A43" s="23">
        <v>19</v>
      </c>
      <c r="B43" s="24"/>
      <c r="C43" s="25" t="s">
        <v>6</v>
      </c>
      <c r="D43" s="26">
        <v>14.17</v>
      </c>
      <c r="E43" s="26">
        <v>14.74</v>
      </c>
      <c r="F43" s="26">
        <v>15.33</v>
      </c>
      <c r="G43" s="26">
        <v>15.94</v>
      </c>
      <c r="H43" s="26">
        <v>16.579999999999998</v>
      </c>
      <c r="I43" s="27">
        <v>17.239999999999998</v>
      </c>
    </row>
    <row r="44" spans="1:9" s="4" customFormat="1" ht="11.25" x14ac:dyDescent="0.2">
      <c r="A44" s="32"/>
      <c r="B44" s="29"/>
      <c r="C44" s="30"/>
      <c r="D44" s="26"/>
      <c r="E44" s="26"/>
      <c r="F44" s="26"/>
      <c r="G44" s="26"/>
      <c r="H44" s="26"/>
      <c r="I44" s="27"/>
    </row>
    <row r="45" spans="1:9" s="4" customFormat="1" ht="11.25" x14ac:dyDescent="0.2">
      <c r="A45" s="23">
        <v>20</v>
      </c>
      <c r="B45" s="24"/>
      <c r="C45" s="25" t="s">
        <v>6</v>
      </c>
      <c r="D45" s="26">
        <v>14.53</v>
      </c>
      <c r="E45" s="26">
        <v>15.11</v>
      </c>
      <c r="F45" s="26">
        <v>15.72</v>
      </c>
      <c r="G45" s="26">
        <v>16.350000000000001</v>
      </c>
      <c r="H45" s="26">
        <v>17</v>
      </c>
      <c r="I45" s="27">
        <v>17.68</v>
      </c>
    </row>
    <row r="46" spans="1:9" s="4" customFormat="1" ht="11.25" x14ac:dyDescent="0.2">
      <c r="A46" s="32"/>
      <c r="B46" s="29"/>
      <c r="C46" s="30"/>
      <c r="D46" s="26"/>
      <c r="E46" s="26"/>
      <c r="F46" s="26"/>
      <c r="G46" s="26"/>
      <c r="H46" s="26"/>
      <c r="I46" s="27"/>
    </row>
    <row r="47" spans="1:9" s="4" customFormat="1" ht="11.25" x14ac:dyDescent="0.2">
      <c r="A47" s="23">
        <v>21</v>
      </c>
      <c r="B47" s="24"/>
      <c r="C47" s="25" t="s">
        <v>6</v>
      </c>
      <c r="D47" s="26">
        <v>14.89</v>
      </c>
      <c r="E47" s="26">
        <v>15.49</v>
      </c>
      <c r="F47" s="26">
        <v>16.11</v>
      </c>
      <c r="G47" s="26">
        <v>16.75</v>
      </c>
      <c r="H47" s="26">
        <v>17.420000000000002</v>
      </c>
      <c r="I47" s="27">
        <v>18.12</v>
      </c>
    </row>
    <row r="48" spans="1:9" s="4" customFormat="1" ht="11.25" x14ac:dyDescent="0.2">
      <c r="A48" s="23"/>
      <c r="B48" s="29"/>
      <c r="C48" s="30"/>
      <c r="D48" s="26"/>
      <c r="E48" s="26"/>
      <c r="F48" s="26"/>
      <c r="G48" s="26"/>
      <c r="H48" s="26"/>
      <c r="I48" s="27"/>
    </row>
    <row r="49" spans="1:9" s="4" customFormat="1" ht="11.25" x14ac:dyDescent="0.2">
      <c r="A49" s="23">
        <v>22</v>
      </c>
      <c r="B49" s="24"/>
      <c r="C49" s="25" t="s">
        <v>6</v>
      </c>
      <c r="D49" s="26">
        <v>15.28</v>
      </c>
      <c r="E49" s="26">
        <v>15.89</v>
      </c>
      <c r="F49" s="26">
        <v>16.53</v>
      </c>
      <c r="G49" s="26">
        <v>17.190000000000001</v>
      </c>
      <c r="H49" s="26">
        <v>17.87</v>
      </c>
      <c r="I49" s="27">
        <v>18.59</v>
      </c>
    </row>
    <row r="50" spans="1:9" s="4" customFormat="1" ht="11.25" x14ac:dyDescent="0.2">
      <c r="A50" s="32"/>
      <c r="B50" s="29"/>
      <c r="C50" s="30"/>
      <c r="D50" s="26"/>
      <c r="E50" s="26"/>
      <c r="F50" s="26"/>
      <c r="G50" s="26"/>
      <c r="H50" s="26"/>
      <c r="I50" s="27"/>
    </row>
    <row r="51" spans="1:9" s="4" customFormat="1" ht="11.25" x14ac:dyDescent="0.2">
      <c r="A51" s="23">
        <v>23</v>
      </c>
      <c r="B51" s="24"/>
      <c r="C51" s="25" t="s">
        <v>6</v>
      </c>
      <c r="D51" s="26">
        <v>15.65</v>
      </c>
      <c r="E51" s="26">
        <v>16.28</v>
      </c>
      <c r="F51" s="26">
        <v>16.93</v>
      </c>
      <c r="G51" s="26">
        <v>17.61</v>
      </c>
      <c r="H51" s="26">
        <v>18.309999999999999</v>
      </c>
      <c r="I51" s="27">
        <v>19.04</v>
      </c>
    </row>
    <row r="52" spans="1:9" s="4" customFormat="1" ht="11.25" x14ac:dyDescent="0.2">
      <c r="A52" s="23"/>
      <c r="B52" s="29"/>
      <c r="C52" s="30"/>
      <c r="D52" s="26"/>
      <c r="E52" s="26"/>
      <c r="F52" s="26"/>
      <c r="G52" s="26"/>
      <c r="H52" s="26"/>
      <c r="I52" s="27"/>
    </row>
    <row r="53" spans="1:9" s="4" customFormat="1" ht="11.25" x14ac:dyDescent="0.2">
      <c r="A53" s="23">
        <v>24</v>
      </c>
      <c r="B53" s="24" t="s">
        <v>19</v>
      </c>
      <c r="C53" s="25" t="s">
        <v>6</v>
      </c>
      <c r="D53" s="26">
        <v>16.05</v>
      </c>
      <c r="E53" s="26">
        <v>16.690000000000001</v>
      </c>
      <c r="F53" s="26">
        <v>17.36</v>
      </c>
      <c r="G53" s="26">
        <v>18.059999999999999</v>
      </c>
      <c r="H53" s="26">
        <v>18.78</v>
      </c>
      <c r="I53" s="27">
        <v>19.53</v>
      </c>
    </row>
    <row r="54" spans="1:9" s="4" customFormat="1" ht="11.25" x14ac:dyDescent="0.2">
      <c r="A54" s="32"/>
      <c r="B54" s="29"/>
      <c r="C54" s="30"/>
      <c r="D54" s="26"/>
      <c r="E54" s="26"/>
      <c r="F54" s="26"/>
      <c r="G54" s="26"/>
      <c r="H54" s="26"/>
      <c r="I54" s="27"/>
    </row>
    <row r="55" spans="1:9" s="4" customFormat="1" ht="11.25" x14ac:dyDescent="0.2">
      <c r="A55" s="23">
        <v>25</v>
      </c>
      <c r="B55" s="24"/>
      <c r="C55" s="25" t="s">
        <v>6</v>
      </c>
      <c r="D55" s="26">
        <v>16.440000000000001</v>
      </c>
      <c r="E55" s="26">
        <v>17.09</v>
      </c>
      <c r="F55" s="26">
        <v>17.78</v>
      </c>
      <c r="G55" s="26">
        <v>18.489999999999998</v>
      </c>
      <c r="H55" s="26">
        <v>19.23</v>
      </c>
      <c r="I55" s="27">
        <v>20</v>
      </c>
    </row>
    <row r="56" spans="1:9" s="4" customFormat="1" ht="11.25" x14ac:dyDescent="0.2">
      <c r="A56" s="23"/>
      <c r="B56" s="29"/>
      <c r="C56" s="30"/>
      <c r="D56" s="26"/>
      <c r="E56" s="26"/>
      <c r="F56" s="26"/>
      <c r="G56" s="26"/>
      <c r="H56" s="26"/>
      <c r="I56" s="27"/>
    </row>
    <row r="57" spans="1:9" s="4" customFormat="1" ht="11.25" x14ac:dyDescent="0.2">
      <c r="A57" s="23">
        <v>26</v>
      </c>
      <c r="B57" s="24"/>
      <c r="C57" s="25" t="s">
        <v>6</v>
      </c>
      <c r="D57" s="26">
        <v>16.850000000000001</v>
      </c>
      <c r="E57" s="26">
        <v>17.52</v>
      </c>
      <c r="F57" s="26">
        <v>18.23</v>
      </c>
      <c r="G57" s="26">
        <v>18.95</v>
      </c>
      <c r="H57" s="26">
        <v>19.71</v>
      </c>
      <c r="I57" s="27">
        <v>20.5</v>
      </c>
    </row>
    <row r="58" spans="1:9" s="4" customFormat="1" ht="11.25" x14ac:dyDescent="0.2">
      <c r="A58" s="33"/>
      <c r="B58" s="29"/>
      <c r="C58" s="30"/>
      <c r="D58" s="26"/>
      <c r="E58" s="26"/>
      <c r="F58" s="26"/>
      <c r="G58" s="26"/>
      <c r="H58" s="26"/>
      <c r="I58" s="27"/>
    </row>
    <row r="59" spans="1:9" s="4" customFormat="1" ht="11.25" x14ac:dyDescent="0.2">
      <c r="A59" s="23">
        <v>27</v>
      </c>
      <c r="B59" s="34"/>
      <c r="C59" s="25" t="s">
        <v>6</v>
      </c>
      <c r="D59" s="26">
        <v>17.28</v>
      </c>
      <c r="E59" s="26">
        <v>17.97</v>
      </c>
      <c r="F59" s="26">
        <v>18.690000000000001</v>
      </c>
      <c r="G59" s="26">
        <v>19.43</v>
      </c>
      <c r="H59" s="26">
        <v>20.21</v>
      </c>
      <c r="I59" s="27">
        <v>21.02</v>
      </c>
    </row>
    <row r="60" spans="1:9" s="4" customFormat="1" ht="11.25" x14ac:dyDescent="0.2">
      <c r="A60" s="32"/>
      <c r="B60" s="35"/>
      <c r="C60" s="30"/>
      <c r="D60" s="26"/>
      <c r="E60" s="26"/>
      <c r="F60" s="26"/>
      <c r="G60" s="26"/>
      <c r="H60" s="26"/>
      <c r="I60" s="27"/>
    </row>
    <row r="61" spans="1:9" s="4" customFormat="1" ht="11.25" x14ac:dyDescent="0.2">
      <c r="A61" s="23">
        <v>28</v>
      </c>
      <c r="B61" s="35"/>
      <c r="C61" s="25" t="s">
        <v>6</v>
      </c>
      <c r="D61" s="26">
        <v>17.72</v>
      </c>
      <c r="E61" s="26">
        <v>18.420000000000002</v>
      </c>
      <c r="F61" s="26">
        <v>19.16</v>
      </c>
      <c r="G61" s="26">
        <v>19.93</v>
      </c>
      <c r="H61" s="26">
        <v>20.73</v>
      </c>
      <c r="I61" s="27">
        <v>21.55</v>
      </c>
    </row>
    <row r="62" spans="1:9" s="4" customFormat="1" ht="11.25" x14ac:dyDescent="0.2">
      <c r="A62" s="23"/>
      <c r="B62" s="29"/>
      <c r="C62" s="30"/>
      <c r="D62" s="26"/>
      <c r="E62" s="26"/>
      <c r="F62" s="26"/>
      <c r="G62" s="26"/>
      <c r="H62" s="26"/>
      <c r="I62" s="27"/>
    </row>
    <row r="63" spans="1:9" s="4" customFormat="1" ht="11.25" x14ac:dyDescent="0.2">
      <c r="A63" s="23">
        <v>29</v>
      </c>
      <c r="B63" s="35"/>
      <c r="C63" s="25" t="s">
        <v>6</v>
      </c>
      <c r="D63" s="26">
        <v>18.16</v>
      </c>
      <c r="E63" s="26">
        <v>18.88</v>
      </c>
      <c r="F63" s="26">
        <v>19.64</v>
      </c>
      <c r="G63" s="26">
        <v>20.420000000000002</v>
      </c>
      <c r="H63" s="26">
        <v>21.24</v>
      </c>
      <c r="I63" s="27">
        <v>22.09</v>
      </c>
    </row>
    <row r="64" spans="1:9" s="4" customFormat="1" ht="11.25" x14ac:dyDescent="0.2">
      <c r="A64" s="32"/>
      <c r="B64" s="29"/>
      <c r="C64" s="30"/>
      <c r="D64" s="26"/>
      <c r="E64" s="26"/>
      <c r="F64" s="26"/>
      <c r="G64" s="26"/>
      <c r="H64" s="26"/>
      <c r="I64" s="27"/>
    </row>
    <row r="65" spans="1:9" s="4" customFormat="1" ht="12" thickBot="1" x14ac:dyDescent="0.25">
      <c r="A65" s="36">
        <v>30</v>
      </c>
      <c r="B65" s="49"/>
      <c r="C65" s="50" t="s">
        <v>6</v>
      </c>
      <c r="D65" s="37">
        <v>18.61</v>
      </c>
      <c r="E65" s="37">
        <v>19.350000000000001</v>
      </c>
      <c r="F65" s="37">
        <v>20.13</v>
      </c>
      <c r="G65" s="37">
        <v>20.93</v>
      </c>
      <c r="H65" s="37">
        <v>21.77</v>
      </c>
      <c r="I65" s="51">
        <v>22.64</v>
      </c>
    </row>
    <row r="66" spans="1:9" s="4" customFormat="1" ht="11.25" x14ac:dyDescent="0.2">
      <c r="A66" s="11"/>
      <c r="B66" s="12"/>
      <c r="C66" s="13" t="s">
        <v>6</v>
      </c>
      <c r="D66" s="14" t="s">
        <v>7</v>
      </c>
      <c r="E66" s="15"/>
      <c r="F66" s="16"/>
      <c r="G66" s="16"/>
      <c r="H66" s="17"/>
      <c r="I66" s="18" t="s">
        <v>8</v>
      </c>
    </row>
    <row r="67" spans="1:9" s="4" customFormat="1" ht="12" thickBot="1" x14ac:dyDescent="0.25">
      <c r="A67" s="19" t="s">
        <v>9</v>
      </c>
      <c r="B67" s="20" t="s">
        <v>10</v>
      </c>
      <c r="C67" s="20" t="s">
        <v>11</v>
      </c>
      <c r="D67" s="21" t="s">
        <v>12</v>
      </c>
      <c r="E67" s="21" t="s">
        <v>13</v>
      </c>
      <c r="F67" s="21" t="s">
        <v>14</v>
      </c>
      <c r="G67" s="21" t="s">
        <v>15</v>
      </c>
      <c r="H67" s="22" t="s">
        <v>16</v>
      </c>
      <c r="I67" s="22" t="s">
        <v>17</v>
      </c>
    </row>
    <row r="68" spans="1:9" s="4" customFormat="1" ht="11.25" x14ac:dyDescent="0.2">
      <c r="A68" s="44">
        <v>31</v>
      </c>
      <c r="B68" s="54" t="s">
        <v>20</v>
      </c>
      <c r="C68" s="46" t="s">
        <v>6</v>
      </c>
      <c r="D68" s="47">
        <v>19.07</v>
      </c>
      <c r="E68" s="47">
        <v>19.84</v>
      </c>
      <c r="F68" s="47">
        <v>20.63</v>
      </c>
      <c r="G68" s="47">
        <v>21.46</v>
      </c>
      <c r="H68" s="47">
        <v>22.31</v>
      </c>
      <c r="I68" s="48">
        <v>23.21</v>
      </c>
    </row>
    <row r="69" spans="1:9" s="4" customFormat="1" ht="11.25" x14ac:dyDescent="0.2">
      <c r="A69" s="23"/>
      <c r="B69" s="29" t="s">
        <v>21</v>
      </c>
      <c r="C69" s="30"/>
      <c r="D69" s="26"/>
      <c r="E69" s="26"/>
      <c r="F69" s="26"/>
      <c r="G69" s="26"/>
      <c r="H69" s="26"/>
      <c r="I69" s="26"/>
    </row>
    <row r="70" spans="1:9" s="4" customFormat="1" ht="11.25" x14ac:dyDescent="0.2">
      <c r="A70" s="23"/>
      <c r="B70" s="29" t="s">
        <v>22</v>
      </c>
      <c r="C70" s="30"/>
      <c r="D70" s="26"/>
      <c r="E70" s="26"/>
      <c r="F70" s="26"/>
      <c r="G70" s="26"/>
      <c r="H70" s="26"/>
      <c r="I70" s="26"/>
    </row>
    <row r="71" spans="1:9" s="4" customFormat="1" ht="11.25" x14ac:dyDescent="0.2">
      <c r="A71" s="23"/>
      <c r="B71" s="29"/>
      <c r="C71" s="30"/>
      <c r="D71" s="26"/>
      <c r="E71" s="26"/>
      <c r="F71" s="26"/>
      <c r="G71" s="26"/>
      <c r="H71" s="26"/>
      <c r="I71" s="26"/>
    </row>
    <row r="72" spans="1:9" s="4" customFormat="1" ht="11.25" x14ac:dyDescent="0.2">
      <c r="A72" s="23">
        <v>32</v>
      </c>
      <c r="B72" s="29" t="s">
        <v>23</v>
      </c>
      <c r="C72" s="25" t="s">
        <v>6</v>
      </c>
      <c r="D72" s="26">
        <v>19.55</v>
      </c>
      <c r="E72" s="26">
        <v>20.34</v>
      </c>
      <c r="F72" s="26">
        <v>21.15</v>
      </c>
      <c r="G72" s="26">
        <v>22</v>
      </c>
      <c r="H72" s="26">
        <v>22.88</v>
      </c>
      <c r="I72" s="26">
        <v>23.79</v>
      </c>
    </row>
    <row r="73" spans="1:9" s="4" customFormat="1" ht="11.25" x14ac:dyDescent="0.2">
      <c r="A73" s="23"/>
      <c r="B73" s="29" t="s">
        <v>24</v>
      </c>
      <c r="C73" s="30"/>
      <c r="D73" s="26"/>
      <c r="E73" s="26"/>
      <c r="F73" s="26"/>
      <c r="G73" s="26"/>
      <c r="H73" s="26"/>
      <c r="I73" s="26"/>
    </row>
    <row r="74" spans="1:9" s="4" customFormat="1" ht="11.25" x14ac:dyDescent="0.2">
      <c r="A74" s="32"/>
      <c r="B74" s="29"/>
      <c r="C74" s="30"/>
      <c r="D74" s="26"/>
      <c r="E74" s="26"/>
      <c r="F74" s="26"/>
      <c r="G74" s="26"/>
      <c r="H74" s="26"/>
      <c r="I74" s="26"/>
    </row>
    <row r="75" spans="1:9" s="4" customFormat="1" ht="11.25" x14ac:dyDescent="0.2">
      <c r="A75" s="23">
        <v>33</v>
      </c>
      <c r="B75" s="35"/>
      <c r="C75" s="25" t="s">
        <v>6</v>
      </c>
      <c r="D75" s="26">
        <v>20.05</v>
      </c>
      <c r="E75" s="26">
        <v>20.85</v>
      </c>
      <c r="F75" s="26">
        <v>21.68</v>
      </c>
      <c r="G75" s="26">
        <v>22.55</v>
      </c>
      <c r="H75" s="26">
        <v>23.45</v>
      </c>
      <c r="I75" s="26">
        <v>24.39</v>
      </c>
    </row>
    <row r="76" spans="1:9" s="4" customFormat="1" ht="11.25" x14ac:dyDescent="0.2">
      <c r="A76" s="32"/>
      <c r="B76" s="29"/>
      <c r="C76" s="30"/>
      <c r="D76" s="26"/>
      <c r="E76" s="26"/>
      <c r="F76" s="26"/>
      <c r="G76" s="26"/>
      <c r="H76" s="26"/>
      <c r="I76" s="26"/>
    </row>
    <row r="77" spans="1:9" s="4" customFormat="1" ht="11.25" x14ac:dyDescent="0.2">
      <c r="A77" s="23">
        <v>34</v>
      </c>
      <c r="B77" s="35"/>
      <c r="C77" s="25" t="s">
        <v>6</v>
      </c>
      <c r="D77" s="26">
        <v>20.54</v>
      </c>
      <c r="E77" s="26">
        <v>21.36</v>
      </c>
      <c r="F77" s="26">
        <v>22.22</v>
      </c>
      <c r="G77" s="26">
        <v>23.1</v>
      </c>
      <c r="H77" s="26">
        <v>24.03</v>
      </c>
      <c r="I77" s="26">
        <v>24.99</v>
      </c>
    </row>
    <row r="78" spans="1:9" s="4" customFormat="1" ht="11.25" x14ac:dyDescent="0.2">
      <c r="A78" s="23"/>
      <c r="B78" s="24"/>
      <c r="C78" s="25"/>
      <c r="D78" s="26"/>
      <c r="E78" s="26"/>
      <c r="F78" s="26"/>
      <c r="G78" s="26"/>
      <c r="H78" s="26"/>
      <c r="I78" s="26"/>
    </row>
    <row r="79" spans="1:9" s="4" customFormat="1" ht="11.25" x14ac:dyDescent="0.2">
      <c r="A79" s="23">
        <v>35</v>
      </c>
      <c r="B79" s="24" t="s">
        <v>25</v>
      </c>
      <c r="C79" s="25" t="s">
        <v>6</v>
      </c>
      <c r="D79" s="26">
        <v>21.05</v>
      </c>
      <c r="E79" s="26">
        <v>21.89</v>
      </c>
      <c r="F79" s="26">
        <v>22.76</v>
      </c>
      <c r="G79" s="26">
        <v>23.67</v>
      </c>
      <c r="H79" s="26">
        <v>24.62</v>
      </c>
      <c r="I79" s="26">
        <v>25.61</v>
      </c>
    </row>
    <row r="80" spans="1:9" s="4" customFormat="1" ht="11.25" x14ac:dyDescent="0.2">
      <c r="A80" s="23"/>
      <c r="B80" s="24" t="s">
        <v>26</v>
      </c>
      <c r="C80" s="30"/>
      <c r="D80" s="26"/>
      <c r="E80" s="26"/>
      <c r="F80" s="26"/>
      <c r="G80" s="26"/>
      <c r="H80" s="26"/>
      <c r="I80" s="26"/>
    </row>
    <row r="81" spans="1:9" s="4" customFormat="1" ht="11.25" x14ac:dyDescent="0.2">
      <c r="A81" s="32"/>
      <c r="B81" s="24" t="s">
        <v>27</v>
      </c>
      <c r="C81" s="30"/>
      <c r="D81" s="26"/>
      <c r="E81" s="26"/>
      <c r="F81" s="26"/>
      <c r="G81" s="26"/>
      <c r="H81" s="26"/>
      <c r="I81" s="26"/>
    </row>
    <row r="82" spans="1:9" s="4" customFormat="1" ht="11.25" x14ac:dyDescent="0.2">
      <c r="A82" s="32"/>
      <c r="B82" s="29"/>
      <c r="C82" s="30"/>
      <c r="D82" s="26"/>
      <c r="E82" s="26"/>
      <c r="F82" s="26"/>
      <c r="G82" s="26"/>
      <c r="H82" s="26"/>
      <c r="I82" s="26"/>
    </row>
    <row r="83" spans="1:9" s="4" customFormat="1" ht="11.25" x14ac:dyDescent="0.2">
      <c r="A83" s="23">
        <v>36</v>
      </c>
      <c r="B83" s="24"/>
      <c r="C83" s="25" t="s">
        <v>6</v>
      </c>
      <c r="D83" s="26">
        <v>21.59</v>
      </c>
      <c r="E83" s="26">
        <v>22.46</v>
      </c>
      <c r="F83" s="26">
        <v>23.35</v>
      </c>
      <c r="G83" s="26">
        <v>24.29</v>
      </c>
      <c r="H83" s="26">
        <v>25.26</v>
      </c>
      <c r="I83" s="26">
        <v>26.27</v>
      </c>
    </row>
    <row r="84" spans="1:9" s="4" customFormat="1" ht="11.25" x14ac:dyDescent="0.2">
      <c r="A84" s="32"/>
      <c r="B84" s="29"/>
      <c r="C84" s="30"/>
      <c r="D84" s="26"/>
      <c r="E84" s="26"/>
      <c r="F84" s="26"/>
      <c r="G84" s="26"/>
      <c r="H84" s="26"/>
      <c r="I84" s="26"/>
    </row>
    <row r="85" spans="1:9" s="4" customFormat="1" ht="11.25" x14ac:dyDescent="0.2">
      <c r="A85" s="23">
        <v>37</v>
      </c>
      <c r="B85" s="29" t="s">
        <v>28</v>
      </c>
      <c r="C85" s="25" t="s">
        <v>6</v>
      </c>
      <c r="D85" s="26">
        <v>22.11</v>
      </c>
      <c r="E85" s="26">
        <v>23</v>
      </c>
      <c r="F85" s="26">
        <v>23.92</v>
      </c>
      <c r="G85" s="26">
        <v>24.87</v>
      </c>
      <c r="H85" s="26">
        <v>25.87</v>
      </c>
      <c r="I85" s="26">
        <v>26.9</v>
      </c>
    </row>
    <row r="86" spans="1:9" s="4" customFormat="1" ht="11.25" x14ac:dyDescent="0.2">
      <c r="A86" s="32"/>
      <c r="B86" s="24" t="s">
        <v>29</v>
      </c>
      <c r="C86" s="30"/>
      <c r="D86" s="26"/>
      <c r="E86" s="26"/>
      <c r="F86" s="26"/>
      <c r="G86" s="26"/>
      <c r="H86" s="26"/>
      <c r="I86" s="26"/>
    </row>
    <row r="87" spans="1:9" s="4" customFormat="1" ht="11.25" x14ac:dyDescent="0.2">
      <c r="A87" s="32"/>
      <c r="B87" s="29" t="s">
        <v>30</v>
      </c>
      <c r="C87" s="30"/>
      <c r="D87" s="26"/>
      <c r="E87" s="26"/>
      <c r="F87" s="26"/>
      <c r="G87" s="26"/>
      <c r="H87" s="26"/>
      <c r="I87" s="26"/>
    </row>
    <row r="88" spans="1:9" s="4" customFormat="1" ht="11.25" x14ac:dyDescent="0.2">
      <c r="A88" s="32"/>
      <c r="B88" s="29" t="s">
        <v>31</v>
      </c>
      <c r="C88" s="30"/>
      <c r="D88" s="26"/>
      <c r="E88" s="26"/>
      <c r="F88" s="26"/>
      <c r="G88" s="26"/>
      <c r="H88" s="26"/>
      <c r="I88" s="26"/>
    </row>
    <row r="89" spans="1:9" s="4" customFormat="1" ht="11.25" x14ac:dyDescent="0.2">
      <c r="A89" s="32"/>
      <c r="B89" s="29" t="s">
        <v>32</v>
      </c>
      <c r="C89" s="30"/>
      <c r="D89" s="26"/>
      <c r="E89" s="26"/>
      <c r="F89" s="26"/>
      <c r="G89" s="26"/>
      <c r="H89" s="26"/>
      <c r="I89" s="26"/>
    </row>
    <row r="90" spans="1:9" s="4" customFormat="1" ht="11.25" x14ac:dyDescent="0.2">
      <c r="A90" s="32"/>
      <c r="B90" s="29" t="s">
        <v>33</v>
      </c>
      <c r="C90" s="30"/>
      <c r="D90" s="26"/>
      <c r="E90" s="26"/>
      <c r="F90" s="26"/>
      <c r="G90" s="26"/>
      <c r="H90" s="26"/>
      <c r="I90" s="26"/>
    </row>
    <row r="91" spans="1:9" s="4" customFormat="1" ht="11.25" x14ac:dyDescent="0.2">
      <c r="A91" s="32"/>
      <c r="B91" s="29"/>
      <c r="C91" s="30"/>
      <c r="D91" s="26"/>
      <c r="E91" s="26"/>
      <c r="F91" s="26"/>
      <c r="G91" s="26"/>
      <c r="H91" s="26"/>
      <c r="I91" s="26"/>
    </row>
    <row r="92" spans="1:9" s="4" customFormat="1" ht="11.25" x14ac:dyDescent="0.2">
      <c r="A92" s="23">
        <v>38</v>
      </c>
      <c r="B92" s="24" t="s">
        <v>34</v>
      </c>
      <c r="C92" s="25" t="s">
        <v>6</v>
      </c>
      <c r="D92" s="26">
        <v>22.66</v>
      </c>
      <c r="E92" s="26">
        <v>23.56</v>
      </c>
      <c r="F92" s="26">
        <v>24.51</v>
      </c>
      <c r="G92" s="26">
        <v>25.49</v>
      </c>
      <c r="H92" s="26">
        <v>26.51</v>
      </c>
      <c r="I92" s="26">
        <v>27.57</v>
      </c>
    </row>
    <row r="93" spans="1:9" s="4" customFormat="1" ht="11.25" x14ac:dyDescent="0.2">
      <c r="A93" s="23"/>
      <c r="B93" s="29"/>
      <c r="C93" s="25"/>
      <c r="D93" s="26"/>
      <c r="E93" s="26"/>
      <c r="F93" s="26"/>
      <c r="G93" s="26"/>
      <c r="H93" s="26"/>
      <c r="I93" s="26"/>
    </row>
    <row r="94" spans="1:9" s="4" customFormat="1" ht="11.25" x14ac:dyDescent="0.2">
      <c r="A94" s="23">
        <v>39</v>
      </c>
      <c r="B94" s="24" t="s">
        <v>35</v>
      </c>
      <c r="C94" s="25" t="s">
        <v>6</v>
      </c>
      <c r="D94" s="26">
        <v>23.23</v>
      </c>
      <c r="E94" s="26">
        <v>24.16</v>
      </c>
      <c r="F94" s="26">
        <v>25.13</v>
      </c>
      <c r="G94" s="26">
        <v>26.13</v>
      </c>
      <c r="H94" s="26">
        <v>27.18</v>
      </c>
      <c r="I94" s="26">
        <v>28.26</v>
      </c>
    </row>
    <row r="95" spans="1:9" s="4" customFormat="1" ht="11.25" x14ac:dyDescent="0.2">
      <c r="A95" s="32"/>
      <c r="B95" s="29" t="s">
        <v>36</v>
      </c>
      <c r="C95" s="30"/>
      <c r="D95" s="26"/>
      <c r="E95" s="26"/>
      <c r="F95" s="26"/>
      <c r="G95" s="26"/>
      <c r="H95" s="26"/>
      <c r="I95" s="26"/>
    </row>
    <row r="96" spans="1:9" s="4" customFormat="1" ht="11.25" x14ac:dyDescent="0.2">
      <c r="A96" s="32"/>
      <c r="B96" s="24" t="s">
        <v>37</v>
      </c>
      <c r="C96" s="30"/>
      <c r="D96" s="26"/>
      <c r="E96" s="26"/>
      <c r="F96" s="26"/>
      <c r="G96" s="26"/>
      <c r="H96" s="26"/>
      <c r="I96" s="26"/>
    </row>
    <row r="97" spans="1:9" s="4" customFormat="1" ht="11.25" x14ac:dyDescent="0.2">
      <c r="A97" s="32"/>
      <c r="B97" s="24" t="s">
        <v>38</v>
      </c>
      <c r="C97" s="30"/>
      <c r="D97" s="26"/>
      <c r="E97" s="26"/>
      <c r="F97" s="26"/>
      <c r="G97" s="26"/>
      <c r="H97" s="26"/>
      <c r="I97" s="26"/>
    </row>
    <row r="98" spans="1:9" s="4" customFormat="1" ht="11.25" x14ac:dyDescent="0.2">
      <c r="A98" s="32"/>
      <c r="B98" s="29" t="s">
        <v>39</v>
      </c>
      <c r="C98" s="30"/>
      <c r="D98" s="26"/>
      <c r="E98" s="26"/>
      <c r="F98" s="26"/>
      <c r="G98" s="26"/>
      <c r="H98" s="26"/>
      <c r="I98" s="26"/>
    </row>
    <row r="99" spans="1:9" s="4" customFormat="1" ht="11.25" x14ac:dyDescent="0.2">
      <c r="A99" s="32"/>
      <c r="B99" s="29" t="s">
        <v>40</v>
      </c>
      <c r="C99" s="30"/>
      <c r="D99" s="26"/>
      <c r="E99" s="26"/>
      <c r="F99" s="26"/>
      <c r="G99" s="26"/>
      <c r="H99" s="26"/>
      <c r="I99" s="26"/>
    </row>
    <row r="100" spans="1:9" s="4" customFormat="1" ht="11.25" x14ac:dyDescent="0.2">
      <c r="A100" s="32"/>
      <c r="B100" s="29" t="s">
        <v>41</v>
      </c>
      <c r="C100" s="30"/>
      <c r="D100" s="26"/>
      <c r="E100" s="26"/>
      <c r="F100" s="26"/>
      <c r="G100" s="26"/>
      <c r="H100" s="26"/>
      <c r="I100" s="26"/>
    </row>
    <row r="101" spans="1:9" s="4" customFormat="1" ht="11.25" x14ac:dyDescent="0.2">
      <c r="A101" s="32"/>
      <c r="B101" s="29"/>
      <c r="C101" s="30"/>
      <c r="D101" s="26"/>
      <c r="E101" s="26"/>
      <c r="F101" s="26"/>
      <c r="G101" s="26"/>
      <c r="H101" s="26"/>
      <c r="I101" s="26"/>
    </row>
    <row r="102" spans="1:9" s="4" customFormat="1" ht="11.25" x14ac:dyDescent="0.2">
      <c r="A102" s="23">
        <v>40</v>
      </c>
      <c r="B102" s="29" t="s">
        <v>42</v>
      </c>
      <c r="C102" s="25" t="s">
        <v>6</v>
      </c>
      <c r="D102" s="26">
        <v>23.82</v>
      </c>
      <c r="E102" s="26">
        <v>24.77</v>
      </c>
      <c r="F102" s="26">
        <v>25.76</v>
      </c>
      <c r="G102" s="26">
        <v>26.79</v>
      </c>
      <c r="H102" s="26">
        <v>27.86</v>
      </c>
      <c r="I102" s="26">
        <v>28.98</v>
      </c>
    </row>
    <row r="103" spans="1:9" s="4" customFormat="1" ht="11.25" x14ac:dyDescent="0.2">
      <c r="A103" s="23"/>
      <c r="B103" s="29"/>
      <c r="C103" s="30"/>
      <c r="D103" s="26"/>
      <c r="E103" s="26"/>
      <c r="F103" s="26"/>
      <c r="G103" s="26"/>
      <c r="H103" s="26"/>
      <c r="I103" s="26"/>
    </row>
    <row r="104" spans="1:9" s="4" customFormat="1" ht="11.25" x14ac:dyDescent="0.2">
      <c r="A104" s="23">
        <v>41</v>
      </c>
      <c r="B104" s="29" t="s">
        <v>43</v>
      </c>
      <c r="C104" s="25" t="s">
        <v>6</v>
      </c>
      <c r="D104" s="26">
        <v>24.42</v>
      </c>
      <c r="E104" s="26">
        <v>25.39</v>
      </c>
      <c r="F104" s="26">
        <v>26.41</v>
      </c>
      <c r="G104" s="26">
        <v>27.47</v>
      </c>
      <c r="H104" s="26">
        <v>28.56</v>
      </c>
      <c r="I104" s="26">
        <v>29.71</v>
      </c>
    </row>
    <row r="105" spans="1:9" s="4" customFormat="1" ht="11.25" x14ac:dyDescent="0.2">
      <c r="A105" s="23"/>
      <c r="B105" s="29"/>
      <c r="C105" s="30"/>
      <c r="D105" s="26"/>
      <c r="E105" s="26"/>
      <c r="F105" s="26"/>
      <c r="G105" s="26"/>
      <c r="H105" s="26"/>
      <c r="I105" s="26"/>
    </row>
    <row r="106" spans="1:9" s="4" customFormat="1" ht="11.25" x14ac:dyDescent="0.2">
      <c r="A106" s="23">
        <v>42</v>
      </c>
      <c r="B106" s="29" t="s">
        <v>44</v>
      </c>
      <c r="C106" s="25" t="s">
        <v>6</v>
      </c>
      <c r="D106" s="26">
        <v>25.03</v>
      </c>
      <c r="E106" s="26">
        <v>26.03</v>
      </c>
      <c r="F106" s="26">
        <v>27.07</v>
      </c>
      <c r="G106" s="26">
        <v>28.15</v>
      </c>
      <c r="H106" s="26">
        <v>29.28</v>
      </c>
      <c r="I106" s="26">
        <v>30.45</v>
      </c>
    </row>
    <row r="107" spans="1:9" s="4" customFormat="1" ht="11.25" x14ac:dyDescent="0.2">
      <c r="A107" s="23"/>
      <c r="B107" s="29" t="s">
        <v>45</v>
      </c>
      <c r="C107" s="30"/>
      <c r="D107" s="26"/>
      <c r="E107" s="26"/>
      <c r="F107" s="26"/>
      <c r="G107" s="26"/>
      <c r="H107" s="26"/>
      <c r="I107" s="26"/>
    </row>
    <row r="108" spans="1:9" s="4" customFormat="1" ht="11.25" x14ac:dyDescent="0.2">
      <c r="A108" s="23"/>
      <c r="B108" s="24" t="s">
        <v>46</v>
      </c>
      <c r="C108" s="30"/>
      <c r="D108" s="26"/>
      <c r="E108" s="26"/>
      <c r="F108" s="26"/>
      <c r="G108" s="26"/>
      <c r="H108" s="26"/>
      <c r="I108" s="26"/>
    </row>
    <row r="109" spans="1:9" s="4" customFormat="1" ht="11.25" x14ac:dyDescent="0.2">
      <c r="A109" s="23"/>
      <c r="B109" s="24"/>
      <c r="C109" s="30"/>
      <c r="D109" s="26"/>
      <c r="E109" s="26"/>
      <c r="F109" s="26"/>
      <c r="G109" s="26"/>
      <c r="H109" s="26"/>
      <c r="I109" s="26"/>
    </row>
    <row r="110" spans="1:9" s="4" customFormat="1" ht="11.25" x14ac:dyDescent="0.2">
      <c r="A110" s="23">
        <v>43</v>
      </c>
      <c r="B110" s="29" t="s">
        <v>47</v>
      </c>
      <c r="C110" s="25" t="s">
        <v>6</v>
      </c>
      <c r="D110" s="26">
        <v>25.66</v>
      </c>
      <c r="E110" s="26">
        <v>26.68</v>
      </c>
      <c r="F110" s="26">
        <v>27.75</v>
      </c>
      <c r="G110" s="26">
        <v>28.86</v>
      </c>
      <c r="H110" s="26">
        <v>30.01</v>
      </c>
      <c r="I110" s="26">
        <v>31.21</v>
      </c>
    </row>
    <row r="111" spans="1:9" s="4" customFormat="1" ht="11.25" x14ac:dyDescent="0.2">
      <c r="A111" s="32"/>
      <c r="B111" s="29" t="s">
        <v>48</v>
      </c>
      <c r="C111" s="30"/>
      <c r="D111" s="26"/>
      <c r="E111" s="26"/>
      <c r="F111" s="26"/>
      <c r="G111" s="26"/>
      <c r="H111" s="26"/>
      <c r="I111" s="26"/>
    </row>
    <row r="112" spans="1:9" s="4" customFormat="1" ht="11.25" x14ac:dyDescent="0.2">
      <c r="A112" s="32"/>
      <c r="B112" s="24" t="s">
        <v>49</v>
      </c>
      <c r="C112" s="30"/>
      <c r="D112" s="26"/>
      <c r="E112" s="26"/>
      <c r="F112" s="26"/>
      <c r="G112" s="26"/>
      <c r="H112" s="26"/>
      <c r="I112" s="26"/>
    </row>
    <row r="113" spans="1:9" s="4" customFormat="1" ht="11.25" x14ac:dyDescent="0.2">
      <c r="A113" s="23"/>
      <c r="B113" s="29"/>
      <c r="C113" s="30"/>
      <c r="D113" s="26"/>
      <c r="E113" s="26"/>
      <c r="F113" s="26"/>
      <c r="G113" s="26"/>
      <c r="H113" s="26"/>
      <c r="I113" s="26"/>
    </row>
    <row r="114" spans="1:9" s="4" customFormat="1" ht="11.25" x14ac:dyDescent="0.2">
      <c r="A114" s="23">
        <v>44</v>
      </c>
      <c r="B114" s="24" t="s">
        <v>50</v>
      </c>
      <c r="C114" s="25" t="s">
        <v>6</v>
      </c>
      <c r="D114" s="26">
        <v>26.29</v>
      </c>
      <c r="E114" s="26">
        <v>27.35</v>
      </c>
      <c r="F114" s="26">
        <v>28.44</v>
      </c>
      <c r="G114" s="26">
        <v>29.58</v>
      </c>
      <c r="H114" s="26">
        <v>30.76</v>
      </c>
      <c r="I114" s="26">
        <v>31.99</v>
      </c>
    </row>
    <row r="115" spans="1:9" s="4" customFormat="1" ht="11.25" x14ac:dyDescent="0.2">
      <c r="A115" s="23"/>
      <c r="B115" s="29"/>
      <c r="C115" s="25"/>
      <c r="D115" s="26"/>
      <c r="E115" s="26"/>
      <c r="F115" s="26"/>
      <c r="G115" s="26"/>
      <c r="H115" s="26"/>
      <c r="I115" s="26"/>
    </row>
    <row r="116" spans="1:9" s="4" customFormat="1" ht="11.25" x14ac:dyDescent="0.2">
      <c r="A116" s="23">
        <v>45</v>
      </c>
      <c r="B116" s="29"/>
      <c r="C116" s="25" t="s">
        <v>6</v>
      </c>
      <c r="D116" s="26">
        <v>26.95</v>
      </c>
      <c r="E116" s="26">
        <v>28.03</v>
      </c>
      <c r="F116" s="26">
        <v>29.15</v>
      </c>
      <c r="G116" s="26">
        <v>30.32</v>
      </c>
      <c r="H116" s="26">
        <v>31.53</v>
      </c>
      <c r="I116" s="26">
        <v>32.79</v>
      </c>
    </row>
    <row r="117" spans="1:9" s="4" customFormat="1" ht="11.25" x14ac:dyDescent="0.2">
      <c r="A117" s="23"/>
      <c r="B117" s="35"/>
      <c r="C117" s="25"/>
      <c r="D117" s="26"/>
      <c r="E117" s="26"/>
      <c r="F117" s="26"/>
      <c r="G117" s="26"/>
      <c r="H117" s="26"/>
      <c r="I117" s="26"/>
    </row>
    <row r="118" spans="1:9" s="4" customFormat="1" ht="11.25" x14ac:dyDescent="0.2">
      <c r="A118" s="23">
        <v>46</v>
      </c>
      <c r="B118" s="24" t="s">
        <v>51</v>
      </c>
      <c r="C118" s="25" t="s">
        <v>6</v>
      </c>
      <c r="D118" s="26">
        <v>27.61</v>
      </c>
      <c r="E118" s="26">
        <v>28.72</v>
      </c>
      <c r="F118" s="26">
        <v>29.87</v>
      </c>
      <c r="G118" s="26">
        <v>31.06</v>
      </c>
      <c r="H118" s="26">
        <v>32.299999999999997</v>
      </c>
      <c r="I118" s="26">
        <v>33.6</v>
      </c>
    </row>
    <row r="119" spans="1:9" s="4" customFormat="1" ht="11.25" x14ac:dyDescent="0.2">
      <c r="A119" s="23"/>
      <c r="B119" s="24" t="s">
        <v>52</v>
      </c>
      <c r="C119" s="30"/>
      <c r="D119" s="26"/>
      <c r="E119" s="26"/>
      <c r="F119" s="26"/>
      <c r="G119" s="26"/>
      <c r="H119" s="26"/>
      <c r="I119" s="26"/>
    </row>
    <row r="120" spans="1:9" s="4" customFormat="1" ht="11.25" x14ac:dyDescent="0.2">
      <c r="A120" s="23"/>
      <c r="B120" s="25" t="s">
        <v>53</v>
      </c>
      <c r="C120" s="30"/>
      <c r="D120" s="26"/>
      <c r="E120" s="26"/>
      <c r="F120" s="26"/>
      <c r="G120" s="26"/>
      <c r="H120" s="26"/>
      <c r="I120" s="26"/>
    </row>
    <row r="121" spans="1:9" s="4" customFormat="1" ht="11.25" x14ac:dyDescent="0.2">
      <c r="A121" s="23"/>
      <c r="B121" s="25"/>
      <c r="C121" s="30"/>
      <c r="D121" s="26"/>
      <c r="E121" s="26"/>
      <c r="F121" s="26"/>
      <c r="G121" s="26"/>
      <c r="H121" s="26"/>
      <c r="I121" s="26"/>
    </row>
    <row r="122" spans="1:9" s="4" customFormat="1" ht="11.25" x14ac:dyDescent="0.2">
      <c r="A122" s="23">
        <v>47</v>
      </c>
      <c r="B122" s="52" t="s">
        <v>54</v>
      </c>
      <c r="C122" s="24" t="s">
        <v>6</v>
      </c>
      <c r="D122" s="26">
        <v>28.33</v>
      </c>
      <c r="E122" s="26">
        <v>29.47</v>
      </c>
      <c r="F122" s="26">
        <v>30.64</v>
      </c>
      <c r="G122" s="26">
        <v>31.87</v>
      </c>
      <c r="H122" s="26">
        <v>33.15</v>
      </c>
      <c r="I122" s="26">
        <v>34.47</v>
      </c>
    </row>
    <row r="123" spans="1:9" s="4" customFormat="1" ht="11.25" x14ac:dyDescent="0.2">
      <c r="A123" s="32"/>
      <c r="B123" s="30"/>
      <c r="C123" s="29"/>
      <c r="D123" s="26"/>
      <c r="E123" s="26"/>
      <c r="F123" s="26"/>
      <c r="G123" s="26"/>
      <c r="H123" s="26"/>
      <c r="I123" s="26"/>
    </row>
    <row r="124" spans="1:9" s="4" customFormat="1" ht="11.25" x14ac:dyDescent="0.2">
      <c r="A124" s="23">
        <v>48</v>
      </c>
      <c r="B124" s="25" t="s">
        <v>55</v>
      </c>
      <c r="C124" s="24" t="s">
        <v>6</v>
      </c>
      <c r="D124" s="26">
        <v>29.03</v>
      </c>
      <c r="E124" s="26">
        <v>30.19</v>
      </c>
      <c r="F124" s="26">
        <v>31.39</v>
      </c>
      <c r="G124" s="26">
        <v>32.65</v>
      </c>
      <c r="H124" s="26">
        <v>33.96</v>
      </c>
      <c r="I124" s="26">
        <v>35.31</v>
      </c>
    </row>
    <row r="125" spans="1:9" s="4" customFormat="1" ht="11.25" x14ac:dyDescent="0.2">
      <c r="A125" s="23"/>
      <c r="B125" s="25" t="s">
        <v>56</v>
      </c>
      <c r="C125" s="24"/>
      <c r="D125" s="26"/>
      <c r="E125" s="26"/>
      <c r="F125" s="26"/>
      <c r="G125" s="26"/>
      <c r="H125" s="26"/>
      <c r="I125" s="26"/>
    </row>
    <row r="126" spans="1:9" s="4" customFormat="1" ht="11.25" x14ac:dyDescent="0.2">
      <c r="A126" s="23"/>
      <c r="B126" s="25"/>
      <c r="C126" s="24"/>
      <c r="D126" s="26"/>
      <c r="E126" s="26"/>
      <c r="F126" s="26"/>
      <c r="G126" s="26"/>
      <c r="H126" s="26"/>
      <c r="I126" s="26"/>
    </row>
    <row r="127" spans="1:9" s="4" customFormat="1" ht="11.25" x14ac:dyDescent="0.2">
      <c r="A127" s="23">
        <v>49</v>
      </c>
      <c r="B127" s="38"/>
      <c r="C127" s="24" t="s">
        <v>6</v>
      </c>
      <c r="D127" s="26">
        <v>29.76</v>
      </c>
      <c r="E127" s="26">
        <v>30.95</v>
      </c>
      <c r="F127" s="26">
        <v>32.19</v>
      </c>
      <c r="G127" s="26">
        <v>33.47</v>
      </c>
      <c r="H127" s="26">
        <v>34.81</v>
      </c>
      <c r="I127" s="26">
        <v>36.200000000000003</v>
      </c>
    </row>
    <row r="128" spans="1:9" s="4" customFormat="1" ht="11.25" x14ac:dyDescent="0.2">
      <c r="A128" s="23"/>
      <c r="B128" s="30"/>
      <c r="C128" s="29"/>
      <c r="D128" s="26"/>
      <c r="E128" s="26"/>
      <c r="F128" s="26"/>
      <c r="G128" s="26"/>
      <c r="H128" s="26"/>
      <c r="I128" s="26"/>
    </row>
    <row r="129" spans="1:9" s="4" customFormat="1" ht="11.25" x14ac:dyDescent="0.2">
      <c r="A129" s="23">
        <v>50</v>
      </c>
      <c r="B129" s="30"/>
      <c r="C129" s="24" t="s">
        <v>6</v>
      </c>
      <c r="D129" s="26">
        <v>30.49</v>
      </c>
      <c r="E129" s="26">
        <v>31.71</v>
      </c>
      <c r="F129" s="26">
        <v>32.979999999999997</v>
      </c>
      <c r="G129" s="26">
        <v>34.299999999999997</v>
      </c>
      <c r="H129" s="26">
        <v>35.67</v>
      </c>
      <c r="I129" s="26">
        <v>37.1</v>
      </c>
    </row>
    <row r="130" spans="1:9" s="4" customFormat="1" ht="11.25" x14ac:dyDescent="0.2">
      <c r="A130" s="32"/>
      <c r="B130" s="30"/>
      <c r="C130" s="29"/>
      <c r="D130" s="26"/>
      <c r="E130" s="26"/>
      <c r="F130" s="26"/>
      <c r="G130" s="26"/>
      <c r="H130" s="26"/>
      <c r="I130" s="26"/>
    </row>
    <row r="131" spans="1:9" s="4" customFormat="1" ht="11.25" x14ac:dyDescent="0.2">
      <c r="A131" s="23">
        <v>51</v>
      </c>
      <c r="B131" s="25"/>
      <c r="C131" s="24" t="s">
        <v>6</v>
      </c>
      <c r="D131" s="26">
        <v>31.25</v>
      </c>
      <c r="E131" s="26">
        <v>32.5</v>
      </c>
      <c r="F131" s="26">
        <v>33.799999999999997</v>
      </c>
      <c r="G131" s="26">
        <v>35.15</v>
      </c>
      <c r="H131" s="26">
        <v>36.56</v>
      </c>
      <c r="I131" s="26">
        <v>38.020000000000003</v>
      </c>
    </row>
    <row r="132" spans="1:9" s="4" customFormat="1" ht="12" thickBot="1" x14ac:dyDescent="0.25">
      <c r="A132" s="36"/>
      <c r="B132" s="55"/>
      <c r="C132" s="39"/>
      <c r="D132" s="37"/>
      <c r="E132" s="37"/>
      <c r="F132" s="37"/>
      <c r="G132" s="37"/>
      <c r="H132" s="37"/>
      <c r="I132" s="37"/>
    </row>
    <row r="133" spans="1:9" s="4" customFormat="1" ht="11.25" x14ac:dyDescent="0.2">
      <c r="A133" s="11"/>
      <c r="B133" s="12"/>
      <c r="C133" s="13" t="s">
        <v>6</v>
      </c>
      <c r="D133" s="14" t="s">
        <v>7</v>
      </c>
      <c r="E133" s="15"/>
      <c r="F133" s="16"/>
      <c r="G133" s="16"/>
      <c r="H133" s="17"/>
      <c r="I133" s="18" t="s">
        <v>8</v>
      </c>
    </row>
    <row r="134" spans="1:9" s="4" customFormat="1" ht="12" thickBot="1" x14ac:dyDescent="0.25">
      <c r="A134" s="19" t="s">
        <v>9</v>
      </c>
      <c r="B134" s="20" t="s">
        <v>10</v>
      </c>
      <c r="C134" s="20" t="s">
        <v>11</v>
      </c>
      <c r="D134" s="21" t="s">
        <v>12</v>
      </c>
      <c r="E134" s="21" t="s">
        <v>13</v>
      </c>
      <c r="F134" s="21" t="s">
        <v>14</v>
      </c>
      <c r="G134" s="21" t="s">
        <v>15</v>
      </c>
      <c r="H134" s="22" t="s">
        <v>16</v>
      </c>
      <c r="I134" s="22" t="s">
        <v>17</v>
      </c>
    </row>
    <row r="135" spans="1:9" s="4" customFormat="1" ht="11.25" x14ac:dyDescent="0.2">
      <c r="A135" s="44">
        <v>52</v>
      </c>
      <c r="B135" s="28" t="s">
        <v>57</v>
      </c>
      <c r="C135" s="45" t="s">
        <v>6</v>
      </c>
      <c r="D135" s="43">
        <v>32.049999999999997</v>
      </c>
      <c r="E135" s="47">
        <v>33.33</v>
      </c>
      <c r="F135" s="43">
        <v>34.659999999999997</v>
      </c>
      <c r="G135" s="47">
        <v>36.049999999999997</v>
      </c>
      <c r="H135" s="47">
        <v>37.49</v>
      </c>
      <c r="I135" s="47">
        <v>38.99</v>
      </c>
    </row>
    <row r="136" spans="1:9" s="4" customFormat="1" ht="11.25" x14ac:dyDescent="0.2">
      <c r="A136" s="23"/>
      <c r="B136" s="28"/>
      <c r="C136" s="29"/>
      <c r="D136" s="43"/>
      <c r="E136" s="26"/>
      <c r="F136" s="43"/>
      <c r="G136" s="26"/>
      <c r="H136" s="26"/>
      <c r="I136" s="26"/>
    </row>
    <row r="137" spans="1:9" s="4" customFormat="1" ht="11.25" x14ac:dyDescent="0.2">
      <c r="A137" s="23">
        <v>53</v>
      </c>
      <c r="B137" s="42"/>
      <c r="C137" s="24" t="s">
        <v>6</v>
      </c>
      <c r="D137" s="43">
        <v>32.85</v>
      </c>
      <c r="E137" s="26">
        <v>34.159999999999997</v>
      </c>
      <c r="F137" s="43">
        <v>35.53</v>
      </c>
      <c r="G137" s="26">
        <v>36.950000000000003</v>
      </c>
      <c r="H137" s="26">
        <v>38.43</v>
      </c>
      <c r="I137" s="26">
        <v>39.96</v>
      </c>
    </row>
    <row r="138" spans="1:9" s="4" customFormat="1" ht="11.25" x14ac:dyDescent="0.2">
      <c r="A138" s="23"/>
      <c r="B138" s="28"/>
      <c r="C138" s="29"/>
      <c r="D138" s="43"/>
      <c r="E138" s="26"/>
      <c r="F138" s="43"/>
      <c r="G138" s="26"/>
      <c r="H138" s="26"/>
      <c r="I138" s="26"/>
    </row>
    <row r="139" spans="1:9" s="4" customFormat="1" ht="11.25" x14ac:dyDescent="0.2">
      <c r="A139" s="23">
        <v>54</v>
      </c>
      <c r="B139" s="28"/>
      <c r="C139" s="24" t="s">
        <v>6</v>
      </c>
      <c r="D139" s="43">
        <v>33.659999999999997</v>
      </c>
      <c r="E139" s="26">
        <v>35.01</v>
      </c>
      <c r="F139" s="43">
        <v>36.409999999999997</v>
      </c>
      <c r="G139" s="26">
        <v>37.86</v>
      </c>
      <c r="H139" s="26">
        <v>39.380000000000003</v>
      </c>
      <c r="I139" s="26">
        <v>40.950000000000003</v>
      </c>
    </row>
    <row r="140" spans="1:9" s="52" customFormat="1" ht="11.25" x14ac:dyDescent="0.2">
      <c r="A140" s="23"/>
      <c r="B140" s="28"/>
      <c r="C140" s="29"/>
      <c r="D140" s="43"/>
      <c r="E140" s="26"/>
      <c r="F140" s="43"/>
      <c r="G140" s="26"/>
      <c r="H140" s="26"/>
      <c r="I140" s="26"/>
    </row>
    <row r="141" spans="1:9" s="4" customFormat="1" ht="11.25" x14ac:dyDescent="0.2">
      <c r="A141" s="23">
        <v>55</v>
      </c>
      <c r="B141" s="28"/>
      <c r="C141" s="24" t="s">
        <v>6</v>
      </c>
      <c r="D141" s="43">
        <v>34.5</v>
      </c>
      <c r="E141" s="26">
        <v>35.880000000000003</v>
      </c>
      <c r="F141" s="43">
        <v>37.32</v>
      </c>
      <c r="G141" s="26">
        <v>38.81</v>
      </c>
      <c r="H141" s="26">
        <v>40.36</v>
      </c>
      <c r="I141" s="26">
        <v>41.97</v>
      </c>
    </row>
    <row r="142" spans="1:9" s="4" customFormat="1" ht="11.25" x14ac:dyDescent="0.2">
      <c r="A142" s="23"/>
      <c r="B142" s="28"/>
      <c r="C142" s="29"/>
      <c r="D142" s="43"/>
      <c r="E142" s="26"/>
      <c r="F142" s="43"/>
      <c r="G142" s="26"/>
      <c r="H142" s="26"/>
      <c r="I142" s="26"/>
    </row>
    <row r="143" spans="1:9" s="4" customFormat="1" ht="11.25" x14ac:dyDescent="0.2">
      <c r="A143" s="23">
        <v>56</v>
      </c>
      <c r="B143" s="42"/>
      <c r="C143" s="24" t="s">
        <v>6</v>
      </c>
      <c r="D143" s="43">
        <v>35.380000000000003</v>
      </c>
      <c r="E143" s="26">
        <v>36.79</v>
      </c>
      <c r="F143" s="43">
        <v>38.270000000000003</v>
      </c>
      <c r="G143" s="26">
        <v>39.799999999999997</v>
      </c>
      <c r="H143" s="26">
        <v>41.39</v>
      </c>
      <c r="I143" s="26">
        <v>43.04</v>
      </c>
    </row>
    <row r="144" spans="1:9" s="4" customFormat="1" ht="11.25" x14ac:dyDescent="0.2">
      <c r="A144" s="32"/>
      <c r="B144" s="28"/>
      <c r="C144" s="29"/>
      <c r="D144" s="43"/>
      <c r="E144" s="26"/>
      <c r="F144" s="43"/>
      <c r="G144" s="26"/>
      <c r="H144" s="26"/>
      <c r="I144" s="26"/>
    </row>
    <row r="145" spans="1:9" s="4" customFormat="1" ht="11.25" x14ac:dyDescent="0.2">
      <c r="A145" s="23">
        <v>57</v>
      </c>
      <c r="B145" s="42"/>
      <c r="C145" s="24" t="s">
        <v>6</v>
      </c>
      <c r="D145" s="43">
        <v>36.26</v>
      </c>
      <c r="E145" s="26">
        <v>37.71</v>
      </c>
      <c r="F145" s="43">
        <v>39.22</v>
      </c>
      <c r="G145" s="26">
        <v>40.79</v>
      </c>
      <c r="H145" s="26">
        <v>42.42</v>
      </c>
      <c r="I145" s="26">
        <v>44.11</v>
      </c>
    </row>
    <row r="146" spans="1:9" s="4" customFormat="1" ht="11.25" x14ac:dyDescent="0.2">
      <c r="A146" s="32"/>
      <c r="B146" s="28"/>
      <c r="C146" s="29"/>
      <c r="D146" s="43"/>
      <c r="E146" s="26"/>
      <c r="F146" s="43"/>
      <c r="G146" s="26"/>
      <c r="H146" s="26"/>
      <c r="I146" s="26"/>
    </row>
    <row r="147" spans="1:9" s="4" customFormat="1" ht="11.25" x14ac:dyDescent="0.2">
      <c r="A147" s="23">
        <v>58</v>
      </c>
      <c r="B147" s="42"/>
      <c r="C147" s="24" t="s">
        <v>6</v>
      </c>
      <c r="D147" s="43">
        <v>37.159999999999997</v>
      </c>
      <c r="E147" s="26">
        <v>38.65</v>
      </c>
      <c r="F147" s="43">
        <v>40.200000000000003</v>
      </c>
      <c r="G147" s="26">
        <v>41.8</v>
      </c>
      <c r="H147" s="26">
        <v>43.48</v>
      </c>
      <c r="I147" s="26">
        <v>45.22</v>
      </c>
    </row>
    <row r="148" spans="1:9" s="4" customFormat="1" ht="11.25" x14ac:dyDescent="0.2">
      <c r="A148" s="32"/>
      <c r="B148" s="28"/>
      <c r="C148" s="29"/>
      <c r="D148" s="43"/>
      <c r="E148" s="26"/>
      <c r="F148" s="43"/>
      <c r="G148" s="26"/>
      <c r="H148" s="26"/>
      <c r="I148" s="26"/>
    </row>
    <row r="149" spans="1:9" s="4" customFormat="1" ht="11.25" x14ac:dyDescent="0.2">
      <c r="A149" s="23">
        <v>59</v>
      </c>
      <c r="B149" s="28"/>
      <c r="C149" s="24" t="s">
        <v>6</v>
      </c>
      <c r="D149" s="43">
        <v>38.1</v>
      </c>
      <c r="E149" s="26">
        <v>39.619999999999997</v>
      </c>
      <c r="F149" s="43">
        <v>41.21</v>
      </c>
      <c r="G149" s="26">
        <v>42.85</v>
      </c>
      <c r="H149" s="26">
        <v>44.57</v>
      </c>
      <c r="I149" s="26">
        <v>46.35</v>
      </c>
    </row>
    <row r="150" spans="1:9" s="4" customFormat="1" ht="11.25" x14ac:dyDescent="0.2">
      <c r="A150" s="32"/>
      <c r="B150" s="28"/>
      <c r="C150" s="29"/>
      <c r="D150" s="43"/>
      <c r="E150" s="26"/>
      <c r="F150" s="43"/>
      <c r="G150" s="26"/>
      <c r="H150" s="26"/>
      <c r="I150" s="26"/>
    </row>
    <row r="151" spans="1:9" s="4" customFormat="1" ht="11.25" x14ac:dyDescent="0.2">
      <c r="A151" s="23">
        <v>60</v>
      </c>
      <c r="B151" s="42"/>
      <c r="C151" s="24" t="s">
        <v>6</v>
      </c>
      <c r="D151" s="43">
        <v>39.04</v>
      </c>
      <c r="E151" s="26">
        <v>40.6</v>
      </c>
      <c r="F151" s="43">
        <v>42.23</v>
      </c>
      <c r="G151" s="26">
        <v>43.92</v>
      </c>
      <c r="H151" s="26">
        <v>45.67</v>
      </c>
      <c r="I151" s="26">
        <v>47.5</v>
      </c>
    </row>
    <row r="152" spans="1:9" s="4" customFormat="1" ht="11.25" x14ac:dyDescent="0.2">
      <c r="A152" s="23"/>
      <c r="B152" s="42"/>
      <c r="C152" s="24"/>
      <c r="D152" s="43"/>
      <c r="E152" s="26"/>
      <c r="F152" s="43"/>
      <c r="G152" s="26"/>
      <c r="H152" s="26"/>
      <c r="I152" s="26"/>
    </row>
    <row r="153" spans="1:9" s="4" customFormat="1" ht="11.25" x14ac:dyDescent="0.2">
      <c r="A153" s="23">
        <v>61</v>
      </c>
      <c r="B153" s="28"/>
      <c r="C153" s="24" t="s">
        <v>6</v>
      </c>
      <c r="D153" s="43">
        <v>40.03</v>
      </c>
      <c r="E153" s="26">
        <v>41.63</v>
      </c>
      <c r="F153" s="43">
        <v>43.29</v>
      </c>
      <c r="G153" s="26">
        <v>45.03</v>
      </c>
      <c r="H153" s="26">
        <v>46.83</v>
      </c>
      <c r="I153" s="26">
        <v>48.7</v>
      </c>
    </row>
    <row r="154" spans="1:9" s="4" customFormat="1" ht="11.25" x14ac:dyDescent="0.2">
      <c r="A154" s="32"/>
      <c r="B154" s="28"/>
      <c r="C154" s="29"/>
      <c r="D154" s="43"/>
      <c r="E154" s="26"/>
      <c r="F154" s="43"/>
      <c r="G154" s="26"/>
      <c r="H154" s="26"/>
      <c r="I154" s="26"/>
    </row>
    <row r="155" spans="1:9" s="4" customFormat="1" ht="11.25" x14ac:dyDescent="0.2">
      <c r="A155" s="23">
        <v>62</v>
      </c>
      <c r="B155" s="28"/>
      <c r="C155" s="24" t="s">
        <v>6</v>
      </c>
      <c r="D155" s="43">
        <v>41.03</v>
      </c>
      <c r="E155" s="26">
        <v>42.67</v>
      </c>
      <c r="F155" s="43">
        <v>44.37</v>
      </c>
      <c r="G155" s="26">
        <v>46.15</v>
      </c>
      <c r="H155" s="26">
        <v>48</v>
      </c>
      <c r="I155" s="26">
        <v>49.92</v>
      </c>
    </row>
    <row r="156" spans="1:9" s="4" customFormat="1" ht="11.25" x14ac:dyDescent="0.2">
      <c r="A156" s="32"/>
      <c r="B156" s="28"/>
      <c r="C156" s="29"/>
      <c r="D156" s="43"/>
      <c r="E156" s="26"/>
      <c r="F156" s="43"/>
      <c r="G156" s="26"/>
      <c r="H156" s="26"/>
      <c r="I156" s="26"/>
    </row>
    <row r="157" spans="1:9" s="4" customFormat="1" ht="11.25" x14ac:dyDescent="0.2">
      <c r="A157" s="23">
        <v>63</v>
      </c>
      <c r="B157" s="42"/>
      <c r="C157" s="24" t="s">
        <v>6</v>
      </c>
      <c r="D157" s="43">
        <v>42.04</v>
      </c>
      <c r="E157" s="26">
        <v>43.72</v>
      </c>
      <c r="F157" s="43">
        <v>45.47</v>
      </c>
      <c r="G157" s="26">
        <v>47.29</v>
      </c>
      <c r="H157" s="26">
        <v>49.18</v>
      </c>
      <c r="I157" s="26">
        <v>51.15</v>
      </c>
    </row>
    <row r="158" spans="1:9" s="4" customFormat="1" ht="11.25" x14ac:dyDescent="0.2">
      <c r="A158" s="32"/>
      <c r="B158" s="28"/>
      <c r="C158" s="29"/>
      <c r="D158" s="43"/>
      <c r="E158" s="26"/>
      <c r="F158" s="43"/>
      <c r="G158" s="26"/>
      <c r="H158" s="26"/>
      <c r="I158" s="26"/>
    </row>
    <row r="159" spans="1:9" s="4" customFormat="1" ht="11.25" x14ac:dyDescent="0.2">
      <c r="A159" s="23">
        <v>64</v>
      </c>
      <c r="B159" s="42"/>
      <c r="C159" s="24" t="s">
        <v>6</v>
      </c>
      <c r="D159" s="43">
        <v>43.1</v>
      </c>
      <c r="E159" s="26">
        <v>44.83</v>
      </c>
      <c r="F159" s="43">
        <v>46.62</v>
      </c>
      <c r="G159" s="26">
        <v>48.49</v>
      </c>
      <c r="H159" s="26">
        <v>50.43</v>
      </c>
      <c r="I159" s="26">
        <v>52.44</v>
      </c>
    </row>
    <row r="160" spans="1:9" s="4" customFormat="1" ht="11.25" x14ac:dyDescent="0.2">
      <c r="A160" s="32"/>
      <c r="B160" s="28"/>
      <c r="C160" s="29"/>
      <c r="D160" s="43"/>
      <c r="E160" s="26"/>
      <c r="F160" s="43"/>
      <c r="G160" s="26"/>
      <c r="H160" s="26"/>
      <c r="I160" s="26"/>
    </row>
    <row r="161" spans="1:9" s="4" customFormat="1" ht="11.25" x14ac:dyDescent="0.2">
      <c r="A161" s="23">
        <v>65</v>
      </c>
      <c r="B161" s="42"/>
      <c r="C161" s="24" t="s">
        <v>6</v>
      </c>
      <c r="D161" s="43">
        <v>44.17</v>
      </c>
      <c r="E161" s="26">
        <v>45.94</v>
      </c>
      <c r="F161" s="43">
        <v>47.77</v>
      </c>
      <c r="G161" s="26">
        <v>49.69</v>
      </c>
      <c r="H161" s="26">
        <v>51.67</v>
      </c>
      <c r="I161" s="26">
        <v>53.74</v>
      </c>
    </row>
    <row r="162" spans="1:9" s="4" customFormat="1" ht="11.25" x14ac:dyDescent="0.2">
      <c r="A162" s="32"/>
      <c r="B162" s="28"/>
      <c r="C162" s="29"/>
      <c r="D162" s="43"/>
      <c r="E162" s="26"/>
      <c r="F162" s="43"/>
      <c r="G162" s="26"/>
      <c r="H162" s="26"/>
      <c r="I162" s="26"/>
    </row>
    <row r="163" spans="1:9" s="4" customFormat="1" ht="11.25" x14ac:dyDescent="0.2">
      <c r="A163" s="23">
        <v>66</v>
      </c>
      <c r="B163" s="42"/>
      <c r="C163" s="24" t="s">
        <v>6</v>
      </c>
      <c r="D163" s="43">
        <v>45.28</v>
      </c>
      <c r="E163" s="26">
        <v>47.09</v>
      </c>
      <c r="F163" s="43">
        <v>48.97</v>
      </c>
      <c r="G163" s="26">
        <v>50.93</v>
      </c>
      <c r="H163" s="26">
        <v>52.97</v>
      </c>
      <c r="I163" s="26">
        <v>55.09</v>
      </c>
    </row>
    <row r="164" spans="1:9" s="4" customFormat="1" ht="11.25" x14ac:dyDescent="0.2">
      <c r="A164" s="32"/>
      <c r="B164" s="28"/>
      <c r="C164" s="29"/>
      <c r="D164" s="43"/>
      <c r="E164" s="26"/>
      <c r="F164" s="43"/>
      <c r="G164" s="26"/>
      <c r="H164" s="26"/>
      <c r="I164" s="26"/>
    </row>
    <row r="165" spans="1:9" s="4" customFormat="1" ht="11.25" x14ac:dyDescent="0.2">
      <c r="A165" s="23">
        <v>67</v>
      </c>
      <c r="B165" s="42"/>
      <c r="C165" s="24" t="s">
        <v>6</v>
      </c>
      <c r="D165" s="43">
        <v>46.42</v>
      </c>
      <c r="E165" s="26">
        <v>48.28</v>
      </c>
      <c r="F165" s="43">
        <v>50.21</v>
      </c>
      <c r="G165" s="26">
        <v>52.22</v>
      </c>
      <c r="H165" s="26">
        <v>54.31</v>
      </c>
      <c r="I165" s="26">
        <v>56.48</v>
      </c>
    </row>
    <row r="166" spans="1:9" s="4" customFormat="1" ht="11.25" x14ac:dyDescent="0.2">
      <c r="A166" s="32"/>
      <c r="B166" s="28"/>
      <c r="C166" s="29"/>
      <c r="D166" s="43"/>
      <c r="E166" s="26"/>
      <c r="F166" s="43"/>
      <c r="G166" s="26"/>
      <c r="H166" s="26"/>
      <c r="I166" s="26"/>
    </row>
    <row r="167" spans="1:9" s="4" customFormat="1" ht="11.25" x14ac:dyDescent="0.2">
      <c r="A167" s="23">
        <v>68</v>
      </c>
      <c r="B167" s="42"/>
      <c r="C167" s="24" t="s">
        <v>6</v>
      </c>
      <c r="D167" s="43">
        <v>47.57</v>
      </c>
      <c r="E167" s="26">
        <v>49.47</v>
      </c>
      <c r="F167" s="43">
        <v>51.45</v>
      </c>
      <c r="G167" s="26">
        <v>53.51</v>
      </c>
      <c r="H167" s="26">
        <v>55.65</v>
      </c>
      <c r="I167" s="26">
        <v>57.87</v>
      </c>
    </row>
    <row r="168" spans="1:9" s="4" customFormat="1" ht="11.25" x14ac:dyDescent="0.2">
      <c r="A168" s="32"/>
      <c r="B168" s="28"/>
      <c r="C168" s="29"/>
      <c r="D168" s="43"/>
      <c r="E168" s="26"/>
      <c r="F168" s="43"/>
      <c r="G168" s="26"/>
      <c r="H168" s="26"/>
      <c r="I168" s="26"/>
    </row>
    <row r="169" spans="1:9" s="4" customFormat="1" ht="11.25" x14ac:dyDescent="0.2">
      <c r="A169" s="23">
        <v>69</v>
      </c>
      <c r="B169" s="28"/>
      <c r="C169" s="24" t="s">
        <v>6</v>
      </c>
      <c r="D169" s="43">
        <v>48.77</v>
      </c>
      <c r="E169" s="26">
        <v>50.72</v>
      </c>
      <c r="F169" s="43">
        <v>52.75</v>
      </c>
      <c r="G169" s="26">
        <v>54.86</v>
      </c>
      <c r="H169" s="26">
        <v>57.05</v>
      </c>
      <c r="I169" s="26">
        <v>59.33</v>
      </c>
    </row>
    <row r="170" spans="1:9" s="4" customFormat="1" ht="11.25" x14ac:dyDescent="0.2">
      <c r="A170" s="32"/>
      <c r="B170" s="28"/>
      <c r="C170" s="29"/>
      <c r="D170" s="43"/>
      <c r="E170" s="26"/>
      <c r="F170" s="43"/>
      <c r="G170" s="26"/>
      <c r="H170" s="26"/>
      <c r="I170" s="26"/>
    </row>
    <row r="171" spans="1:9" s="4" customFormat="1" ht="11.25" x14ac:dyDescent="0.2">
      <c r="A171" s="23">
        <v>70</v>
      </c>
      <c r="B171" s="42"/>
      <c r="C171" s="24" t="s">
        <v>6</v>
      </c>
      <c r="D171" s="43">
        <v>49.98</v>
      </c>
      <c r="E171" s="26">
        <v>51.98</v>
      </c>
      <c r="F171" s="43">
        <v>54.06</v>
      </c>
      <c r="G171" s="26">
        <v>56.22</v>
      </c>
      <c r="H171" s="26">
        <v>58.47</v>
      </c>
      <c r="I171" s="26">
        <v>60.81</v>
      </c>
    </row>
    <row r="172" spans="1:9" s="4" customFormat="1" ht="11.25" x14ac:dyDescent="0.2">
      <c r="A172" s="32"/>
      <c r="B172" s="28"/>
      <c r="C172" s="29"/>
      <c r="D172" s="43"/>
      <c r="E172" s="26"/>
      <c r="F172" s="43"/>
      <c r="G172" s="26"/>
      <c r="H172" s="26"/>
      <c r="I172" s="26"/>
    </row>
    <row r="173" spans="1:9" s="4" customFormat="1" ht="11.25" x14ac:dyDescent="0.2">
      <c r="A173" s="23">
        <v>71</v>
      </c>
      <c r="B173" s="42"/>
      <c r="C173" s="24" t="s">
        <v>6</v>
      </c>
      <c r="D173" s="43">
        <v>51.23</v>
      </c>
      <c r="E173" s="26">
        <v>53.28</v>
      </c>
      <c r="F173" s="43">
        <v>55.41</v>
      </c>
      <c r="G173" s="26">
        <v>57.63</v>
      </c>
      <c r="H173" s="26">
        <v>59.93</v>
      </c>
      <c r="I173" s="26">
        <v>62.33</v>
      </c>
    </row>
    <row r="174" spans="1:9" s="4" customFormat="1" ht="11.25" x14ac:dyDescent="0.2">
      <c r="A174" s="32"/>
      <c r="B174" s="28"/>
      <c r="C174" s="29"/>
      <c r="D174" s="43"/>
      <c r="E174" s="26"/>
      <c r="F174" s="43"/>
      <c r="G174" s="26"/>
      <c r="H174" s="26"/>
      <c r="I174" s="26"/>
    </row>
    <row r="175" spans="1:9" s="4" customFormat="1" ht="11.25" x14ac:dyDescent="0.2">
      <c r="A175" s="23">
        <v>72</v>
      </c>
      <c r="B175" s="42"/>
      <c r="C175" s="24" t="s">
        <v>6</v>
      </c>
      <c r="D175" s="43">
        <v>52.52</v>
      </c>
      <c r="E175" s="26">
        <v>54.62</v>
      </c>
      <c r="F175" s="43">
        <v>56.81</v>
      </c>
      <c r="G175" s="26">
        <v>59.08</v>
      </c>
      <c r="H175" s="26">
        <v>61.44</v>
      </c>
      <c r="I175" s="26">
        <v>63.9</v>
      </c>
    </row>
    <row r="176" spans="1:9" s="4" customFormat="1" ht="11.25" x14ac:dyDescent="0.2">
      <c r="A176" s="32"/>
      <c r="B176" s="28"/>
      <c r="C176" s="29"/>
      <c r="D176" s="43"/>
      <c r="E176" s="26"/>
      <c r="F176" s="43"/>
      <c r="G176" s="26"/>
      <c r="H176" s="26"/>
      <c r="I176" s="26"/>
    </row>
    <row r="177" spans="1:9" s="4" customFormat="1" ht="11.25" x14ac:dyDescent="0.2">
      <c r="A177" s="23">
        <v>73</v>
      </c>
      <c r="B177" s="42"/>
      <c r="C177" s="24" t="s">
        <v>6</v>
      </c>
      <c r="D177" s="43">
        <v>53.83</v>
      </c>
      <c r="E177" s="26">
        <v>55.98</v>
      </c>
      <c r="F177" s="43">
        <v>58.22</v>
      </c>
      <c r="G177" s="26">
        <v>60.55</v>
      </c>
      <c r="H177" s="26">
        <v>62.97</v>
      </c>
      <c r="I177" s="26">
        <v>65.489999999999995</v>
      </c>
    </row>
    <row r="178" spans="1:9" s="4" customFormat="1" ht="11.25" x14ac:dyDescent="0.2">
      <c r="A178" s="32"/>
      <c r="B178" s="28"/>
      <c r="C178" s="29"/>
      <c r="D178" s="43"/>
      <c r="E178" s="26"/>
      <c r="F178" s="43"/>
      <c r="G178" s="26"/>
      <c r="H178" s="26"/>
      <c r="I178" s="26"/>
    </row>
    <row r="179" spans="1:9" s="4" customFormat="1" ht="11.25" x14ac:dyDescent="0.2">
      <c r="A179" s="23">
        <v>74</v>
      </c>
      <c r="B179" s="42"/>
      <c r="C179" s="24" t="s">
        <v>6</v>
      </c>
      <c r="D179" s="43">
        <v>55.17</v>
      </c>
      <c r="E179" s="26">
        <v>57.38</v>
      </c>
      <c r="F179" s="43">
        <v>59.68</v>
      </c>
      <c r="G179" s="26">
        <v>62.06</v>
      </c>
      <c r="H179" s="26">
        <v>64.540000000000006</v>
      </c>
      <c r="I179" s="26">
        <v>67.13</v>
      </c>
    </row>
    <row r="180" spans="1:9" s="4" customFormat="1" ht="11.25" x14ac:dyDescent="0.2">
      <c r="A180" s="32"/>
      <c r="B180" s="28"/>
      <c r="C180" s="29"/>
      <c r="D180" s="43"/>
      <c r="E180" s="26"/>
      <c r="F180" s="43"/>
      <c r="G180" s="26"/>
      <c r="H180" s="26"/>
      <c r="I180" s="26"/>
    </row>
    <row r="181" spans="1:9" s="4" customFormat="1" ht="11.25" x14ac:dyDescent="0.2">
      <c r="A181" s="23">
        <v>75</v>
      </c>
      <c r="B181" s="42"/>
      <c r="C181" s="24" t="s">
        <v>6</v>
      </c>
      <c r="D181" s="43">
        <v>56.56</v>
      </c>
      <c r="E181" s="26">
        <v>58.82</v>
      </c>
      <c r="F181" s="43">
        <v>61.17</v>
      </c>
      <c r="G181" s="26">
        <v>63.62</v>
      </c>
      <c r="H181" s="26">
        <v>66.17</v>
      </c>
      <c r="I181" s="26">
        <v>68.81</v>
      </c>
    </row>
    <row r="182" spans="1:9" s="4" customFormat="1" ht="12" thickBot="1" x14ac:dyDescent="0.25">
      <c r="A182" s="41"/>
      <c r="B182" s="8"/>
      <c r="C182" s="39"/>
      <c r="D182" s="53"/>
      <c r="E182" s="37"/>
      <c r="F182" s="53"/>
      <c r="G182" s="37"/>
      <c r="H182" s="37"/>
      <c r="I182" s="37"/>
    </row>
    <row r="183" spans="1:9" s="4" customFormat="1" ht="11.25" x14ac:dyDescent="0.2">
      <c r="A183" s="40"/>
    </row>
  </sheetData>
  <mergeCells count="1">
    <mergeCell ref="A1:B1"/>
  </mergeCells>
  <pageMargins left="0.7" right="0.7" top="0.75" bottom="0.75" header="0.3" footer="0.3"/>
  <pageSetup scale="93" fitToHeight="5" orientation="portrait" r:id="rId1"/>
  <rowBreaks count="1" manualBreakCount="1">
    <brk id="6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election sqref="A1:B105"/>
    </sheetView>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9FAA2-D0A3-49D8-81B6-D4CF9D11F519}">
  <sheetPr>
    <tabColor rgb="FF92D050"/>
  </sheetPr>
  <dimension ref="A1:AC297"/>
  <sheetViews>
    <sheetView showGridLines="0" view="pageBreakPreview" topLeftCell="A88" zoomScaleNormal="100" zoomScaleSheetLayoutView="100" workbookViewId="0">
      <selection activeCell="B246" sqref="B246"/>
    </sheetView>
  </sheetViews>
  <sheetFormatPr defaultRowHeight="15" x14ac:dyDescent="0.25"/>
  <cols>
    <col min="1" max="1" width="5.42578125" style="201" customWidth="1"/>
    <col min="2" max="2" width="36.140625" style="202" customWidth="1"/>
    <col min="3" max="3" width="15.85546875" style="201" customWidth="1"/>
    <col min="4" max="4" width="8.85546875" style="201" customWidth="1"/>
    <col min="5" max="5" width="9.140625" style="200" customWidth="1"/>
    <col min="6" max="9" width="10.140625" style="200" customWidth="1"/>
    <col min="10" max="10" width="10.140625" style="410" customWidth="1"/>
    <col min="11" max="11" width="10" style="83" customWidth="1"/>
    <col min="12" max="16" width="9.85546875" style="145" customWidth="1"/>
    <col min="17" max="17" width="11.85546875" style="145" bestFit="1" customWidth="1"/>
    <col min="18" max="21" width="11.85546875" style="146" bestFit="1" customWidth="1"/>
    <col min="22" max="22" width="12.140625" style="146" bestFit="1" customWidth="1"/>
    <col min="23" max="23" width="11.85546875" style="146" bestFit="1" customWidth="1"/>
    <col min="24" max="29" width="9.85546875" style="145" customWidth="1"/>
  </cols>
  <sheetData>
    <row r="1" spans="1:29" s="4" customFormat="1" ht="11.25" x14ac:dyDescent="0.2">
      <c r="A1" s="421" t="s">
        <v>0</v>
      </c>
      <c r="B1" s="421"/>
      <c r="C1" s="28" t="s">
        <v>278</v>
      </c>
      <c r="D1" s="52">
        <v>278.63099999999997</v>
      </c>
      <c r="E1" s="52"/>
      <c r="F1" s="52"/>
      <c r="G1" s="28"/>
      <c r="H1" s="52"/>
      <c r="I1" s="28"/>
      <c r="J1" s="396"/>
      <c r="K1" s="3"/>
      <c r="L1" s="95"/>
      <c r="M1" s="96"/>
      <c r="N1" s="96"/>
      <c r="O1" s="96"/>
      <c r="P1" s="96"/>
      <c r="Q1" s="96"/>
      <c r="R1" s="97"/>
      <c r="S1" s="98"/>
      <c r="T1" s="98"/>
      <c r="U1" s="98"/>
      <c r="V1" s="98"/>
      <c r="W1" s="98"/>
      <c r="X1" s="95"/>
      <c r="Y1" s="96"/>
      <c r="Z1" s="96"/>
      <c r="AA1" s="96"/>
      <c r="AB1" s="96"/>
      <c r="AC1" s="96"/>
    </row>
    <row r="2" spans="1:29" s="4" customFormat="1" ht="11.25" x14ac:dyDescent="0.2">
      <c r="A2" s="77" t="s">
        <v>2</v>
      </c>
      <c r="B2" s="164"/>
      <c r="C2" s="28" t="s">
        <v>286</v>
      </c>
      <c r="D2" s="52">
        <v>281.05500000000001</v>
      </c>
      <c r="E2" s="52"/>
      <c r="F2" s="28"/>
      <c r="G2" s="413" t="s">
        <v>66</v>
      </c>
      <c r="H2" s="52"/>
      <c r="I2" s="205">
        <f>+D4</f>
        <v>8.6999999999999994E-3</v>
      </c>
      <c r="J2" s="397"/>
      <c r="K2" s="3"/>
      <c r="L2" s="96"/>
      <c r="M2" s="96"/>
      <c r="N2" s="96"/>
      <c r="O2" s="99"/>
      <c r="P2" s="100"/>
      <c r="Q2" s="100"/>
      <c r="R2" s="98"/>
      <c r="S2" s="98"/>
      <c r="T2" s="98"/>
      <c r="U2" s="101"/>
      <c r="V2" s="102"/>
      <c r="W2" s="98"/>
      <c r="X2" s="96"/>
      <c r="Y2" s="96"/>
      <c r="Z2" s="96"/>
      <c r="AA2" s="99"/>
      <c r="AB2" s="100"/>
      <c r="AC2" s="100"/>
    </row>
    <row r="3" spans="1:29" s="4" customFormat="1" ht="11.25" x14ac:dyDescent="0.2">
      <c r="A3" s="77" t="s">
        <v>3</v>
      </c>
      <c r="B3" s="164"/>
      <c r="C3" s="28" t="s">
        <v>291</v>
      </c>
      <c r="D3" s="180">
        <f>ROUND((D2/D1)-1,4)</f>
        <v>8.6999999999999994E-3</v>
      </c>
      <c r="E3" s="52"/>
      <c r="F3" s="180"/>
      <c r="G3" s="414" t="s">
        <v>67</v>
      </c>
      <c r="H3" s="52"/>
      <c r="I3" s="415" t="s">
        <v>319</v>
      </c>
      <c r="J3" s="397"/>
      <c r="K3" s="3"/>
      <c r="L3" s="103"/>
      <c r="M3" s="96"/>
      <c r="N3" s="96"/>
      <c r="O3" s="104"/>
      <c r="P3" s="105"/>
      <c r="Q3" s="105"/>
      <c r="R3" s="106"/>
      <c r="S3" s="98"/>
      <c r="T3" s="98"/>
      <c r="U3" s="107"/>
      <c r="V3" s="108"/>
      <c r="W3" s="98"/>
      <c r="X3" s="103"/>
      <c r="Y3" s="96"/>
      <c r="Z3" s="96"/>
      <c r="AA3" s="104"/>
      <c r="AB3" s="105"/>
      <c r="AC3" s="105"/>
    </row>
    <row r="4" spans="1:29" s="4" customFormat="1" ht="11.25" x14ac:dyDescent="0.2">
      <c r="A4" s="28"/>
      <c r="B4" s="164"/>
      <c r="C4" s="28" t="s">
        <v>318</v>
      </c>
      <c r="D4" s="180">
        <f>ROUND(D3*1,4)</f>
        <v>8.6999999999999994E-3</v>
      </c>
      <c r="E4" s="52"/>
      <c r="F4" s="28"/>
      <c r="G4" s="52"/>
      <c r="H4" s="28"/>
      <c r="I4" s="385"/>
      <c r="J4" s="396"/>
      <c r="K4" s="28"/>
      <c r="L4" s="109"/>
      <c r="M4" s="110"/>
      <c r="N4" s="109"/>
      <c r="O4" s="111"/>
      <c r="P4" s="109"/>
      <c r="Q4" s="109"/>
      <c r="R4" s="112"/>
      <c r="S4" s="113"/>
      <c r="T4" s="112"/>
      <c r="U4" s="114"/>
      <c r="V4" s="112"/>
      <c r="W4" s="112"/>
      <c r="X4" s="109"/>
      <c r="Y4" s="110"/>
      <c r="Z4" s="109"/>
      <c r="AA4" s="111"/>
      <c r="AB4" s="109"/>
      <c r="AC4" s="109"/>
    </row>
    <row r="5" spans="1:29" s="4" customFormat="1" ht="16.5" thickBot="1" x14ac:dyDescent="0.3">
      <c r="A5" s="422" t="s">
        <v>160</v>
      </c>
      <c r="B5" s="422"/>
      <c r="C5" s="422"/>
      <c r="D5" s="422"/>
      <c r="E5" s="422"/>
      <c r="F5" s="422"/>
      <c r="G5" s="422"/>
      <c r="H5" s="422"/>
      <c r="I5" s="422"/>
      <c r="J5" s="436"/>
      <c r="K5" s="365"/>
      <c r="L5" s="115"/>
      <c r="M5" s="95"/>
      <c r="N5" s="109"/>
      <c r="O5" s="111"/>
      <c r="P5" s="109"/>
      <c r="Q5" s="109"/>
      <c r="R5" s="423" t="s">
        <v>211</v>
      </c>
      <c r="S5" s="424"/>
      <c r="T5" s="424"/>
      <c r="U5" s="424"/>
      <c r="V5" s="424"/>
      <c r="W5" s="425"/>
      <c r="X5" s="423" t="s">
        <v>212</v>
      </c>
      <c r="Y5" s="424"/>
      <c r="Z5" s="424"/>
      <c r="AA5" s="424"/>
      <c r="AB5" s="424"/>
      <c r="AC5" s="425"/>
    </row>
    <row r="6" spans="1:29" s="92" customFormat="1" ht="15" customHeight="1" x14ac:dyDescent="0.2">
      <c r="A6" s="90"/>
      <c r="B6" s="165"/>
      <c r="C6" s="91"/>
      <c r="D6" s="426" t="s">
        <v>279</v>
      </c>
      <c r="E6" s="255" t="s">
        <v>7</v>
      </c>
      <c r="F6" s="256"/>
      <c r="G6" s="257"/>
      <c r="H6" s="257"/>
      <c r="I6" s="257"/>
      <c r="J6" s="398" t="s">
        <v>8</v>
      </c>
      <c r="K6" s="161" t="s">
        <v>7</v>
      </c>
      <c r="L6" s="161"/>
      <c r="M6" s="161"/>
      <c r="N6" s="161"/>
      <c r="O6" s="161"/>
      <c r="P6" s="162" t="s">
        <v>8</v>
      </c>
      <c r="Q6" s="116" t="s">
        <v>7</v>
      </c>
      <c r="R6" s="117"/>
      <c r="S6" s="118"/>
      <c r="T6" s="118"/>
      <c r="U6" s="118"/>
      <c r="V6" s="119" t="s">
        <v>8</v>
      </c>
      <c r="W6" s="160" t="s">
        <v>7</v>
      </c>
      <c r="X6" s="161"/>
      <c r="Y6" s="161"/>
      <c r="Z6" s="161"/>
      <c r="AA6" s="161"/>
      <c r="AB6" s="162" t="s">
        <v>8</v>
      </c>
    </row>
    <row r="7" spans="1:29" s="4" customFormat="1" ht="15.6" customHeight="1" thickBot="1" x14ac:dyDescent="0.25">
      <c r="A7" s="87" t="s">
        <v>9</v>
      </c>
      <c r="B7" s="82" t="s">
        <v>10</v>
      </c>
      <c r="C7" s="82" t="s">
        <v>72</v>
      </c>
      <c r="D7" s="427"/>
      <c r="E7" s="220" t="s">
        <v>12</v>
      </c>
      <c r="F7" s="259" t="s">
        <v>13</v>
      </c>
      <c r="G7" s="259" t="s">
        <v>14</v>
      </c>
      <c r="H7" s="259" t="s">
        <v>15</v>
      </c>
      <c r="I7" s="259" t="s">
        <v>16</v>
      </c>
      <c r="J7" s="259" t="s">
        <v>17</v>
      </c>
      <c r="K7" s="121" t="s">
        <v>12</v>
      </c>
      <c r="L7" s="121" t="s">
        <v>13</v>
      </c>
      <c r="M7" s="121" t="s">
        <v>14</v>
      </c>
      <c r="N7" s="121" t="s">
        <v>15</v>
      </c>
      <c r="O7" s="121" t="s">
        <v>16</v>
      </c>
      <c r="P7" s="122" t="s">
        <v>17</v>
      </c>
      <c r="Q7" s="123" t="s">
        <v>12</v>
      </c>
      <c r="R7" s="123" t="s">
        <v>13</v>
      </c>
      <c r="S7" s="123" t="s">
        <v>14</v>
      </c>
      <c r="T7" s="123" t="s">
        <v>15</v>
      </c>
      <c r="U7" s="123" t="s">
        <v>16</v>
      </c>
      <c r="V7" s="124" t="s">
        <v>17</v>
      </c>
      <c r="W7" s="120" t="s">
        <v>12</v>
      </c>
      <c r="X7" s="121" t="s">
        <v>13</v>
      </c>
      <c r="Y7" s="121" t="s">
        <v>14</v>
      </c>
      <c r="Z7" s="121" t="s">
        <v>15</v>
      </c>
      <c r="AA7" s="121" t="s">
        <v>16</v>
      </c>
      <c r="AB7" s="122" t="s">
        <v>17</v>
      </c>
    </row>
    <row r="8" spans="1:29" s="4" customFormat="1" ht="11.1" hidden="1" customHeight="1" thickBot="1" x14ac:dyDescent="0.25">
      <c r="A8" s="93"/>
      <c r="B8" s="94"/>
      <c r="C8" s="94"/>
      <c r="D8" s="246"/>
      <c r="E8" s="185">
        <v>1</v>
      </c>
      <c r="F8" s="185">
        <v>2</v>
      </c>
      <c r="G8" s="185">
        <v>3</v>
      </c>
      <c r="H8" s="185">
        <v>4</v>
      </c>
      <c r="I8" s="185">
        <v>5</v>
      </c>
      <c r="J8" s="399">
        <v>6</v>
      </c>
      <c r="K8" s="125"/>
      <c r="L8" s="125"/>
      <c r="M8" s="125"/>
      <c r="N8" s="125"/>
      <c r="O8" s="125"/>
      <c r="P8" s="125"/>
      <c r="Q8" s="126">
        <v>1</v>
      </c>
      <c r="R8" s="126">
        <v>2</v>
      </c>
      <c r="S8" s="126">
        <v>3</v>
      </c>
      <c r="T8" s="126">
        <v>4</v>
      </c>
      <c r="U8" s="126">
        <v>5</v>
      </c>
      <c r="V8" s="127">
        <v>6</v>
      </c>
      <c r="W8" s="125"/>
      <c r="X8" s="125"/>
      <c r="Y8" s="125"/>
      <c r="Z8" s="125"/>
      <c r="AA8" s="125"/>
      <c r="AB8" s="125"/>
    </row>
    <row r="9" spans="1:29" s="4" customFormat="1" ht="13.5" customHeight="1" x14ac:dyDescent="0.2">
      <c r="A9" s="79">
        <v>1</v>
      </c>
      <c r="B9" s="166"/>
      <c r="C9" s="45"/>
      <c r="D9" s="418" t="s">
        <v>268</v>
      </c>
      <c r="E9" s="418" t="s">
        <v>268</v>
      </c>
      <c r="F9" s="418" t="s">
        <v>268</v>
      </c>
      <c r="G9" s="418" t="s">
        <v>268</v>
      </c>
      <c r="H9" s="418" t="s">
        <v>268</v>
      </c>
      <c r="I9" s="418" t="s">
        <v>268</v>
      </c>
      <c r="J9" s="433" t="s">
        <v>268</v>
      </c>
      <c r="K9" s="388"/>
      <c r="L9" s="130" t="e">
        <f>(F9/E9)-1</f>
        <v>#VALUE!</v>
      </c>
      <c r="M9" s="130" t="e">
        <f>(G9/F9)-1</f>
        <v>#VALUE!</v>
      </c>
      <c r="N9" s="130" t="e">
        <f>(H9/G9)-1</f>
        <v>#VALUE!</v>
      </c>
      <c r="O9" s="130" t="e">
        <f>(I9/H9)-1</f>
        <v>#VALUE!</v>
      </c>
      <c r="P9" s="130" t="e">
        <f>(J9/I9)-1</f>
        <v>#VALUE!</v>
      </c>
      <c r="Q9" s="204">
        <f>ROUND(VLOOKUP($A9,'2020 REG - ORD 841'!$A$9:$V$499,17,FALSE)*(1+$I$2),5)</f>
        <v>10.88687</v>
      </c>
      <c r="R9" s="204">
        <f>ROUND(VLOOKUP($A9,'2020 REG - ORD 841'!$A$9:$V$499,18,FALSE)*(1+$I$2),5)</f>
        <v>11.322340000000001</v>
      </c>
      <c r="S9" s="204">
        <f>ROUND(VLOOKUP($A9,'2020 REG - ORD 841'!$A$9:$V$499,19,FALSE)*(1+$I$2),5)</f>
        <v>11.775219999999999</v>
      </c>
      <c r="T9" s="204">
        <f>ROUND(VLOOKUP($A9,'2020 REG - ORD 841'!$A$9:$V$499,20,FALSE)*(1+$I$2),5)</f>
        <v>12.24624</v>
      </c>
      <c r="U9" s="204">
        <f>ROUND(VLOOKUP($A9,'2020 REG - ORD 841'!$A$9:$V$499,21,FALSE)*(1+$I$2),5)</f>
        <v>12.736079999999999</v>
      </c>
      <c r="V9" s="204">
        <f>ROUND(VLOOKUP($A9,'2020 REG - ORD 841'!$A$9:$V$499,22,FALSE)*(1+$I$2),5)</f>
        <v>13.24553</v>
      </c>
      <c r="W9" s="130"/>
      <c r="X9" s="130">
        <f>(R9/Q9)-1</f>
        <v>0.04</v>
      </c>
      <c r="Y9" s="130">
        <f t="shared" ref="Y9:AB9" si="0">(S9/R9)-1</f>
        <v>3.9999E-2</v>
      </c>
      <c r="Z9" s="130">
        <f t="shared" si="0"/>
        <v>4.0001000000000002E-2</v>
      </c>
      <c r="AA9" s="130">
        <f t="shared" si="0"/>
        <v>3.9999E-2</v>
      </c>
      <c r="AB9" s="130">
        <f t="shared" si="0"/>
        <v>4.0001000000000002E-2</v>
      </c>
    </row>
    <row r="10" spans="1:29" s="4" customFormat="1" ht="13.5" customHeight="1" x14ac:dyDescent="0.2">
      <c r="A10" s="76"/>
      <c r="B10" s="167"/>
      <c r="C10" s="29"/>
      <c r="D10" s="419"/>
      <c r="E10" s="419"/>
      <c r="F10" s="419"/>
      <c r="G10" s="419"/>
      <c r="H10" s="419"/>
      <c r="I10" s="419"/>
      <c r="J10" s="434"/>
      <c r="K10" s="388"/>
      <c r="L10" s="130"/>
      <c r="M10" s="130"/>
      <c r="N10" s="130"/>
      <c r="O10" s="130"/>
      <c r="P10" s="130"/>
      <c r="Q10" s="131">
        <f t="shared" ref="Q10:U10" si="1">ROUND((Q9*2080),5)</f>
        <v>22644.689600000002</v>
      </c>
      <c r="R10" s="132">
        <f t="shared" si="1"/>
        <v>23550.467199999999</v>
      </c>
      <c r="S10" s="132">
        <f t="shared" si="1"/>
        <v>24492.457600000002</v>
      </c>
      <c r="T10" s="132">
        <f t="shared" si="1"/>
        <v>25472.179199999999</v>
      </c>
      <c r="U10" s="132">
        <f t="shared" si="1"/>
        <v>26491.046399999999</v>
      </c>
      <c r="V10" s="132">
        <f>ROUND((V9*2080),5)</f>
        <v>27550.702399999998</v>
      </c>
      <c r="W10" s="130"/>
      <c r="X10" s="130"/>
      <c r="Y10" s="130"/>
      <c r="Z10" s="130"/>
      <c r="AA10" s="130"/>
      <c r="AB10" s="130"/>
    </row>
    <row r="11" spans="1:29" s="4" customFormat="1" ht="13.5" customHeight="1" thickBot="1" x14ac:dyDescent="0.25">
      <c r="A11" s="80"/>
      <c r="B11" s="168"/>
      <c r="C11" s="39"/>
      <c r="D11" s="420"/>
      <c r="E11" s="420"/>
      <c r="F11" s="420"/>
      <c r="G11" s="420"/>
      <c r="H11" s="420"/>
      <c r="I11" s="420"/>
      <c r="J11" s="435"/>
      <c r="K11" s="389"/>
      <c r="L11" s="133"/>
      <c r="M11" s="133"/>
      <c r="N11" s="133"/>
      <c r="O11" s="133"/>
      <c r="P11" s="133"/>
      <c r="Q11" s="134"/>
      <c r="R11" s="135"/>
      <c r="S11" s="135"/>
      <c r="T11" s="135"/>
      <c r="U11" s="135"/>
      <c r="V11" s="135"/>
      <c r="W11" s="133"/>
      <c r="X11" s="133"/>
      <c r="Y11" s="133"/>
      <c r="Z11" s="133"/>
      <c r="AA11" s="133"/>
      <c r="AB11" s="133"/>
    </row>
    <row r="12" spans="1:29" s="4" customFormat="1" ht="13.5" customHeight="1" x14ac:dyDescent="0.2">
      <c r="A12" s="79">
        <v>2</v>
      </c>
      <c r="B12" s="166"/>
      <c r="C12" s="45"/>
      <c r="D12" s="418" t="s">
        <v>268</v>
      </c>
      <c r="E12" s="418" t="s">
        <v>268</v>
      </c>
      <c r="F12" s="418" t="s">
        <v>268</v>
      </c>
      <c r="G12" s="418" t="s">
        <v>268</v>
      </c>
      <c r="H12" s="418" t="s">
        <v>268</v>
      </c>
      <c r="I12" s="418" t="s">
        <v>268</v>
      </c>
      <c r="J12" s="433" t="s">
        <v>268</v>
      </c>
      <c r="K12" s="388"/>
      <c r="L12" s="130" t="e">
        <f>(F12/E12)-1</f>
        <v>#VALUE!</v>
      </c>
      <c r="M12" s="130" t="e">
        <f t="shared" ref="M12:P12" si="2">(G12/F12)-1</f>
        <v>#VALUE!</v>
      </c>
      <c r="N12" s="130" t="e">
        <f t="shared" si="2"/>
        <v>#VALUE!</v>
      </c>
      <c r="O12" s="130" t="e">
        <f t="shared" si="2"/>
        <v>#VALUE!</v>
      </c>
      <c r="P12" s="130" t="e">
        <f t="shared" si="2"/>
        <v>#VALUE!</v>
      </c>
      <c r="Q12" s="204">
        <f>ROUND(VLOOKUP($A12,'2020 REG - ORD 841'!$A$9:$V$499,17,FALSE)*(1+$I$2),5)</f>
        <v>11.159039999999999</v>
      </c>
      <c r="R12" s="204">
        <f>ROUND(VLOOKUP($A12,'2020 REG - ORD 841'!$A$9:$V$499,18,FALSE)*(1+$I$2),5)</f>
        <v>11.60539</v>
      </c>
      <c r="S12" s="204">
        <f>ROUND(VLOOKUP($A12,'2020 REG - ORD 841'!$A$9:$V$499,19,FALSE)*(1+$I$2),5)</f>
        <v>12.069610000000001</v>
      </c>
      <c r="T12" s="204">
        <f>ROUND(VLOOKUP($A12,'2020 REG - ORD 841'!$A$9:$V$499,20,FALSE)*(1+$I$2),5)</f>
        <v>12.552390000000001</v>
      </c>
      <c r="U12" s="204">
        <f>ROUND(VLOOKUP($A12,'2020 REG - ORD 841'!$A$9:$V$499,21,FALSE)*(1+$I$2),5)</f>
        <v>13.05448</v>
      </c>
      <c r="V12" s="204">
        <f>ROUND(VLOOKUP($A12,'2020 REG - ORD 841'!$A$9:$V$499,22,FALSE)*(1+$I$2),5)</f>
        <v>13.57668</v>
      </c>
      <c r="W12" s="130"/>
      <c r="X12" s="130">
        <f>(R12/Q12)-1</f>
        <v>3.9999E-2</v>
      </c>
      <c r="Y12" s="130">
        <f t="shared" ref="Y12:AB12" si="3">(S12/R12)-1</f>
        <v>0.04</v>
      </c>
      <c r="Z12" s="130">
        <f t="shared" si="3"/>
        <v>0.04</v>
      </c>
      <c r="AA12" s="130">
        <f t="shared" si="3"/>
        <v>0.04</v>
      </c>
      <c r="AB12" s="130">
        <f t="shared" si="3"/>
        <v>4.0002000000000003E-2</v>
      </c>
    </row>
    <row r="13" spans="1:29" s="4" customFormat="1" ht="13.5" customHeight="1" x14ac:dyDescent="0.2">
      <c r="A13" s="76"/>
      <c r="B13" s="167"/>
      <c r="C13" s="29"/>
      <c r="D13" s="419"/>
      <c r="E13" s="419"/>
      <c r="F13" s="419"/>
      <c r="G13" s="419"/>
      <c r="H13" s="419"/>
      <c r="I13" s="419"/>
      <c r="J13" s="434"/>
      <c r="K13" s="388" t="e">
        <f>(E12/E9)-1</f>
        <v>#VALUE!</v>
      </c>
      <c r="L13" s="130" t="e">
        <f t="shared" ref="L13:P13" si="4">(F12/F9)-1</f>
        <v>#VALUE!</v>
      </c>
      <c r="M13" s="130" t="e">
        <f t="shared" si="4"/>
        <v>#VALUE!</v>
      </c>
      <c r="N13" s="130" t="e">
        <f t="shared" si="4"/>
        <v>#VALUE!</v>
      </c>
      <c r="O13" s="130" t="e">
        <f t="shared" si="4"/>
        <v>#VALUE!</v>
      </c>
      <c r="P13" s="130" t="e">
        <f t="shared" si="4"/>
        <v>#VALUE!</v>
      </c>
      <c r="Q13" s="131">
        <f t="shared" ref="Q13:U13" si="5">ROUND((Q12*2080),5)</f>
        <v>23210.803199999998</v>
      </c>
      <c r="R13" s="132">
        <f t="shared" si="5"/>
        <v>24139.211200000002</v>
      </c>
      <c r="S13" s="132">
        <f t="shared" si="5"/>
        <v>25104.788799999998</v>
      </c>
      <c r="T13" s="132">
        <f t="shared" si="5"/>
        <v>26108.9712</v>
      </c>
      <c r="U13" s="132">
        <f t="shared" si="5"/>
        <v>27153.3184</v>
      </c>
      <c r="V13" s="132">
        <f>ROUND((V12*2080),5)</f>
        <v>28239.4944</v>
      </c>
      <c r="W13" s="130">
        <f>(Q12/Q9)-1</f>
        <v>2.5000000000000001E-2</v>
      </c>
      <c r="X13" s="130">
        <f t="shared" ref="X13:AB13" si="6">(R12/R9)-1</f>
        <v>2.4999E-2</v>
      </c>
      <c r="Y13" s="130">
        <f t="shared" si="6"/>
        <v>2.5000999999999999E-2</v>
      </c>
      <c r="Z13" s="130">
        <f t="shared" si="6"/>
        <v>2.5000000000000001E-2</v>
      </c>
      <c r="AA13" s="130">
        <f t="shared" si="6"/>
        <v>2.5000000000000001E-2</v>
      </c>
      <c r="AB13" s="130">
        <f t="shared" si="6"/>
        <v>2.5000999999999999E-2</v>
      </c>
    </row>
    <row r="14" spans="1:29" s="4" customFormat="1" ht="13.5" customHeight="1" thickBot="1" x14ac:dyDescent="0.25">
      <c r="A14" s="80"/>
      <c r="B14" s="168"/>
      <c r="C14" s="39"/>
      <c r="D14" s="420"/>
      <c r="E14" s="420"/>
      <c r="F14" s="420"/>
      <c r="G14" s="420"/>
      <c r="H14" s="420"/>
      <c r="I14" s="420"/>
      <c r="J14" s="435"/>
      <c r="K14" s="389"/>
      <c r="L14" s="133"/>
      <c r="M14" s="133"/>
      <c r="N14" s="133"/>
      <c r="O14" s="133"/>
      <c r="P14" s="133"/>
      <c r="Q14" s="134"/>
      <c r="R14" s="135"/>
      <c r="S14" s="135"/>
      <c r="T14" s="135"/>
      <c r="U14" s="135"/>
      <c r="V14" s="135"/>
      <c r="W14" s="133"/>
      <c r="X14" s="133"/>
      <c r="Y14" s="133"/>
      <c r="Z14" s="133"/>
      <c r="AA14" s="133"/>
      <c r="AB14" s="133"/>
    </row>
    <row r="15" spans="1:29" s="4" customFormat="1" ht="13.5" customHeight="1" x14ac:dyDescent="0.2">
      <c r="A15" s="79">
        <v>3</v>
      </c>
      <c r="B15" s="166"/>
      <c r="C15" s="45"/>
      <c r="D15" s="418" t="s">
        <v>268</v>
      </c>
      <c r="E15" s="418" t="s">
        <v>268</v>
      </c>
      <c r="F15" s="418" t="s">
        <v>268</v>
      </c>
      <c r="G15" s="418" t="s">
        <v>268</v>
      </c>
      <c r="H15" s="418" t="s">
        <v>268</v>
      </c>
      <c r="I15" s="418" t="s">
        <v>268</v>
      </c>
      <c r="J15" s="400">
        <f>V15</f>
        <v>13.92</v>
      </c>
      <c r="K15" s="388"/>
      <c r="L15" s="130" t="e">
        <f>(F15/E15)-1</f>
        <v>#VALUE!</v>
      </c>
      <c r="M15" s="130" t="e">
        <f t="shared" ref="M15:P15" si="7">(G15/F15)-1</f>
        <v>#VALUE!</v>
      </c>
      <c r="N15" s="130" t="e">
        <f t="shared" si="7"/>
        <v>#VALUE!</v>
      </c>
      <c r="O15" s="130" t="e">
        <f t="shared" si="7"/>
        <v>#VALUE!</v>
      </c>
      <c r="P15" s="130" t="e">
        <f t="shared" si="7"/>
        <v>#VALUE!</v>
      </c>
      <c r="Q15" s="204">
        <f>ROUND(VLOOKUP($A15,'2020 REG - ORD 841'!$A$9:$V$499,17,FALSE)*(1+$I$2),5)</f>
        <v>11.438000000000001</v>
      </c>
      <c r="R15" s="204">
        <f>ROUND(VLOOKUP($A15,'2020 REG - ORD 841'!$A$9:$V$499,18,FALSE)*(1+$I$2),5)</f>
        <v>11.895519999999999</v>
      </c>
      <c r="S15" s="204">
        <f>ROUND(VLOOKUP($A15,'2020 REG - ORD 841'!$A$9:$V$499,19,FALSE)*(1+$I$2),5)</f>
        <v>12.37133</v>
      </c>
      <c r="T15" s="204">
        <f>ROUND(VLOOKUP($A15,'2020 REG - ORD 841'!$A$9:$V$499,20,FALSE)*(1+$I$2),5)</f>
        <v>12.86619</v>
      </c>
      <c r="U15" s="204">
        <f>ROUND(VLOOKUP($A15,'2020 REG - ORD 841'!$A$9:$V$499,21,FALSE)*(1+$I$2),5)</f>
        <v>13.380839999999999</v>
      </c>
      <c r="V15" s="204">
        <f>ROUND(VLOOKUP($A15,'2020 REG - ORD 841'!$A$9:$V$499,22,FALSE)*(1+$I$2),5)</f>
        <v>13.916079999999999</v>
      </c>
      <c r="W15" s="130"/>
      <c r="X15" s="130">
        <f>(R15/Q15)-1</f>
        <v>0.04</v>
      </c>
      <c r="Y15" s="130">
        <f t="shared" ref="Y15:AB15" si="8">(S15/R15)-1</f>
        <v>3.9999E-2</v>
      </c>
      <c r="Z15" s="130">
        <f t="shared" si="8"/>
        <v>4.0001000000000002E-2</v>
      </c>
      <c r="AA15" s="130">
        <f t="shared" si="8"/>
        <v>0.04</v>
      </c>
      <c r="AB15" s="130">
        <f t="shared" si="8"/>
        <v>0.04</v>
      </c>
    </row>
    <row r="16" spans="1:29" s="4" customFormat="1" ht="13.5" customHeight="1" x14ac:dyDescent="0.2">
      <c r="A16" s="76"/>
      <c r="B16" s="167"/>
      <c r="C16" s="29"/>
      <c r="D16" s="419"/>
      <c r="E16" s="419"/>
      <c r="F16" s="419"/>
      <c r="G16" s="419"/>
      <c r="H16" s="419"/>
      <c r="I16" s="419"/>
      <c r="J16" s="401">
        <f>V16</f>
        <v>28945</v>
      </c>
      <c r="K16" s="388" t="e">
        <f>(E15/E12)-1</f>
        <v>#VALUE!</v>
      </c>
      <c r="L16" s="130" t="e">
        <f t="shared" ref="L16:P16" si="9">(F15/F12)-1</f>
        <v>#VALUE!</v>
      </c>
      <c r="M16" s="130" t="e">
        <f t="shared" si="9"/>
        <v>#VALUE!</v>
      </c>
      <c r="N16" s="130" t="e">
        <f t="shared" si="9"/>
        <v>#VALUE!</v>
      </c>
      <c r="O16" s="130" t="e">
        <f t="shared" si="9"/>
        <v>#VALUE!</v>
      </c>
      <c r="P16" s="130" t="e">
        <f t="shared" si="9"/>
        <v>#VALUE!</v>
      </c>
      <c r="Q16" s="131">
        <f t="shared" ref="Q16:U16" si="10">ROUND((Q15*2080),5)</f>
        <v>23791.040000000001</v>
      </c>
      <c r="R16" s="132">
        <f t="shared" si="10"/>
        <v>24742.6816</v>
      </c>
      <c r="S16" s="132">
        <f t="shared" si="10"/>
        <v>25732.366399999999</v>
      </c>
      <c r="T16" s="132">
        <f t="shared" si="10"/>
        <v>26761.675200000001</v>
      </c>
      <c r="U16" s="132">
        <f t="shared" si="10"/>
        <v>27832.147199999999</v>
      </c>
      <c r="V16" s="132">
        <f>ROUND((V15*2080),5)</f>
        <v>28945.446400000001</v>
      </c>
      <c r="W16" s="130">
        <f>(Q15/Q12)-1</f>
        <v>2.4999E-2</v>
      </c>
      <c r="X16" s="130">
        <f t="shared" ref="X16:AB16" si="11">(R15/R12)-1</f>
        <v>2.5000000000000001E-2</v>
      </c>
      <c r="Y16" s="130">
        <f t="shared" si="11"/>
        <v>2.4997999999999999E-2</v>
      </c>
      <c r="Z16" s="130">
        <f t="shared" si="11"/>
        <v>2.4999E-2</v>
      </c>
      <c r="AA16" s="130">
        <f t="shared" si="11"/>
        <v>2.5000000000000001E-2</v>
      </c>
      <c r="AB16" s="130">
        <f t="shared" si="11"/>
        <v>2.4999E-2</v>
      </c>
    </row>
    <row r="17" spans="1:28" s="4" customFormat="1" ht="13.5" customHeight="1" thickBot="1" x14ac:dyDescent="0.25">
      <c r="A17" s="80"/>
      <c r="B17" s="168"/>
      <c r="C17" s="39"/>
      <c r="D17" s="420"/>
      <c r="E17" s="420"/>
      <c r="F17" s="420"/>
      <c r="G17" s="420"/>
      <c r="H17" s="420"/>
      <c r="I17" s="420"/>
      <c r="J17" s="402"/>
      <c r="K17" s="389"/>
      <c r="L17" s="133"/>
      <c r="M17" s="133"/>
      <c r="N17" s="133"/>
      <c r="O17" s="133"/>
      <c r="P17" s="133"/>
      <c r="Q17" s="134"/>
      <c r="R17" s="135"/>
      <c r="S17" s="135"/>
      <c r="T17" s="135"/>
      <c r="U17" s="135"/>
      <c r="V17" s="135"/>
      <c r="W17" s="133"/>
      <c r="X17" s="133"/>
      <c r="Y17" s="133"/>
      <c r="Z17" s="133"/>
      <c r="AA17" s="133"/>
      <c r="AB17" s="133"/>
    </row>
    <row r="18" spans="1:28" s="4" customFormat="1" ht="13.5" customHeight="1" x14ac:dyDescent="0.2">
      <c r="A18" s="79">
        <v>4</v>
      </c>
      <c r="B18" s="166"/>
      <c r="C18" s="45"/>
      <c r="D18" s="418" t="s">
        <v>268</v>
      </c>
      <c r="E18" s="418" t="s">
        <v>268</v>
      </c>
      <c r="F18" s="418" t="s">
        <v>268</v>
      </c>
      <c r="G18" s="418" t="s">
        <v>268</v>
      </c>
      <c r="H18" s="418" t="s">
        <v>268</v>
      </c>
      <c r="I18" s="187">
        <f>U18</f>
        <v>13.72</v>
      </c>
      <c r="J18" s="400">
        <f>V18</f>
        <v>14.26</v>
      </c>
      <c r="K18" s="388"/>
      <c r="L18" s="130" t="e">
        <f>(F18/E18)-1</f>
        <v>#VALUE!</v>
      </c>
      <c r="M18" s="130" t="e">
        <f t="shared" ref="M18:P18" si="12">(G18/F18)-1</f>
        <v>#VALUE!</v>
      </c>
      <c r="N18" s="130" t="e">
        <f t="shared" si="12"/>
        <v>#VALUE!</v>
      </c>
      <c r="O18" s="130" t="e">
        <f t="shared" si="12"/>
        <v>#VALUE!</v>
      </c>
      <c r="P18" s="130">
        <f t="shared" si="12"/>
        <v>3.9358999999999998E-2</v>
      </c>
      <c r="Q18" s="204">
        <f>ROUND(VLOOKUP($A18,'2020 REG - ORD 841'!$A$9:$V$499,17,FALSE)*(1+$I$2),5)</f>
        <v>11.72395</v>
      </c>
      <c r="R18" s="204">
        <f>ROUND(VLOOKUP($A18,'2020 REG - ORD 841'!$A$9:$V$499,18,FALSE)*(1+$I$2),5)</f>
        <v>12.192909999999999</v>
      </c>
      <c r="S18" s="204">
        <f>ROUND(VLOOKUP($A18,'2020 REG - ORD 841'!$A$9:$V$499,19,FALSE)*(1+$I$2),5)</f>
        <v>12.680619999999999</v>
      </c>
      <c r="T18" s="204">
        <f>ROUND(VLOOKUP($A18,'2020 REG - ORD 841'!$A$9:$V$499,20,FALSE)*(1+$I$2),5)</f>
        <v>13.18784</v>
      </c>
      <c r="U18" s="204">
        <f>ROUND(VLOOKUP($A18,'2020 REG - ORD 841'!$A$9:$V$499,21,FALSE)*(1+$I$2),5)</f>
        <v>13.71536</v>
      </c>
      <c r="V18" s="204">
        <f>ROUND(VLOOKUP($A18,'2020 REG - ORD 841'!$A$9:$V$499,22,FALSE)*(1+$I$2),5)</f>
        <v>14.26398</v>
      </c>
      <c r="W18" s="130"/>
      <c r="X18" s="130">
        <f>(R18/Q18)-1</f>
        <v>0.04</v>
      </c>
      <c r="Y18" s="130">
        <f t="shared" ref="Y18:AB18" si="13">(S18/R18)-1</f>
        <v>3.9999E-2</v>
      </c>
      <c r="Z18" s="130">
        <f t="shared" si="13"/>
        <v>0.04</v>
      </c>
      <c r="AA18" s="130">
        <f t="shared" si="13"/>
        <v>0.04</v>
      </c>
      <c r="AB18" s="130">
        <f t="shared" si="13"/>
        <v>0.04</v>
      </c>
    </row>
    <row r="19" spans="1:28" s="4" customFormat="1" ht="13.5" customHeight="1" x14ac:dyDescent="0.2">
      <c r="A19" s="76"/>
      <c r="B19" s="167"/>
      <c r="C19" s="29"/>
      <c r="D19" s="419"/>
      <c r="E19" s="419"/>
      <c r="F19" s="419"/>
      <c r="G19" s="419"/>
      <c r="H19" s="419"/>
      <c r="I19" s="188">
        <f>U19</f>
        <v>28528</v>
      </c>
      <c r="J19" s="401">
        <f>V19</f>
        <v>29669</v>
      </c>
      <c r="K19" s="388" t="e">
        <f>(E18/E15)-1</f>
        <v>#VALUE!</v>
      </c>
      <c r="L19" s="130" t="e">
        <f t="shared" ref="L19:P19" si="14">(F18/F15)-1</f>
        <v>#VALUE!</v>
      </c>
      <c r="M19" s="130" t="e">
        <f t="shared" si="14"/>
        <v>#VALUE!</v>
      </c>
      <c r="N19" s="130" t="e">
        <f t="shared" si="14"/>
        <v>#VALUE!</v>
      </c>
      <c r="O19" s="130" t="e">
        <f t="shared" si="14"/>
        <v>#VALUE!</v>
      </c>
      <c r="P19" s="130">
        <f t="shared" si="14"/>
        <v>2.4424999999999999E-2</v>
      </c>
      <c r="Q19" s="131">
        <f t="shared" ref="Q19:U19" si="15">ROUND((Q18*2080),5)</f>
        <v>24385.815999999999</v>
      </c>
      <c r="R19" s="132">
        <f t="shared" si="15"/>
        <v>25361.252799999998</v>
      </c>
      <c r="S19" s="132">
        <f t="shared" si="15"/>
        <v>26375.689600000002</v>
      </c>
      <c r="T19" s="132">
        <f t="shared" si="15"/>
        <v>27430.707200000001</v>
      </c>
      <c r="U19" s="132">
        <f t="shared" si="15"/>
        <v>28527.948799999998</v>
      </c>
      <c r="V19" s="132">
        <f>ROUND((V18*2080),5)</f>
        <v>29669.078399999999</v>
      </c>
      <c r="W19" s="130">
        <f>(Q18/Q15)-1</f>
        <v>2.5000000000000001E-2</v>
      </c>
      <c r="X19" s="130">
        <f t="shared" ref="X19:AB19" si="16">(R18/R15)-1</f>
        <v>2.5000000000000001E-2</v>
      </c>
      <c r="Y19" s="130">
        <f t="shared" si="16"/>
        <v>2.5000999999999999E-2</v>
      </c>
      <c r="Z19" s="130">
        <f t="shared" si="16"/>
        <v>2.5000000000000001E-2</v>
      </c>
      <c r="AA19" s="130">
        <f t="shared" si="16"/>
        <v>2.5000000000000001E-2</v>
      </c>
      <c r="AB19" s="130">
        <f t="shared" si="16"/>
        <v>2.5000000000000001E-2</v>
      </c>
    </row>
    <row r="20" spans="1:28" s="4" customFormat="1" ht="13.5" customHeight="1" thickBot="1" x14ac:dyDescent="0.25">
      <c r="A20" s="80"/>
      <c r="B20" s="168"/>
      <c r="C20" s="39"/>
      <c r="D20" s="420"/>
      <c r="E20" s="420"/>
      <c r="F20" s="420"/>
      <c r="G20" s="420"/>
      <c r="H20" s="420"/>
      <c r="I20" s="190"/>
      <c r="J20" s="402"/>
      <c r="K20" s="389"/>
      <c r="L20" s="133"/>
      <c r="M20" s="133"/>
      <c r="N20" s="133"/>
      <c r="O20" s="133"/>
      <c r="P20" s="133"/>
      <c r="Q20" s="134"/>
      <c r="R20" s="135"/>
      <c r="S20" s="135"/>
      <c r="T20" s="135"/>
      <c r="U20" s="135"/>
      <c r="V20" s="135"/>
      <c r="W20" s="133"/>
      <c r="X20" s="133"/>
      <c r="Y20" s="133"/>
      <c r="Z20" s="133"/>
      <c r="AA20" s="133"/>
      <c r="AB20" s="133"/>
    </row>
    <row r="21" spans="1:28" s="4" customFormat="1" ht="13.5" customHeight="1" x14ac:dyDescent="0.2">
      <c r="A21" s="79">
        <v>5</v>
      </c>
      <c r="B21" s="166"/>
      <c r="C21" s="45"/>
      <c r="D21" s="418" t="s">
        <v>268</v>
      </c>
      <c r="E21" s="418" t="s">
        <v>268</v>
      </c>
      <c r="F21" s="418" t="s">
        <v>268</v>
      </c>
      <c r="G21" s="418" t="s">
        <v>268</v>
      </c>
      <c r="H21" s="418" t="s">
        <v>268</v>
      </c>
      <c r="I21" s="187">
        <f t="shared" ref="I21:I22" si="17">U21</f>
        <v>14.06</v>
      </c>
      <c r="J21" s="400">
        <f>V21</f>
        <v>14.62</v>
      </c>
      <c r="K21" s="388"/>
      <c r="L21" s="130" t="e">
        <f>(F21/E21)-1</f>
        <v>#VALUE!</v>
      </c>
      <c r="M21" s="130" t="e">
        <f t="shared" ref="M21:P21" si="18">(G21/F21)-1</f>
        <v>#VALUE!</v>
      </c>
      <c r="N21" s="130" t="e">
        <f t="shared" si="18"/>
        <v>#VALUE!</v>
      </c>
      <c r="O21" s="130" t="e">
        <f t="shared" si="18"/>
        <v>#VALUE!</v>
      </c>
      <c r="P21" s="130">
        <f t="shared" si="18"/>
        <v>3.9829000000000003E-2</v>
      </c>
      <c r="Q21" s="204">
        <f>ROUND(VLOOKUP($A21,'2020 REG - ORD 841'!$A$9:$V$499,17,FALSE)*(1+$I$2),5)</f>
        <v>12.017049999999999</v>
      </c>
      <c r="R21" s="204">
        <f>ROUND(VLOOKUP($A21,'2020 REG - ORD 841'!$A$9:$V$499,18,FALSE)*(1+$I$2),5)</f>
        <v>12.497730000000001</v>
      </c>
      <c r="S21" s="204">
        <f>ROUND(VLOOKUP($A21,'2020 REG - ORD 841'!$A$9:$V$499,19,FALSE)*(1+$I$2),5)</f>
        <v>12.997629999999999</v>
      </c>
      <c r="T21" s="204">
        <f>ROUND(VLOOKUP($A21,'2020 REG - ORD 841'!$A$9:$V$499,20,FALSE)*(1+$I$2),5)</f>
        <v>13.51755</v>
      </c>
      <c r="U21" s="204">
        <f>ROUND(VLOOKUP($A21,'2020 REG - ORD 841'!$A$9:$V$499,21,FALSE)*(1+$I$2),5)</f>
        <v>14.058249999999999</v>
      </c>
      <c r="V21" s="204">
        <f>ROUND(VLOOKUP($A21,'2020 REG - ORD 841'!$A$9:$V$499,22,FALSE)*(1+$I$2),5)</f>
        <v>14.62058</v>
      </c>
      <c r="W21" s="130"/>
      <c r="X21" s="130">
        <f>(R21/Q21)-1</f>
        <v>0.04</v>
      </c>
      <c r="Y21" s="130">
        <f t="shared" ref="Y21:AB21" si="19">(S21/R21)-1</f>
        <v>3.9999E-2</v>
      </c>
      <c r="Z21" s="130">
        <f t="shared" si="19"/>
        <v>4.0001000000000002E-2</v>
      </c>
      <c r="AA21" s="130">
        <f t="shared" si="19"/>
        <v>0.04</v>
      </c>
      <c r="AB21" s="130">
        <f t="shared" si="19"/>
        <v>0.04</v>
      </c>
    </row>
    <row r="22" spans="1:28" s="4" customFormat="1" ht="13.5" customHeight="1" x14ac:dyDescent="0.2">
      <c r="A22" s="76"/>
      <c r="B22" s="167"/>
      <c r="C22" s="29"/>
      <c r="D22" s="419"/>
      <c r="E22" s="419"/>
      <c r="F22" s="419"/>
      <c r="G22" s="419"/>
      <c r="H22" s="419"/>
      <c r="I22" s="188">
        <f t="shared" si="17"/>
        <v>29241</v>
      </c>
      <c r="J22" s="401">
        <f>V22</f>
        <v>30411</v>
      </c>
      <c r="K22" s="388" t="e">
        <f>(E21/E18)-1</f>
        <v>#VALUE!</v>
      </c>
      <c r="L22" s="130" t="e">
        <f t="shared" ref="L22:P22" si="20">(F21/F18)-1</f>
        <v>#VALUE!</v>
      </c>
      <c r="M22" s="130" t="e">
        <f t="shared" si="20"/>
        <v>#VALUE!</v>
      </c>
      <c r="N22" s="130" t="e">
        <f t="shared" si="20"/>
        <v>#VALUE!</v>
      </c>
      <c r="O22" s="130">
        <f t="shared" si="20"/>
        <v>2.4781000000000001E-2</v>
      </c>
      <c r="P22" s="130">
        <f t="shared" si="20"/>
        <v>2.5245E-2</v>
      </c>
      <c r="Q22" s="131">
        <f t="shared" ref="Q22:U22" si="21">ROUND((Q21*2080),5)</f>
        <v>24995.464</v>
      </c>
      <c r="R22" s="132">
        <f t="shared" si="21"/>
        <v>25995.278399999999</v>
      </c>
      <c r="S22" s="132">
        <f t="shared" si="21"/>
        <v>27035.070400000001</v>
      </c>
      <c r="T22" s="132">
        <f t="shared" si="21"/>
        <v>28116.504000000001</v>
      </c>
      <c r="U22" s="132">
        <f t="shared" si="21"/>
        <v>29241.16</v>
      </c>
      <c r="V22" s="132">
        <f>ROUND((V21*2080),5)</f>
        <v>30410.806400000001</v>
      </c>
      <c r="W22" s="130">
        <f>(Q21/Q18)-1</f>
        <v>2.5000000000000001E-2</v>
      </c>
      <c r="X22" s="130">
        <f t="shared" ref="X22:AB22" si="22">(R21/R18)-1</f>
        <v>2.5000000000000001E-2</v>
      </c>
      <c r="Y22" s="130">
        <f t="shared" si="22"/>
        <v>2.5000000000000001E-2</v>
      </c>
      <c r="Z22" s="130">
        <f t="shared" si="22"/>
        <v>2.5000999999999999E-2</v>
      </c>
      <c r="AA22" s="130">
        <f t="shared" si="22"/>
        <v>2.5000000000000001E-2</v>
      </c>
      <c r="AB22" s="130">
        <f t="shared" si="22"/>
        <v>2.5000000000000001E-2</v>
      </c>
    </row>
    <row r="23" spans="1:28" s="4" customFormat="1" ht="13.5" customHeight="1" thickBot="1" x14ac:dyDescent="0.25">
      <c r="A23" s="80"/>
      <c r="B23" s="168"/>
      <c r="C23" s="39"/>
      <c r="D23" s="420"/>
      <c r="E23" s="420"/>
      <c r="F23" s="420"/>
      <c r="G23" s="420"/>
      <c r="H23" s="420"/>
      <c r="I23" s="190"/>
      <c r="J23" s="402"/>
      <c r="K23" s="389"/>
      <c r="L23" s="133"/>
      <c r="M23" s="133"/>
      <c r="N23" s="133"/>
      <c r="O23" s="133"/>
      <c r="P23" s="133"/>
      <c r="Q23" s="134"/>
      <c r="R23" s="135"/>
      <c r="S23" s="135"/>
      <c r="T23" s="135"/>
      <c r="U23" s="135"/>
      <c r="V23" s="135"/>
      <c r="W23" s="133"/>
      <c r="X23" s="133"/>
      <c r="Y23" s="133"/>
      <c r="Z23" s="133"/>
      <c r="AA23" s="133"/>
      <c r="AB23" s="133"/>
    </row>
    <row r="24" spans="1:28" s="4" customFormat="1" ht="13.5" customHeight="1" x14ac:dyDescent="0.2">
      <c r="A24" s="79">
        <v>6</v>
      </c>
      <c r="B24" s="166"/>
      <c r="C24" s="45"/>
      <c r="D24" s="418" t="s">
        <v>268</v>
      </c>
      <c r="E24" s="418" t="s">
        <v>268</v>
      </c>
      <c r="F24" s="418" t="s">
        <v>268</v>
      </c>
      <c r="G24" s="418" t="s">
        <v>268</v>
      </c>
      <c r="H24" s="187">
        <f t="shared" ref="H24:I25" si="23">T24</f>
        <v>13.86</v>
      </c>
      <c r="I24" s="187">
        <f t="shared" si="23"/>
        <v>14.41</v>
      </c>
      <c r="J24" s="400">
        <f>V24</f>
        <v>14.99</v>
      </c>
      <c r="K24" s="388"/>
      <c r="L24" s="130" t="e">
        <f>(F24/E24)-1</f>
        <v>#VALUE!</v>
      </c>
      <c r="M24" s="130" t="e">
        <f t="shared" ref="M24:P24" si="24">(G24/F24)-1</f>
        <v>#VALUE!</v>
      </c>
      <c r="N24" s="130" t="e">
        <f t="shared" si="24"/>
        <v>#VALUE!</v>
      </c>
      <c r="O24" s="130">
        <f t="shared" si="24"/>
        <v>3.9683000000000003E-2</v>
      </c>
      <c r="P24" s="130">
        <f t="shared" si="24"/>
        <v>4.0250000000000001E-2</v>
      </c>
      <c r="Q24" s="204">
        <f>ROUND(VLOOKUP($A24,'2020 REG - ORD 841'!$A$9:$V$499,17,FALSE)*(1+$I$2),5)</f>
        <v>12.317489999999999</v>
      </c>
      <c r="R24" s="204">
        <f>ROUND(VLOOKUP($A24,'2020 REG - ORD 841'!$A$9:$V$499,18,FALSE)*(1+$I$2),5)</f>
        <v>12.8102</v>
      </c>
      <c r="S24" s="204">
        <f>ROUND(VLOOKUP($A24,'2020 REG - ORD 841'!$A$9:$V$499,19,FALSE)*(1+$I$2),5)</f>
        <v>13.3226</v>
      </c>
      <c r="T24" s="204">
        <f>ROUND(VLOOKUP($A24,'2020 REG - ORD 841'!$A$9:$V$499,20,FALSE)*(1+$I$2),5)</f>
        <v>13.855499999999999</v>
      </c>
      <c r="U24" s="204">
        <f>ROUND(VLOOKUP($A24,'2020 REG - ORD 841'!$A$9:$V$499,21,FALSE)*(1+$I$2),5)</f>
        <v>14.40971</v>
      </c>
      <c r="V24" s="204">
        <f>ROUND(VLOOKUP($A24,'2020 REG - ORD 841'!$A$9:$V$499,22,FALSE)*(1+$I$2),5)</f>
        <v>14.986090000000001</v>
      </c>
      <c r="W24" s="130"/>
      <c r="X24" s="130">
        <f>(R24/Q24)-1</f>
        <v>4.0001000000000002E-2</v>
      </c>
      <c r="Y24" s="130">
        <f t="shared" ref="Y24:AB24" si="25">(S24/R24)-1</f>
        <v>3.9999E-2</v>
      </c>
      <c r="Z24" s="130">
        <f t="shared" si="25"/>
        <v>0.04</v>
      </c>
      <c r="AA24" s="130">
        <f t="shared" si="25"/>
        <v>3.9999E-2</v>
      </c>
      <c r="AB24" s="130">
        <f t="shared" si="25"/>
        <v>3.9999E-2</v>
      </c>
    </row>
    <row r="25" spans="1:28" s="4" customFormat="1" ht="13.5" customHeight="1" x14ac:dyDescent="0.2">
      <c r="A25" s="76"/>
      <c r="B25" s="167"/>
      <c r="C25" s="29"/>
      <c r="D25" s="419"/>
      <c r="E25" s="419"/>
      <c r="F25" s="419"/>
      <c r="G25" s="419"/>
      <c r="H25" s="188">
        <f t="shared" si="23"/>
        <v>28819</v>
      </c>
      <c r="I25" s="188">
        <f t="shared" si="23"/>
        <v>29972</v>
      </c>
      <c r="J25" s="401">
        <f>V25</f>
        <v>31171</v>
      </c>
      <c r="K25" s="388" t="e">
        <f>(E24/E21)-1</f>
        <v>#VALUE!</v>
      </c>
      <c r="L25" s="130" t="e">
        <f t="shared" ref="L25:P25" si="26">(F24/F21)-1</f>
        <v>#VALUE!</v>
      </c>
      <c r="M25" s="130" t="e">
        <f t="shared" si="26"/>
        <v>#VALUE!</v>
      </c>
      <c r="N25" s="130" t="e">
        <f t="shared" si="26"/>
        <v>#VALUE!</v>
      </c>
      <c r="O25" s="130">
        <f t="shared" si="26"/>
        <v>2.4892999999999998E-2</v>
      </c>
      <c r="P25" s="130">
        <f t="shared" si="26"/>
        <v>2.5308000000000001E-2</v>
      </c>
      <c r="Q25" s="131">
        <f t="shared" ref="Q25:U25" si="27">ROUND((Q24*2080),5)</f>
        <v>25620.379199999999</v>
      </c>
      <c r="R25" s="132">
        <f t="shared" si="27"/>
        <v>26645.216</v>
      </c>
      <c r="S25" s="132">
        <f t="shared" si="27"/>
        <v>27711.008000000002</v>
      </c>
      <c r="T25" s="132">
        <f t="shared" si="27"/>
        <v>28819.439999999999</v>
      </c>
      <c r="U25" s="132">
        <f t="shared" si="27"/>
        <v>29972.196800000002</v>
      </c>
      <c r="V25" s="132">
        <f>ROUND((V24*2080),5)</f>
        <v>31171.067200000001</v>
      </c>
      <c r="W25" s="130">
        <f>(Q24/Q21)-1</f>
        <v>2.5000999999999999E-2</v>
      </c>
      <c r="X25" s="130">
        <f t="shared" ref="X25:AB25" si="28">(R24/R21)-1</f>
        <v>2.5002E-2</v>
      </c>
      <c r="Y25" s="130">
        <f t="shared" si="28"/>
        <v>2.5002E-2</v>
      </c>
      <c r="Z25" s="130">
        <f t="shared" si="28"/>
        <v>2.5000999999999999E-2</v>
      </c>
      <c r="AA25" s="130">
        <f t="shared" si="28"/>
        <v>2.5000000000000001E-2</v>
      </c>
      <c r="AB25" s="130">
        <f t="shared" si="28"/>
        <v>2.5000000000000001E-2</v>
      </c>
    </row>
    <row r="26" spans="1:28" s="4" customFormat="1" ht="13.5" customHeight="1" thickBot="1" x14ac:dyDescent="0.25">
      <c r="A26" s="80"/>
      <c r="B26" s="168"/>
      <c r="C26" s="39"/>
      <c r="D26" s="420"/>
      <c r="E26" s="420"/>
      <c r="F26" s="420"/>
      <c r="G26" s="420"/>
      <c r="H26" s="190"/>
      <c r="I26" s="190"/>
      <c r="J26" s="402"/>
      <c r="K26" s="389"/>
      <c r="L26" s="133"/>
      <c r="M26" s="133"/>
      <c r="N26" s="133"/>
      <c r="O26" s="133"/>
      <c r="P26" s="133"/>
      <c r="Q26" s="134"/>
      <c r="R26" s="135"/>
      <c r="S26" s="135"/>
      <c r="T26" s="135"/>
      <c r="U26" s="135"/>
      <c r="V26" s="135"/>
      <c r="W26" s="133"/>
      <c r="X26" s="133"/>
      <c r="Y26" s="133"/>
      <c r="Z26" s="133"/>
      <c r="AA26" s="133"/>
      <c r="AB26" s="133"/>
    </row>
    <row r="27" spans="1:28" s="4" customFormat="1" ht="13.5" customHeight="1" x14ac:dyDescent="0.2">
      <c r="A27" s="79">
        <v>7</v>
      </c>
      <c r="B27" s="166"/>
      <c r="C27" s="45"/>
      <c r="D27" s="418" t="s">
        <v>268</v>
      </c>
      <c r="E27" s="418" t="s">
        <v>268</v>
      </c>
      <c r="F27" s="418" t="s">
        <v>268</v>
      </c>
      <c r="G27" s="418" t="s">
        <v>268</v>
      </c>
      <c r="H27" s="187">
        <f t="shared" ref="H27:I28" si="29">T27</f>
        <v>14.2</v>
      </c>
      <c r="I27" s="187">
        <f t="shared" si="29"/>
        <v>14.77</v>
      </c>
      <c r="J27" s="400">
        <f>V27</f>
        <v>15.36</v>
      </c>
      <c r="K27" s="388"/>
      <c r="L27" s="130" t="e">
        <f>(F27/E27)-1</f>
        <v>#VALUE!</v>
      </c>
      <c r="M27" s="130" t="e">
        <f>(G27/F27)-1</f>
        <v>#VALUE!</v>
      </c>
      <c r="N27" s="130" t="e">
        <f t="shared" ref="N27:P27" si="30">(H27/G27)-1</f>
        <v>#VALUE!</v>
      </c>
      <c r="O27" s="130">
        <f t="shared" si="30"/>
        <v>4.0141000000000003E-2</v>
      </c>
      <c r="P27" s="130">
        <f t="shared" si="30"/>
        <v>3.9946000000000002E-2</v>
      </c>
      <c r="Q27" s="204">
        <f>ROUND(VLOOKUP($A27,'2020 REG - ORD 841'!$A$9:$V$499,17,FALSE)*(1+$I$2),5)</f>
        <v>12.625439999999999</v>
      </c>
      <c r="R27" s="204">
        <f>ROUND(VLOOKUP($A27,'2020 REG - ORD 841'!$A$9:$V$499,18,FALSE)*(1+$I$2),5)</f>
        <v>13.13044</v>
      </c>
      <c r="S27" s="204">
        <f>ROUND(VLOOKUP($A27,'2020 REG - ORD 841'!$A$9:$V$499,19,FALSE)*(1+$I$2),5)</f>
        <v>13.655659999999999</v>
      </c>
      <c r="T27" s="204">
        <f>ROUND(VLOOKUP($A27,'2020 REG - ORD 841'!$A$9:$V$499,20,FALSE)*(1+$I$2),5)</f>
        <v>14.201890000000001</v>
      </c>
      <c r="U27" s="204">
        <f>ROUND(VLOOKUP($A27,'2020 REG - ORD 841'!$A$9:$V$499,21,FALSE)*(1+$I$2),5)</f>
        <v>14.769970000000001</v>
      </c>
      <c r="V27" s="204">
        <f>ROUND(VLOOKUP($A27,'2020 REG - ORD 841'!$A$9:$V$499,22,FALSE)*(1+$I$2),5)</f>
        <v>15.36077</v>
      </c>
      <c r="W27" s="130"/>
      <c r="X27" s="130">
        <f>(R27/Q27)-1</f>
        <v>3.9999E-2</v>
      </c>
      <c r="Y27" s="130">
        <f t="shared" ref="Y27:AB27" si="31">(S27/R27)-1</f>
        <v>0.04</v>
      </c>
      <c r="Z27" s="130">
        <f t="shared" si="31"/>
        <v>0.04</v>
      </c>
      <c r="AA27" s="130">
        <f t="shared" si="31"/>
        <v>0.04</v>
      </c>
      <c r="AB27" s="130">
        <f t="shared" si="31"/>
        <v>0.04</v>
      </c>
    </row>
    <row r="28" spans="1:28" s="4" customFormat="1" ht="13.5" customHeight="1" x14ac:dyDescent="0.2">
      <c r="A28" s="76"/>
      <c r="B28" s="167"/>
      <c r="C28" s="29"/>
      <c r="D28" s="419"/>
      <c r="E28" s="419"/>
      <c r="F28" s="419"/>
      <c r="G28" s="419"/>
      <c r="H28" s="188">
        <f t="shared" si="29"/>
        <v>29540</v>
      </c>
      <c r="I28" s="188">
        <f t="shared" si="29"/>
        <v>30722</v>
      </c>
      <c r="J28" s="401">
        <f>V28</f>
        <v>31950</v>
      </c>
      <c r="K28" s="388" t="e">
        <f>(E27/E24)-1</f>
        <v>#VALUE!</v>
      </c>
      <c r="L28" s="130" t="e">
        <f>(F27/F24)-1</f>
        <v>#VALUE!</v>
      </c>
      <c r="M28" s="130" t="e">
        <f t="shared" ref="M28:P28" si="32">(G27/G24)-1</f>
        <v>#VALUE!</v>
      </c>
      <c r="N28" s="130">
        <f t="shared" si="32"/>
        <v>2.4531000000000001E-2</v>
      </c>
      <c r="O28" s="130">
        <f t="shared" si="32"/>
        <v>2.4983000000000002E-2</v>
      </c>
      <c r="P28" s="130">
        <f t="shared" si="32"/>
        <v>2.4683E-2</v>
      </c>
      <c r="Q28" s="131">
        <f t="shared" ref="Q28:U28" si="33">ROUND((Q27*2080),5)</f>
        <v>26260.915199999999</v>
      </c>
      <c r="R28" s="132">
        <f t="shared" si="33"/>
        <v>27311.315200000001</v>
      </c>
      <c r="S28" s="132">
        <f t="shared" si="33"/>
        <v>28403.772799999999</v>
      </c>
      <c r="T28" s="132">
        <f t="shared" si="33"/>
        <v>29539.931199999999</v>
      </c>
      <c r="U28" s="132">
        <f t="shared" si="33"/>
        <v>30721.5376</v>
      </c>
      <c r="V28" s="132">
        <f>ROUND((V27*2080),5)</f>
        <v>31950.401600000001</v>
      </c>
      <c r="W28" s="130">
        <f>(Q27/Q24)-1</f>
        <v>2.5000999999999999E-2</v>
      </c>
      <c r="X28" s="130">
        <f>(R27/R24)-1</f>
        <v>2.4999E-2</v>
      </c>
      <c r="Y28" s="130">
        <f t="shared" ref="Y28:AB28" si="34">(S27/S24)-1</f>
        <v>2.5000000000000001E-2</v>
      </c>
      <c r="Z28" s="130">
        <f t="shared" si="34"/>
        <v>2.5000000000000001E-2</v>
      </c>
      <c r="AA28" s="130">
        <f t="shared" si="34"/>
        <v>2.5000999999999999E-2</v>
      </c>
      <c r="AB28" s="130">
        <f t="shared" si="34"/>
        <v>2.5002E-2</v>
      </c>
    </row>
    <row r="29" spans="1:28" s="4" customFormat="1" ht="13.5" customHeight="1" thickBot="1" x14ac:dyDescent="0.25">
      <c r="A29" s="80"/>
      <c r="B29" s="168"/>
      <c r="C29" s="39"/>
      <c r="D29" s="420"/>
      <c r="E29" s="420"/>
      <c r="F29" s="420"/>
      <c r="G29" s="420"/>
      <c r="H29" s="190"/>
      <c r="I29" s="190"/>
      <c r="J29" s="402"/>
      <c r="K29" s="389"/>
      <c r="L29" s="133"/>
      <c r="M29" s="133"/>
      <c r="N29" s="133"/>
      <c r="O29" s="133"/>
      <c r="P29" s="133"/>
      <c r="Q29" s="134"/>
      <c r="R29" s="135"/>
      <c r="S29" s="135"/>
      <c r="T29" s="135"/>
      <c r="U29" s="135"/>
      <c r="V29" s="135"/>
      <c r="W29" s="133"/>
      <c r="X29" s="133"/>
      <c r="Y29" s="133"/>
      <c r="Z29" s="133"/>
      <c r="AA29" s="133"/>
      <c r="AB29" s="133"/>
    </row>
    <row r="30" spans="1:28" s="4" customFormat="1" ht="13.5" customHeight="1" x14ac:dyDescent="0.2">
      <c r="A30" s="79">
        <v>8</v>
      </c>
      <c r="B30" s="166"/>
      <c r="C30" s="45"/>
      <c r="D30" s="418" t="s">
        <v>268</v>
      </c>
      <c r="E30" s="418" t="s">
        <v>268</v>
      </c>
      <c r="F30" s="418" t="s">
        <v>268</v>
      </c>
      <c r="G30" s="187">
        <f t="shared" ref="G30:I31" si="35">S30</f>
        <v>14</v>
      </c>
      <c r="H30" s="187">
        <f t="shared" si="35"/>
        <v>14.56</v>
      </c>
      <c r="I30" s="187">
        <f t="shared" si="35"/>
        <v>15.14</v>
      </c>
      <c r="J30" s="400">
        <f>V30</f>
        <v>15.74</v>
      </c>
      <c r="K30" s="388"/>
      <c r="L30" s="130" t="e">
        <f>(F30/E30)-1</f>
        <v>#VALUE!</v>
      </c>
      <c r="M30" s="130" t="e">
        <f t="shared" ref="M30:P30" si="36">(G30/F30)-1</f>
        <v>#VALUE!</v>
      </c>
      <c r="N30" s="130">
        <f t="shared" si="36"/>
        <v>0.04</v>
      </c>
      <c r="O30" s="130">
        <f t="shared" si="36"/>
        <v>3.9835000000000002E-2</v>
      </c>
      <c r="P30" s="130">
        <f t="shared" si="36"/>
        <v>3.9629999999999999E-2</v>
      </c>
      <c r="Q30" s="204">
        <f>ROUND(VLOOKUP($A30,'2020 REG - ORD 841'!$A$9:$V$499,17,FALSE)*(1+$I$2),5)</f>
        <v>12.94107</v>
      </c>
      <c r="R30" s="204">
        <f>ROUND(VLOOKUP($A30,'2020 REG - ORD 841'!$A$9:$V$499,18,FALSE)*(1+$I$2),5)</f>
        <v>13.45871</v>
      </c>
      <c r="S30" s="204">
        <f>ROUND(VLOOKUP($A30,'2020 REG - ORD 841'!$A$9:$V$499,19,FALSE)*(1+$I$2),5)</f>
        <v>13.99705</v>
      </c>
      <c r="T30" s="204">
        <f>ROUND(VLOOKUP($A30,'2020 REG - ORD 841'!$A$9:$V$499,20,FALSE)*(1+$I$2),5)</f>
        <v>14.556929999999999</v>
      </c>
      <c r="U30" s="204">
        <f>ROUND(VLOOKUP($A30,'2020 REG - ORD 841'!$A$9:$V$499,21,FALSE)*(1+$I$2),5)</f>
        <v>15.13922</v>
      </c>
      <c r="V30" s="204">
        <f>ROUND(VLOOKUP($A30,'2020 REG - ORD 841'!$A$9:$V$499,22,FALSE)*(1+$I$2),5)</f>
        <v>15.74479</v>
      </c>
      <c r="W30" s="130"/>
      <c r="X30" s="130">
        <f>(R30/Q30)-1</f>
        <v>0.04</v>
      </c>
      <c r="Y30" s="130">
        <f t="shared" ref="Y30:AB30" si="37">(S30/R30)-1</f>
        <v>3.9999E-2</v>
      </c>
      <c r="Z30" s="130">
        <f t="shared" si="37"/>
        <v>0.04</v>
      </c>
      <c r="AA30" s="130">
        <f t="shared" si="37"/>
        <v>4.0001000000000002E-2</v>
      </c>
      <c r="AB30" s="130">
        <f t="shared" si="37"/>
        <v>0.04</v>
      </c>
    </row>
    <row r="31" spans="1:28" s="4" customFormat="1" ht="13.5" customHeight="1" x14ac:dyDescent="0.2">
      <c r="A31" s="76"/>
      <c r="B31" s="167"/>
      <c r="C31" s="29"/>
      <c r="D31" s="419"/>
      <c r="E31" s="419"/>
      <c r="F31" s="419"/>
      <c r="G31" s="188">
        <f t="shared" si="35"/>
        <v>29114</v>
      </c>
      <c r="H31" s="188">
        <f t="shared" si="35"/>
        <v>30278</v>
      </c>
      <c r="I31" s="188">
        <f t="shared" si="35"/>
        <v>31490</v>
      </c>
      <c r="J31" s="401">
        <f>V31</f>
        <v>32749</v>
      </c>
      <c r="K31" s="388" t="e">
        <f>(E30/E27)-1</f>
        <v>#VALUE!</v>
      </c>
      <c r="L31" s="130" t="e">
        <f>(F30/F27)-1</f>
        <v>#VALUE!</v>
      </c>
      <c r="M31" s="130" t="e">
        <f t="shared" ref="M31:P31" si="38">(G30/G27)-1</f>
        <v>#VALUE!</v>
      </c>
      <c r="N31" s="130">
        <f t="shared" si="38"/>
        <v>2.5352E-2</v>
      </c>
      <c r="O31" s="130">
        <f t="shared" si="38"/>
        <v>2.5051E-2</v>
      </c>
      <c r="P31" s="130">
        <f t="shared" si="38"/>
        <v>2.4740000000000002E-2</v>
      </c>
      <c r="Q31" s="131">
        <f t="shared" ref="Q31:U31" si="39">ROUND((Q30*2080),5)</f>
        <v>26917.425599999999</v>
      </c>
      <c r="R31" s="132">
        <f t="shared" si="39"/>
        <v>27994.1168</v>
      </c>
      <c r="S31" s="132">
        <f t="shared" si="39"/>
        <v>29113.864000000001</v>
      </c>
      <c r="T31" s="132">
        <f t="shared" si="39"/>
        <v>30278.414400000001</v>
      </c>
      <c r="U31" s="132">
        <f t="shared" si="39"/>
        <v>31489.577600000001</v>
      </c>
      <c r="V31" s="132">
        <f>ROUND((V30*2080),5)</f>
        <v>32749.163199999999</v>
      </c>
      <c r="W31" s="130">
        <f>(Q30/Q27)-1</f>
        <v>2.5000000000000001E-2</v>
      </c>
      <c r="X31" s="130">
        <f>(R30/R27)-1</f>
        <v>2.5000999999999999E-2</v>
      </c>
      <c r="Y31" s="130">
        <f t="shared" ref="Y31:AB31" si="40">(S30/S27)-1</f>
        <v>2.5000000000000001E-2</v>
      </c>
      <c r="Z31" s="130">
        <f t="shared" si="40"/>
        <v>2.4999E-2</v>
      </c>
      <c r="AA31" s="130">
        <f t="shared" si="40"/>
        <v>2.5000000000000001E-2</v>
      </c>
      <c r="AB31" s="130">
        <f t="shared" si="40"/>
        <v>2.5000000000000001E-2</v>
      </c>
    </row>
    <row r="32" spans="1:28" s="4" customFormat="1" ht="13.5" customHeight="1" thickBot="1" x14ac:dyDescent="0.25">
      <c r="A32" s="80"/>
      <c r="B32" s="168"/>
      <c r="C32" s="39"/>
      <c r="D32" s="420"/>
      <c r="E32" s="420"/>
      <c r="F32" s="420"/>
      <c r="G32" s="190"/>
      <c r="H32" s="190"/>
      <c r="I32" s="190"/>
      <c r="J32" s="402"/>
      <c r="K32" s="389"/>
      <c r="L32" s="133"/>
      <c r="M32" s="133"/>
      <c r="N32" s="133"/>
      <c r="O32" s="133"/>
      <c r="P32" s="133"/>
      <c r="Q32" s="134"/>
      <c r="R32" s="135"/>
      <c r="S32" s="135"/>
      <c r="T32" s="135"/>
      <c r="U32" s="135"/>
      <c r="V32" s="135"/>
      <c r="W32" s="133"/>
      <c r="X32" s="133"/>
      <c r="Y32" s="133"/>
      <c r="Z32" s="133"/>
      <c r="AA32" s="133"/>
      <c r="AB32" s="133"/>
    </row>
    <row r="33" spans="1:28" s="4" customFormat="1" ht="13.5" customHeight="1" x14ac:dyDescent="0.2">
      <c r="A33" s="79">
        <v>9</v>
      </c>
      <c r="B33" s="166"/>
      <c r="C33" s="45"/>
      <c r="D33" s="418" t="s">
        <v>268</v>
      </c>
      <c r="E33" s="418" t="s">
        <v>268</v>
      </c>
      <c r="F33" s="187">
        <f t="shared" ref="F33:I34" si="41">R33</f>
        <v>13.8</v>
      </c>
      <c r="G33" s="187">
        <f t="shared" si="41"/>
        <v>14.35</v>
      </c>
      <c r="H33" s="187">
        <f t="shared" si="41"/>
        <v>14.92</v>
      </c>
      <c r="I33" s="187">
        <f t="shared" si="41"/>
        <v>15.52</v>
      </c>
      <c r="J33" s="400">
        <f>V33</f>
        <v>16.14</v>
      </c>
      <c r="K33" s="388"/>
      <c r="L33" s="130" t="e">
        <f>(F33/E33)-1</f>
        <v>#VALUE!</v>
      </c>
      <c r="M33" s="130">
        <f t="shared" ref="M33:P33" si="42">(G33/F33)-1</f>
        <v>3.9855000000000002E-2</v>
      </c>
      <c r="N33" s="130">
        <f t="shared" si="42"/>
        <v>3.9720999999999999E-2</v>
      </c>
      <c r="O33" s="130">
        <f t="shared" si="42"/>
        <v>4.0214E-2</v>
      </c>
      <c r="P33" s="130">
        <f t="shared" si="42"/>
        <v>3.9947999999999997E-2</v>
      </c>
      <c r="Q33" s="204">
        <f>ROUND(VLOOKUP($A33,'2020 REG - ORD 841'!$A$9:$V$499,17,FALSE)*(1+$I$2),5)</f>
        <v>13.264609999999999</v>
      </c>
      <c r="R33" s="204">
        <f>ROUND(VLOOKUP($A33,'2020 REG - ORD 841'!$A$9:$V$499,18,FALSE)*(1+$I$2),5)</f>
        <v>13.79519</v>
      </c>
      <c r="S33" s="204">
        <f>ROUND(VLOOKUP($A33,'2020 REG - ORD 841'!$A$9:$V$499,19,FALSE)*(1+$I$2),5)</f>
        <v>14.347</v>
      </c>
      <c r="T33" s="204">
        <f>ROUND(VLOOKUP($A33,'2020 REG - ORD 841'!$A$9:$V$499,20,FALSE)*(1+$I$2),5)</f>
        <v>14.920859999999999</v>
      </c>
      <c r="U33" s="204">
        <f>ROUND(VLOOKUP($A33,'2020 REG - ORD 841'!$A$9:$V$499,21,FALSE)*(1+$I$2),5)</f>
        <v>15.5177</v>
      </c>
      <c r="V33" s="204">
        <f>ROUND(VLOOKUP($A33,'2020 REG - ORD 841'!$A$9:$V$499,22,FALSE)*(1+$I$2),5)</f>
        <v>16.138400000000001</v>
      </c>
      <c r="W33" s="130"/>
      <c r="X33" s="130">
        <f>(R33/Q33)-1</f>
        <v>0.04</v>
      </c>
      <c r="Y33" s="130">
        <f t="shared" ref="Y33:AB33" si="43">(S33/R33)-1</f>
        <v>0.04</v>
      </c>
      <c r="Z33" s="130">
        <f t="shared" si="43"/>
        <v>3.9999E-2</v>
      </c>
      <c r="AA33" s="130">
        <f t="shared" si="43"/>
        <v>0.04</v>
      </c>
      <c r="AB33" s="130">
        <f t="shared" si="43"/>
        <v>3.9999E-2</v>
      </c>
    </row>
    <row r="34" spans="1:28" s="4" customFormat="1" ht="13.5" customHeight="1" x14ac:dyDescent="0.2">
      <c r="A34" s="76"/>
      <c r="B34" s="167"/>
      <c r="C34" s="29"/>
      <c r="D34" s="419"/>
      <c r="E34" s="419"/>
      <c r="F34" s="188">
        <f t="shared" si="41"/>
        <v>28694</v>
      </c>
      <c r="G34" s="188">
        <f t="shared" si="41"/>
        <v>29842</v>
      </c>
      <c r="H34" s="188">
        <f t="shared" si="41"/>
        <v>31035</v>
      </c>
      <c r="I34" s="188">
        <f t="shared" si="41"/>
        <v>32277</v>
      </c>
      <c r="J34" s="401">
        <f>V34</f>
        <v>33568</v>
      </c>
      <c r="K34" s="388" t="e">
        <f>(E33/E30)-1</f>
        <v>#VALUE!</v>
      </c>
      <c r="L34" s="130" t="e">
        <f>(F33/F30)-1</f>
        <v>#VALUE!</v>
      </c>
      <c r="M34" s="130">
        <f t="shared" ref="M34:P34" si="44">(G33/G30)-1</f>
        <v>2.5000000000000001E-2</v>
      </c>
      <c r="N34" s="130">
        <f t="shared" si="44"/>
        <v>2.4725E-2</v>
      </c>
      <c r="O34" s="130">
        <f t="shared" si="44"/>
        <v>2.5099E-2</v>
      </c>
      <c r="P34" s="130">
        <f t="shared" si="44"/>
        <v>2.5413000000000002E-2</v>
      </c>
      <c r="Q34" s="131">
        <f t="shared" ref="Q34:U34" si="45">ROUND((Q33*2080),5)</f>
        <v>27590.388800000001</v>
      </c>
      <c r="R34" s="132">
        <f t="shared" si="45"/>
        <v>28693.995200000001</v>
      </c>
      <c r="S34" s="132">
        <f t="shared" si="45"/>
        <v>29841.759999999998</v>
      </c>
      <c r="T34" s="132">
        <f t="shared" si="45"/>
        <v>31035.388800000001</v>
      </c>
      <c r="U34" s="132">
        <f t="shared" si="45"/>
        <v>32276.815999999999</v>
      </c>
      <c r="V34" s="132">
        <f>ROUND((V33*2080),5)</f>
        <v>33567.872000000003</v>
      </c>
      <c r="W34" s="130">
        <f>(Q33/Q30)-1</f>
        <v>2.5000999999999999E-2</v>
      </c>
      <c r="X34" s="130">
        <f>(R33/R30)-1</f>
        <v>2.5000999999999999E-2</v>
      </c>
      <c r="Y34" s="130">
        <f t="shared" ref="Y34:AB34" si="46">(S33/S30)-1</f>
        <v>2.5002E-2</v>
      </c>
      <c r="Z34" s="130">
        <f t="shared" si="46"/>
        <v>2.5000000000000001E-2</v>
      </c>
      <c r="AA34" s="130">
        <f t="shared" si="46"/>
        <v>2.5000000000000001E-2</v>
      </c>
      <c r="AB34" s="130">
        <f t="shared" si="46"/>
        <v>2.4999E-2</v>
      </c>
    </row>
    <row r="35" spans="1:28" s="4" customFormat="1" ht="13.5" customHeight="1" thickBot="1" x14ac:dyDescent="0.25">
      <c r="A35" s="80"/>
      <c r="B35" s="168"/>
      <c r="C35" s="39"/>
      <c r="D35" s="420"/>
      <c r="E35" s="420"/>
      <c r="F35" s="190"/>
      <c r="G35" s="190"/>
      <c r="H35" s="190"/>
      <c r="I35" s="190"/>
      <c r="J35" s="402"/>
      <c r="K35" s="389"/>
      <c r="L35" s="133"/>
      <c r="M35" s="133"/>
      <c r="N35" s="133"/>
      <c r="O35" s="133"/>
      <c r="P35" s="133"/>
      <c r="Q35" s="134"/>
      <c r="R35" s="135"/>
      <c r="S35" s="135"/>
      <c r="T35" s="135"/>
      <c r="U35" s="135"/>
      <c r="V35" s="135"/>
      <c r="W35" s="133"/>
      <c r="X35" s="133"/>
      <c r="Y35" s="133"/>
      <c r="Z35" s="133"/>
      <c r="AA35" s="133"/>
      <c r="AB35" s="133"/>
    </row>
    <row r="36" spans="1:28" s="4" customFormat="1" ht="13.5" customHeight="1" x14ac:dyDescent="0.2">
      <c r="A36" s="79">
        <v>10</v>
      </c>
      <c r="B36" s="166"/>
      <c r="C36" s="45"/>
      <c r="D36" s="418" t="s">
        <v>268</v>
      </c>
      <c r="E36" s="418" t="s">
        <v>268</v>
      </c>
      <c r="F36" s="187">
        <f t="shared" ref="F36:I37" si="47">R36</f>
        <v>14.14</v>
      </c>
      <c r="G36" s="187">
        <f t="shared" si="47"/>
        <v>14.71</v>
      </c>
      <c r="H36" s="187">
        <f t="shared" si="47"/>
        <v>15.29</v>
      </c>
      <c r="I36" s="187">
        <f t="shared" si="47"/>
        <v>15.91</v>
      </c>
      <c r="J36" s="400">
        <f>V36</f>
        <v>16.54</v>
      </c>
      <c r="K36" s="388"/>
      <c r="L36" s="130" t="e">
        <f>(F36/E36)-1</f>
        <v>#VALUE!</v>
      </c>
      <c r="M36" s="130">
        <f t="shared" ref="M36:P36" si="48">(G36/F36)-1</f>
        <v>4.0311E-2</v>
      </c>
      <c r="N36" s="130">
        <f t="shared" si="48"/>
        <v>3.9428999999999999E-2</v>
      </c>
      <c r="O36" s="130">
        <f t="shared" si="48"/>
        <v>4.0549000000000002E-2</v>
      </c>
      <c r="P36" s="130">
        <f t="shared" si="48"/>
        <v>3.9598000000000001E-2</v>
      </c>
      <c r="Q36" s="204">
        <f>ROUND(VLOOKUP($A36,'2020 REG - ORD 841'!$A$9:$V$499,17,FALSE)*(1+$I$2),5)</f>
        <v>13.5962</v>
      </c>
      <c r="R36" s="204">
        <f>ROUND(VLOOKUP($A36,'2020 REG - ORD 841'!$A$9:$V$499,18,FALSE)*(1+$I$2),5)</f>
        <v>14.14006</v>
      </c>
      <c r="S36" s="204">
        <f>ROUND(VLOOKUP($A36,'2020 REG - ORD 841'!$A$9:$V$499,19,FALSE)*(1+$I$2),5)</f>
        <v>14.70566</v>
      </c>
      <c r="T36" s="204">
        <f>ROUND(VLOOKUP($A36,'2020 REG - ORD 841'!$A$9:$V$499,20,FALSE)*(1+$I$2),5)</f>
        <v>15.29388</v>
      </c>
      <c r="U36" s="204">
        <f>ROUND(VLOOKUP($A36,'2020 REG - ORD 841'!$A$9:$V$499,21,FALSE)*(1+$I$2),5)</f>
        <v>15.90565</v>
      </c>
      <c r="V36" s="204">
        <f>ROUND(VLOOKUP($A36,'2020 REG - ORD 841'!$A$9:$V$499,22,FALSE)*(1+$I$2),5)</f>
        <v>16.541869999999999</v>
      </c>
      <c r="W36" s="130"/>
      <c r="X36" s="130">
        <f>(R36/Q36)-1</f>
        <v>4.0001000000000002E-2</v>
      </c>
      <c r="Y36" s="130">
        <f t="shared" ref="Y36:AB36" si="49">(S36/R36)-1</f>
        <v>0.04</v>
      </c>
      <c r="Z36" s="130">
        <f t="shared" si="49"/>
        <v>0.04</v>
      </c>
      <c r="AA36" s="130">
        <f t="shared" si="49"/>
        <v>4.0001000000000002E-2</v>
      </c>
      <c r="AB36" s="130">
        <f t="shared" si="49"/>
        <v>0.04</v>
      </c>
    </row>
    <row r="37" spans="1:28" s="4" customFormat="1" ht="13.5" customHeight="1" x14ac:dyDescent="0.2">
      <c r="A37" s="76"/>
      <c r="B37" s="167"/>
      <c r="C37" s="29"/>
      <c r="D37" s="419"/>
      <c r="E37" s="419"/>
      <c r="F37" s="188">
        <f t="shared" si="47"/>
        <v>29411</v>
      </c>
      <c r="G37" s="188">
        <f t="shared" si="47"/>
        <v>30588</v>
      </c>
      <c r="H37" s="188">
        <f t="shared" si="47"/>
        <v>31811</v>
      </c>
      <c r="I37" s="188">
        <f t="shared" si="47"/>
        <v>33084</v>
      </c>
      <c r="J37" s="401">
        <f>V37</f>
        <v>34407</v>
      </c>
      <c r="K37" s="388" t="e">
        <f>(E36/E33)-1</f>
        <v>#VALUE!</v>
      </c>
      <c r="L37" s="130">
        <f>(F36/F33)-1</f>
        <v>2.4638E-2</v>
      </c>
      <c r="M37" s="130">
        <f t="shared" ref="M37:P37" si="50">(G36/G33)-1</f>
        <v>2.5087000000000002E-2</v>
      </c>
      <c r="N37" s="130">
        <f t="shared" si="50"/>
        <v>2.4799000000000002E-2</v>
      </c>
      <c r="O37" s="130">
        <f t="shared" si="50"/>
        <v>2.5128999999999999E-2</v>
      </c>
      <c r="P37" s="130">
        <f t="shared" si="50"/>
        <v>2.4782999999999999E-2</v>
      </c>
      <c r="Q37" s="131">
        <f t="shared" ref="Q37:U37" si="51">ROUND((Q36*2080),5)</f>
        <v>28280.096000000001</v>
      </c>
      <c r="R37" s="132">
        <f t="shared" si="51"/>
        <v>29411.324799999999</v>
      </c>
      <c r="S37" s="132">
        <f t="shared" si="51"/>
        <v>30587.772799999999</v>
      </c>
      <c r="T37" s="132">
        <f t="shared" si="51"/>
        <v>31811.270400000001</v>
      </c>
      <c r="U37" s="132">
        <f t="shared" si="51"/>
        <v>33083.752</v>
      </c>
      <c r="V37" s="132">
        <f>ROUND((V36*2080),5)</f>
        <v>34407.089599999999</v>
      </c>
      <c r="W37" s="130">
        <f>(Q36/Q33)-1</f>
        <v>2.4997999999999999E-2</v>
      </c>
      <c r="X37" s="130">
        <f>(R36/R33)-1</f>
        <v>2.4999E-2</v>
      </c>
      <c r="Y37" s="130">
        <f t="shared" ref="Y37:AB37" si="52">(S36/S33)-1</f>
        <v>2.4999E-2</v>
      </c>
      <c r="Z37" s="130">
        <f t="shared" si="52"/>
        <v>2.5000000000000001E-2</v>
      </c>
      <c r="AA37" s="130">
        <f t="shared" si="52"/>
        <v>2.5000000000000001E-2</v>
      </c>
      <c r="AB37" s="130">
        <f t="shared" si="52"/>
        <v>2.5000999999999999E-2</v>
      </c>
    </row>
    <row r="38" spans="1:28" s="4" customFormat="1" ht="13.5" customHeight="1" thickBot="1" x14ac:dyDescent="0.25">
      <c r="A38" s="80"/>
      <c r="B38" s="168"/>
      <c r="C38" s="39"/>
      <c r="D38" s="420"/>
      <c r="E38" s="420"/>
      <c r="F38" s="190"/>
      <c r="G38" s="190"/>
      <c r="H38" s="190"/>
      <c r="I38" s="190"/>
      <c r="J38" s="402"/>
      <c r="K38" s="389"/>
      <c r="L38" s="133"/>
      <c r="M38" s="133"/>
      <c r="N38" s="133"/>
      <c r="O38" s="133"/>
      <c r="P38" s="133"/>
      <c r="Q38" s="134"/>
      <c r="R38" s="135"/>
      <c r="S38" s="135"/>
      <c r="T38" s="135"/>
      <c r="U38" s="135"/>
      <c r="V38" s="135"/>
      <c r="W38" s="133"/>
      <c r="X38" s="133"/>
      <c r="Y38" s="133"/>
      <c r="Z38" s="133"/>
      <c r="AA38" s="133"/>
      <c r="AB38" s="133"/>
    </row>
    <row r="39" spans="1:28" s="4" customFormat="1" ht="13.5" customHeight="1" x14ac:dyDescent="0.2">
      <c r="A39" s="79">
        <v>11</v>
      </c>
      <c r="B39" s="166"/>
      <c r="C39" s="45"/>
      <c r="D39" s="418" t="s">
        <v>268</v>
      </c>
      <c r="E39" s="187">
        <f t="shared" ref="E39:I40" si="53">Q39</f>
        <v>13.94</v>
      </c>
      <c r="F39" s="187">
        <f t="shared" si="53"/>
        <v>14.49</v>
      </c>
      <c r="G39" s="187">
        <f t="shared" si="53"/>
        <v>15.07</v>
      </c>
      <c r="H39" s="187">
        <f t="shared" si="53"/>
        <v>15.68</v>
      </c>
      <c r="I39" s="187">
        <f t="shared" si="53"/>
        <v>16.3</v>
      </c>
      <c r="J39" s="400">
        <f>V39</f>
        <v>16.96</v>
      </c>
      <c r="K39" s="388"/>
      <c r="L39" s="130">
        <f>(F39/E39)-1</f>
        <v>3.9454999999999997E-2</v>
      </c>
      <c r="M39" s="130">
        <f t="shared" ref="M39:P39" si="54">(G39/F39)-1</f>
        <v>4.0028000000000001E-2</v>
      </c>
      <c r="N39" s="130">
        <f t="shared" si="54"/>
        <v>4.0478E-2</v>
      </c>
      <c r="O39" s="130">
        <f t="shared" si="54"/>
        <v>3.9541E-2</v>
      </c>
      <c r="P39" s="130">
        <f t="shared" si="54"/>
        <v>4.0490999999999999E-2</v>
      </c>
      <c r="Q39" s="204">
        <f>ROUND(VLOOKUP($A39,'2020 REG - ORD 841'!$A$9:$V$499,17,FALSE)*(1+$I$2),5)</f>
        <v>13.936109999999999</v>
      </c>
      <c r="R39" s="204">
        <f>ROUND(VLOOKUP($A39,'2020 REG - ORD 841'!$A$9:$V$499,18,FALSE)*(1+$I$2),5)</f>
        <v>14.493550000000001</v>
      </c>
      <c r="S39" s="204">
        <f>ROUND(VLOOKUP($A39,'2020 REG - ORD 841'!$A$9:$V$499,19,FALSE)*(1+$I$2),5)</f>
        <v>15.0733</v>
      </c>
      <c r="T39" s="204">
        <f>ROUND(VLOOKUP($A39,'2020 REG - ORD 841'!$A$9:$V$499,20,FALSE)*(1+$I$2),5)</f>
        <v>15.67623</v>
      </c>
      <c r="U39" s="204">
        <f>ROUND(VLOOKUP($A39,'2020 REG - ORD 841'!$A$9:$V$499,21,FALSE)*(1+$I$2),5)</f>
        <v>16.303280000000001</v>
      </c>
      <c r="V39" s="204">
        <f>ROUND(VLOOKUP($A39,'2020 REG - ORD 841'!$A$9:$V$499,22,FALSE)*(1+$I$2),5)</f>
        <v>16.955410000000001</v>
      </c>
      <c r="W39" s="130"/>
      <c r="X39" s="130">
        <f>(R39/Q39)-1</f>
        <v>0.04</v>
      </c>
      <c r="Y39" s="130">
        <f t="shared" ref="Y39:AB39" si="55">(S39/R39)-1</f>
        <v>4.0001000000000002E-2</v>
      </c>
      <c r="Z39" s="130">
        <f t="shared" si="55"/>
        <v>0.04</v>
      </c>
      <c r="AA39" s="130">
        <f t="shared" si="55"/>
        <v>0.04</v>
      </c>
      <c r="AB39" s="130">
        <f t="shared" si="55"/>
        <v>0.04</v>
      </c>
    </row>
    <row r="40" spans="1:28" s="4" customFormat="1" ht="13.5" customHeight="1" x14ac:dyDescent="0.2">
      <c r="A40" s="76"/>
      <c r="B40" s="167"/>
      <c r="C40" s="29"/>
      <c r="D40" s="419"/>
      <c r="E40" s="188">
        <f t="shared" si="53"/>
        <v>28987</v>
      </c>
      <c r="F40" s="188">
        <f t="shared" si="53"/>
        <v>30147</v>
      </c>
      <c r="G40" s="188">
        <f t="shared" si="53"/>
        <v>31352</v>
      </c>
      <c r="H40" s="188">
        <f t="shared" si="53"/>
        <v>32607</v>
      </c>
      <c r="I40" s="188">
        <f t="shared" si="53"/>
        <v>33911</v>
      </c>
      <c r="J40" s="401">
        <f>V40</f>
        <v>35267</v>
      </c>
      <c r="K40" s="388" t="e">
        <f>(E39/E36)-1</f>
        <v>#VALUE!</v>
      </c>
      <c r="L40" s="130">
        <f>(F39/F36)-1</f>
        <v>2.4752E-2</v>
      </c>
      <c r="M40" s="130">
        <f t="shared" ref="M40:P40" si="56">(G39/G36)-1</f>
        <v>2.4473000000000002E-2</v>
      </c>
      <c r="N40" s="130">
        <f t="shared" si="56"/>
        <v>2.5506999999999998E-2</v>
      </c>
      <c r="O40" s="130">
        <f t="shared" si="56"/>
        <v>2.4513E-2</v>
      </c>
      <c r="P40" s="130">
        <f t="shared" si="56"/>
        <v>2.5392999999999999E-2</v>
      </c>
      <c r="Q40" s="131">
        <f t="shared" ref="Q40:U40" si="57">ROUND((Q39*2080),5)</f>
        <v>28987.108800000002</v>
      </c>
      <c r="R40" s="132">
        <f t="shared" si="57"/>
        <v>30146.583999999999</v>
      </c>
      <c r="S40" s="132">
        <f t="shared" si="57"/>
        <v>31352.464</v>
      </c>
      <c r="T40" s="132">
        <f t="shared" si="57"/>
        <v>32606.558400000002</v>
      </c>
      <c r="U40" s="132">
        <f t="shared" si="57"/>
        <v>33910.822399999997</v>
      </c>
      <c r="V40" s="132">
        <f>ROUND((V39*2080),5)</f>
        <v>35267.252800000002</v>
      </c>
      <c r="W40" s="130">
        <f>(Q39/Q36)-1</f>
        <v>2.5000000000000001E-2</v>
      </c>
      <c r="X40" s="130">
        <f>(R39/R36)-1</f>
        <v>2.4999E-2</v>
      </c>
      <c r="Y40" s="130">
        <f t="shared" ref="Y40:AB40" si="58">(S39/S36)-1</f>
        <v>2.5000000000000001E-2</v>
      </c>
      <c r="Z40" s="130">
        <f t="shared" si="58"/>
        <v>2.5000000000000001E-2</v>
      </c>
      <c r="AA40" s="130">
        <f t="shared" si="58"/>
        <v>2.4999E-2</v>
      </c>
      <c r="AB40" s="130">
        <f t="shared" si="58"/>
        <v>2.5000000000000001E-2</v>
      </c>
    </row>
    <row r="41" spans="1:28" s="4" customFormat="1" ht="13.5" customHeight="1" thickBot="1" x14ac:dyDescent="0.25">
      <c r="A41" s="80"/>
      <c r="B41" s="168"/>
      <c r="C41" s="39"/>
      <c r="D41" s="420"/>
      <c r="E41" s="189"/>
      <c r="F41" s="190"/>
      <c r="G41" s="190"/>
      <c r="H41" s="190"/>
      <c r="I41" s="190"/>
      <c r="J41" s="402"/>
      <c r="K41" s="389"/>
      <c r="L41" s="133"/>
      <c r="M41" s="133"/>
      <c r="N41" s="133"/>
      <c r="O41" s="133"/>
      <c r="P41" s="133"/>
      <c r="Q41" s="134"/>
      <c r="R41" s="135"/>
      <c r="S41" s="135"/>
      <c r="T41" s="135"/>
      <c r="U41" s="135"/>
      <c r="V41" s="135"/>
      <c r="W41" s="133"/>
      <c r="X41" s="133"/>
      <c r="Y41" s="133"/>
      <c r="Z41" s="133"/>
      <c r="AA41" s="133"/>
      <c r="AB41" s="133"/>
    </row>
    <row r="42" spans="1:28" s="4" customFormat="1" ht="13.5" customHeight="1" x14ac:dyDescent="0.2">
      <c r="A42" s="79">
        <v>12</v>
      </c>
      <c r="B42" s="166"/>
      <c r="C42" s="45"/>
      <c r="D42" s="187">
        <f t="shared" ref="D42:D100" si="59">+Q42*96%</f>
        <v>13.71</v>
      </c>
      <c r="E42" s="187">
        <f t="shared" ref="E42:I43" si="60">Q42</f>
        <v>14.28</v>
      </c>
      <c r="F42" s="187">
        <f t="shared" si="60"/>
        <v>14.86</v>
      </c>
      <c r="G42" s="187">
        <f t="shared" si="60"/>
        <v>15.45</v>
      </c>
      <c r="H42" s="187">
        <f t="shared" si="60"/>
        <v>16.07</v>
      </c>
      <c r="I42" s="187">
        <f t="shared" si="60"/>
        <v>16.71</v>
      </c>
      <c r="J42" s="400">
        <f>V42</f>
        <v>17.38</v>
      </c>
      <c r="K42" s="388"/>
      <c r="L42" s="130">
        <f>(F42/E42)-1</f>
        <v>4.0615999999999999E-2</v>
      </c>
      <c r="M42" s="130">
        <f t="shared" ref="M42:P42" si="61">(G42/F42)-1</f>
        <v>3.9704000000000003E-2</v>
      </c>
      <c r="N42" s="130">
        <f t="shared" si="61"/>
        <v>4.0128999999999998E-2</v>
      </c>
      <c r="O42" s="130">
        <f t="shared" si="61"/>
        <v>3.9826E-2</v>
      </c>
      <c r="P42" s="130">
        <f t="shared" si="61"/>
        <v>4.0096E-2</v>
      </c>
      <c r="Q42" s="204">
        <f>ROUND(VLOOKUP($A42,'2020 REG - ORD 841'!$A$9:$V$499,17,FALSE)*(1+$I$2),5)</f>
        <v>14.284509999999999</v>
      </c>
      <c r="R42" s="204">
        <f>ROUND(VLOOKUP($A42,'2020 REG - ORD 841'!$A$9:$V$499,18,FALSE)*(1+$I$2),5)</f>
        <v>14.85589</v>
      </c>
      <c r="S42" s="204">
        <f>ROUND(VLOOKUP($A42,'2020 REG - ORD 841'!$A$9:$V$499,19,FALSE)*(1+$I$2),5)</f>
        <v>15.450139999999999</v>
      </c>
      <c r="T42" s="204">
        <f>ROUND(VLOOKUP($A42,'2020 REG - ORD 841'!$A$9:$V$499,20,FALSE)*(1+$I$2),5)</f>
        <v>16.068149999999999</v>
      </c>
      <c r="U42" s="204">
        <f>ROUND(VLOOKUP($A42,'2020 REG - ORD 841'!$A$9:$V$499,21,FALSE)*(1+$I$2),5)</f>
        <v>16.71086</v>
      </c>
      <c r="V42" s="204">
        <f>ROUND(VLOOKUP($A42,'2020 REG - ORD 841'!$A$9:$V$499,22,FALSE)*(1+$I$2),5)</f>
        <v>17.37931</v>
      </c>
      <c r="W42" s="130"/>
      <c r="X42" s="130">
        <f>(R42/Q42)-1</f>
        <v>0.04</v>
      </c>
      <c r="Y42" s="130">
        <f t="shared" ref="Y42:AB42" si="62">(S42/R42)-1</f>
        <v>4.0001000000000002E-2</v>
      </c>
      <c r="Z42" s="130">
        <f t="shared" si="62"/>
        <v>0.04</v>
      </c>
      <c r="AA42" s="130">
        <f t="shared" si="62"/>
        <v>3.9999E-2</v>
      </c>
      <c r="AB42" s="130">
        <f t="shared" si="62"/>
        <v>4.0001000000000002E-2</v>
      </c>
    </row>
    <row r="43" spans="1:28" s="4" customFormat="1" ht="13.5" customHeight="1" x14ac:dyDescent="0.2">
      <c r="A43" s="76"/>
      <c r="B43" s="167"/>
      <c r="C43" s="29"/>
      <c r="D43" s="188">
        <f t="shared" si="59"/>
        <v>28523</v>
      </c>
      <c r="E43" s="188">
        <f t="shared" si="60"/>
        <v>29712</v>
      </c>
      <c r="F43" s="188">
        <f t="shared" si="60"/>
        <v>30900</v>
      </c>
      <c r="G43" s="188">
        <f t="shared" si="60"/>
        <v>32136</v>
      </c>
      <c r="H43" s="188">
        <f t="shared" si="60"/>
        <v>33422</v>
      </c>
      <c r="I43" s="188">
        <f t="shared" si="60"/>
        <v>34759</v>
      </c>
      <c r="J43" s="401">
        <f>V43</f>
        <v>36149</v>
      </c>
      <c r="K43" s="388">
        <f>(E42/E39)-1</f>
        <v>2.4389999999999998E-2</v>
      </c>
      <c r="L43" s="130">
        <f>(F42/F39)-1</f>
        <v>2.5534999999999999E-2</v>
      </c>
      <c r="M43" s="130">
        <f t="shared" ref="M43:P43" si="63">(G42/G39)-1</f>
        <v>2.5215999999999999E-2</v>
      </c>
      <c r="N43" s="130">
        <f t="shared" si="63"/>
        <v>2.4871999999999998E-2</v>
      </c>
      <c r="O43" s="130">
        <f t="shared" si="63"/>
        <v>2.5152999999999998E-2</v>
      </c>
      <c r="P43" s="130">
        <f t="shared" si="63"/>
        <v>2.4764000000000001E-2</v>
      </c>
      <c r="Q43" s="131">
        <f t="shared" ref="Q43:U43" si="64">ROUND((Q42*2080),5)</f>
        <v>29711.7808</v>
      </c>
      <c r="R43" s="132">
        <f t="shared" si="64"/>
        <v>30900.251199999999</v>
      </c>
      <c r="S43" s="132">
        <f t="shared" si="64"/>
        <v>32136.2912</v>
      </c>
      <c r="T43" s="132">
        <f t="shared" si="64"/>
        <v>33421.752</v>
      </c>
      <c r="U43" s="132">
        <f t="shared" si="64"/>
        <v>34758.588799999998</v>
      </c>
      <c r="V43" s="132">
        <f>ROUND((V42*2080),5)</f>
        <v>36148.964800000002</v>
      </c>
      <c r="W43" s="130">
        <f>(Q42/Q39)-1</f>
        <v>2.5000000000000001E-2</v>
      </c>
      <c r="X43" s="130">
        <f>(R42/R39)-1</f>
        <v>2.5000000000000001E-2</v>
      </c>
      <c r="Y43" s="130">
        <f t="shared" ref="Y43:AB43" si="65">(S42/S39)-1</f>
        <v>2.5000000000000001E-2</v>
      </c>
      <c r="Z43" s="130">
        <f t="shared" si="65"/>
        <v>2.5000999999999999E-2</v>
      </c>
      <c r="AA43" s="130">
        <f t="shared" si="65"/>
        <v>2.5000000000000001E-2</v>
      </c>
      <c r="AB43" s="130">
        <f t="shared" si="65"/>
        <v>2.5000999999999999E-2</v>
      </c>
    </row>
    <row r="44" spans="1:28" s="4" customFormat="1" ht="13.5" customHeight="1" thickBot="1" x14ac:dyDescent="0.25">
      <c r="A44" s="80"/>
      <c r="B44" s="168"/>
      <c r="C44" s="39"/>
      <c r="D44" s="247"/>
      <c r="E44" s="189"/>
      <c r="F44" s="190"/>
      <c r="G44" s="190"/>
      <c r="H44" s="190"/>
      <c r="I44" s="190"/>
      <c r="J44" s="402"/>
      <c r="K44" s="389"/>
      <c r="L44" s="133"/>
      <c r="M44" s="133"/>
      <c r="N44" s="133"/>
      <c r="O44" s="133"/>
      <c r="P44" s="133"/>
      <c r="Q44" s="134"/>
      <c r="R44" s="135"/>
      <c r="S44" s="135"/>
      <c r="T44" s="135"/>
      <c r="U44" s="135"/>
      <c r="V44" s="135"/>
      <c r="W44" s="133"/>
      <c r="X44" s="133"/>
      <c r="Y44" s="133"/>
      <c r="Z44" s="133"/>
      <c r="AA44" s="133"/>
      <c r="AB44" s="133"/>
    </row>
    <row r="45" spans="1:28" s="4" customFormat="1" ht="13.5" customHeight="1" x14ac:dyDescent="0.2">
      <c r="A45" s="79">
        <v>13</v>
      </c>
      <c r="B45" s="166"/>
      <c r="C45" s="45" t="s">
        <v>141</v>
      </c>
      <c r="D45" s="187">
        <f t="shared" si="59"/>
        <v>14.06</v>
      </c>
      <c r="E45" s="187">
        <f t="shared" ref="E45:I46" si="66">Q45</f>
        <v>14.64</v>
      </c>
      <c r="F45" s="187">
        <f t="shared" si="66"/>
        <v>15.23</v>
      </c>
      <c r="G45" s="187">
        <f t="shared" si="66"/>
        <v>15.84</v>
      </c>
      <c r="H45" s="187">
        <f t="shared" si="66"/>
        <v>16.47</v>
      </c>
      <c r="I45" s="187">
        <f t="shared" si="66"/>
        <v>17.13</v>
      </c>
      <c r="J45" s="400">
        <f>V45</f>
        <v>17.809999999999999</v>
      </c>
      <c r="K45" s="388"/>
      <c r="L45" s="130">
        <f>(F45/E45)-1</f>
        <v>4.0300999999999997E-2</v>
      </c>
      <c r="M45" s="130">
        <f t="shared" ref="M45:P45" si="67">(G45/F45)-1</f>
        <v>4.0052999999999998E-2</v>
      </c>
      <c r="N45" s="130">
        <f t="shared" si="67"/>
        <v>3.9773000000000003E-2</v>
      </c>
      <c r="O45" s="130">
        <f t="shared" si="67"/>
        <v>4.0072999999999998E-2</v>
      </c>
      <c r="P45" s="130">
        <f t="shared" si="67"/>
        <v>3.9696000000000002E-2</v>
      </c>
      <c r="Q45" s="204">
        <f>ROUND(VLOOKUP($A45,'2020 REG - ORD 841'!$A$9:$V$499,17,FALSE)*(1+$I$2),5)</f>
        <v>14.641640000000001</v>
      </c>
      <c r="R45" s="204">
        <f>ROUND(VLOOKUP($A45,'2020 REG - ORD 841'!$A$9:$V$499,18,FALSE)*(1+$I$2),5)</f>
        <v>15.2273</v>
      </c>
      <c r="S45" s="204">
        <f>ROUND(VLOOKUP($A45,'2020 REG - ORD 841'!$A$9:$V$499,19,FALSE)*(1+$I$2),5)</f>
        <v>15.836399999999999</v>
      </c>
      <c r="T45" s="204">
        <f>ROUND(VLOOKUP($A45,'2020 REG - ORD 841'!$A$9:$V$499,20,FALSE)*(1+$I$2),5)</f>
        <v>16.469850000000001</v>
      </c>
      <c r="U45" s="204">
        <f>ROUND(VLOOKUP($A45,'2020 REG - ORD 841'!$A$9:$V$499,21,FALSE)*(1+$I$2),5)</f>
        <v>17.128640000000001</v>
      </c>
      <c r="V45" s="204">
        <f>ROUND(VLOOKUP($A45,'2020 REG - ORD 841'!$A$9:$V$499,22,FALSE)*(1+$I$2),5)</f>
        <v>17.813790000000001</v>
      </c>
      <c r="W45" s="130"/>
      <c r="X45" s="130">
        <f>(R45/Q45)-1</f>
        <v>0.04</v>
      </c>
      <c r="Y45" s="130">
        <f t="shared" ref="Y45:AB45" si="68">(S45/R45)-1</f>
        <v>4.0001000000000002E-2</v>
      </c>
      <c r="Z45" s="130">
        <f t="shared" si="68"/>
        <v>0.04</v>
      </c>
      <c r="AA45" s="130">
        <f t="shared" si="68"/>
        <v>0.04</v>
      </c>
      <c r="AB45" s="130">
        <f t="shared" si="68"/>
        <v>0.04</v>
      </c>
    </row>
    <row r="46" spans="1:28" s="4" customFormat="1" ht="13.5" customHeight="1" x14ac:dyDescent="0.2">
      <c r="A46" s="76"/>
      <c r="B46" s="167"/>
      <c r="C46" s="29"/>
      <c r="D46" s="188">
        <f t="shared" si="59"/>
        <v>29236</v>
      </c>
      <c r="E46" s="188">
        <f t="shared" si="66"/>
        <v>30455</v>
      </c>
      <c r="F46" s="188">
        <f t="shared" si="66"/>
        <v>31673</v>
      </c>
      <c r="G46" s="188">
        <f t="shared" si="66"/>
        <v>32940</v>
      </c>
      <c r="H46" s="188">
        <f t="shared" si="66"/>
        <v>34257</v>
      </c>
      <c r="I46" s="188">
        <f t="shared" si="66"/>
        <v>35628</v>
      </c>
      <c r="J46" s="401">
        <f>V46</f>
        <v>37053</v>
      </c>
      <c r="K46" s="388">
        <f>(E45/E42)-1</f>
        <v>2.521E-2</v>
      </c>
      <c r="L46" s="130">
        <f>(F45/F42)-1</f>
        <v>2.4899000000000001E-2</v>
      </c>
      <c r="M46" s="130">
        <f t="shared" ref="M46:P46" si="69">(G45/G42)-1</f>
        <v>2.5243000000000002E-2</v>
      </c>
      <c r="N46" s="130">
        <f t="shared" si="69"/>
        <v>2.4891E-2</v>
      </c>
      <c r="O46" s="130">
        <f t="shared" si="69"/>
        <v>2.5135000000000001E-2</v>
      </c>
      <c r="P46" s="130">
        <f t="shared" si="69"/>
        <v>2.4740999999999999E-2</v>
      </c>
      <c r="Q46" s="131">
        <f t="shared" ref="Q46:U46" si="70">ROUND((Q45*2080),5)</f>
        <v>30454.611199999999</v>
      </c>
      <c r="R46" s="132">
        <f t="shared" si="70"/>
        <v>31672.784</v>
      </c>
      <c r="S46" s="132">
        <f t="shared" si="70"/>
        <v>32939.712</v>
      </c>
      <c r="T46" s="132">
        <f t="shared" si="70"/>
        <v>34257.288</v>
      </c>
      <c r="U46" s="132">
        <f t="shared" si="70"/>
        <v>35627.571199999998</v>
      </c>
      <c r="V46" s="132">
        <f>ROUND((V45*2080),5)</f>
        <v>37052.683199999999</v>
      </c>
      <c r="W46" s="130">
        <f>(Q45/Q42)-1</f>
        <v>2.5000999999999999E-2</v>
      </c>
      <c r="X46" s="130">
        <f>(R45/R42)-1</f>
        <v>2.5000999999999999E-2</v>
      </c>
      <c r="Y46" s="130">
        <f t="shared" ref="Y46:AB46" si="71">(S45/S42)-1</f>
        <v>2.5000000000000001E-2</v>
      </c>
      <c r="Z46" s="130">
        <f t="shared" si="71"/>
        <v>2.5000000000000001E-2</v>
      </c>
      <c r="AA46" s="130">
        <f t="shared" si="71"/>
        <v>2.5000999999999999E-2</v>
      </c>
      <c r="AB46" s="130">
        <f t="shared" si="71"/>
        <v>2.5000000000000001E-2</v>
      </c>
    </row>
    <row r="47" spans="1:28" s="4" customFormat="1" ht="13.5" customHeight="1" thickBot="1" x14ac:dyDescent="0.25">
      <c r="A47" s="80"/>
      <c r="B47" s="168"/>
      <c r="C47" s="39"/>
      <c r="D47" s="247"/>
      <c r="E47" s="189"/>
      <c r="F47" s="190"/>
      <c r="G47" s="190"/>
      <c r="H47" s="190"/>
      <c r="I47" s="190"/>
      <c r="J47" s="402"/>
      <c r="K47" s="389"/>
      <c r="L47" s="133"/>
      <c r="M47" s="133"/>
      <c r="N47" s="133"/>
      <c r="O47" s="133"/>
      <c r="P47" s="133"/>
      <c r="Q47" s="134"/>
      <c r="R47" s="135"/>
      <c r="S47" s="135"/>
      <c r="T47" s="135"/>
      <c r="U47" s="135"/>
      <c r="V47" s="135"/>
      <c r="W47" s="133"/>
      <c r="X47" s="133"/>
      <c r="Y47" s="133"/>
      <c r="Z47" s="133"/>
      <c r="AA47" s="133"/>
      <c r="AB47" s="133"/>
    </row>
    <row r="48" spans="1:28" s="4" customFormat="1" ht="13.5" customHeight="1" x14ac:dyDescent="0.2">
      <c r="A48" s="79">
        <v>14</v>
      </c>
      <c r="B48" s="166"/>
      <c r="C48" s="45"/>
      <c r="D48" s="187">
        <f t="shared" si="59"/>
        <v>14.41</v>
      </c>
      <c r="E48" s="187">
        <f t="shared" ref="E48:I49" si="72">Q48</f>
        <v>15.01</v>
      </c>
      <c r="F48" s="187">
        <f t="shared" si="72"/>
        <v>15.61</v>
      </c>
      <c r="G48" s="187">
        <f t="shared" si="72"/>
        <v>16.23</v>
      </c>
      <c r="H48" s="187">
        <f t="shared" si="72"/>
        <v>16.88</v>
      </c>
      <c r="I48" s="187">
        <f t="shared" si="72"/>
        <v>17.559999999999999</v>
      </c>
      <c r="J48" s="400">
        <f>V48</f>
        <v>18.260000000000002</v>
      </c>
      <c r="K48" s="388"/>
      <c r="L48" s="130">
        <f>(F48/E48)-1</f>
        <v>3.9973000000000002E-2</v>
      </c>
      <c r="M48" s="130">
        <f t="shared" ref="M48:P48" si="73">(G48/F48)-1</f>
        <v>3.9718000000000003E-2</v>
      </c>
      <c r="N48" s="130">
        <f t="shared" si="73"/>
        <v>4.0049000000000001E-2</v>
      </c>
      <c r="O48" s="130">
        <f t="shared" si="73"/>
        <v>4.0284E-2</v>
      </c>
      <c r="P48" s="130">
        <f t="shared" si="73"/>
        <v>3.9863000000000003E-2</v>
      </c>
      <c r="Q48" s="204">
        <f>ROUND(VLOOKUP($A48,'2020 REG - ORD 841'!$A$9:$V$499,17,FALSE)*(1+$I$2),5)</f>
        <v>15.00766</v>
      </c>
      <c r="R48" s="204">
        <f>ROUND(VLOOKUP($A48,'2020 REG - ORD 841'!$A$9:$V$499,18,FALSE)*(1+$I$2),5)</f>
        <v>15.60798</v>
      </c>
      <c r="S48" s="204">
        <f>ROUND(VLOOKUP($A48,'2020 REG - ORD 841'!$A$9:$V$499,19,FALSE)*(1+$I$2),5)</f>
        <v>16.232289999999999</v>
      </c>
      <c r="T48" s="204">
        <f>ROUND(VLOOKUP($A48,'2020 REG - ORD 841'!$A$9:$V$499,20,FALSE)*(1+$I$2),5)</f>
        <v>16.88158</v>
      </c>
      <c r="U48" s="204">
        <f>ROUND(VLOOKUP($A48,'2020 REG - ORD 841'!$A$9:$V$499,21,FALSE)*(1+$I$2),5)</f>
        <v>17.55686</v>
      </c>
      <c r="V48" s="204">
        <f>ROUND(VLOOKUP($A48,'2020 REG - ORD 841'!$A$9:$V$499,22,FALSE)*(1+$I$2),5)</f>
        <v>18.259119999999999</v>
      </c>
      <c r="W48" s="130"/>
      <c r="X48" s="130">
        <f>(R48/Q48)-1</f>
        <v>4.0001000000000002E-2</v>
      </c>
      <c r="Y48" s="130">
        <f t="shared" ref="Y48:AB48" si="74">(S48/R48)-1</f>
        <v>3.9999E-2</v>
      </c>
      <c r="Z48" s="130">
        <f t="shared" si="74"/>
        <v>0.04</v>
      </c>
      <c r="AA48" s="130">
        <f t="shared" si="74"/>
        <v>4.0001000000000002E-2</v>
      </c>
      <c r="AB48" s="130">
        <f t="shared" si="74"/>
        <v>3.9999E-2</v>
      </c>
    </row>
    <row r="49" spans="1:28" s="4" customFormat="1" ht="13.5" customHeight="1" x14ac:dyDescent="0.2">
      <c r="A49" s="76"/>
      <c r="B49" s="167"/>
      <c r="C49" s="29"/>
      <c r="D49" s="188">
        <f t="shared" si="59"/>
        <v>29967</v>
      </c>
      <c r="E49" s="188">
        <f t="shared" si="72"/>
        <v>31216</v>
      </c>
      <c r="F49" s="188">
        <f t="shared" si="72"/>
        <v>32465</v>
      </c>
      <c r="G49" s="188">
        <f t="shared" si="72"/>
        <v>33763</v>
      </c>
      <c r="H49" s="188">
        <f t="shared" si="72"/>
        <v>35114</v>
      </c>
      <c r="I49" s="188">
        <f t="shared" si="72"/>
        <v>36518</v>
      </c>
      <c r="J49" s="401">
        <f>V49</f>
        <v>37979</v>
      </c>
      <c r="K49" s="388">
        <f>(E48/E45)-1</f>
        <v>2.5273E-2</v>
      </c>
      <c r="L49" s="130">
        <f>(F48/F45)-1</f>
        <v>2.4951000000000001E-2</v>
      </c>
      <c r="M49" s="130">
        <f t="shared" ref="M49:P49" si="75">(G48/G45)-1</f>
        <v>2.4621000000000001E-2</v>
      </c>
      <c r="N49" s="130">
        <f t="shared" si="75"/>
        <v>2.4893999999999999E-2</v>
      </c>
      <c r="O49" s="130">
        <f t="shared" si="75"/>
        <v>2.5101999999999999E-2</v>
      </c>
      <c r="P49" s="130">
        <f t="shared" si="75"/>
        <v>2.5267000000000001E-2</v>
      </c>
      <c r="Q49" s="131">
        <f t="shared" ref="Q49:U49" si="76">ROUND((Q48*2080),5)</f>
        <v>31215.932799999999</v>
      </c>
      <c r="R49" s="132">
        <f t="shared" si="76"/>
        <v>32464.598399999999</v>
      </c>
      <c r="S49" s="132">
        <f t="shared" si="76"/>
        <v>33763.163200000003</v>
      </c>
      <c r="T49" s="132">
        <f t="shared" si="76"/>
        <v>35113.686399999999</v>
      </c>
      <c r="U49" s="132">
        <f t="shared" si="76"/>
        <v>36518.268799999998</v>
      </c>
      <c r="V49" s="132">
        <f>ROUND((V48*2080),5)</f>
        <v>37978.969599999997</v>
      </c>
      <c r="W49" s="130">
        <f>(Q48/Q45)-1</f>
        <v>2.4999E-2</v>
      </c>
      <c r="X49" s="130">
        <f>(R48/R45)-1</f>
        <v>2.5000000000000001E-2</v>
      </c>
      <c r="Y49" s="130">
        <f t="shared" ref="Y49:AB49" si="77">(S48/S45)-1</f>
        <v>2.4999E-2</v>
      </c>
      <c r="Z49" s="130">
        <f t="shared" si="77"/>
        <v>2.4999E-2</v>
      </c>
      <c r="AA49" s="130">
        <f t="shared" si="77"/>
        <v>2.5000000000000001E-2</v>
      </c>
      <c r="AB49" s="130">
        <f t="shared" si="77"/>
        <v>2.4999E-2</v>
      </c>
    </row>
    <row r="50" spans="1:28" s="4" customFormat="1" ht="13.5" customHeight="1" thickBot="1" x14ac:dyDescent="0.25">
      <c r="A50" s="80"/>
      <c r="B50" s="168"/>
      <c r="C50" s="39"/>
      <c r="D50" s="247"/>
      <c r="E50" s="189"/>
      <c r="F50" s="190"/>
      <c r="G50" s="190"/>
      <c r="H50" s="190"/>
      <c r="I50" s="190"/>
      <c r="J50" s="402"/>
      <c r="K50" s="389"/>
      <c r="L50" s="133"/>
      <c r="M50" s="133"/>
      <c r="N50" s="133"/>
      <c r="O50" s="133"/>
      <c r="P50" s="133"/>
      <c r="Q50" s="134"/>
      <c r="R50" s="135"/>
      <c r="S50" s="135"/>
      <c r="T50" s="135"/>
      <c r="U50" s="135"/>
      <c r="V50" s="135"/>
      <c r="W50" s="133"/>
      <c r="X50" s="133"/>
      <c r="Y50" s="133"/>
      <c r="Z50" s="133"/>
      <c r="AA50" s="133"/>
      <c r="AB50" s="133"/>
    </row>
    <row r="51" spans="1:28" s="4" customFormat="1" ht="13.5" customHeight="1" x14ac:dyDescent="0.2">
      <c r="A51" s="79">
        <v>15</v>
      </c>
      <c r="B51" s="166"/>
      <c r="C51" s="45"/>
      <c r="D51" s="187">
        <f t="shared" si="59"/>
        <v>14.77</v>
      </c>
      <c r="E51" s="187">
        <f t="shared" ref="E51:I52" si="78">Q51</f>
        <v>15.38</v>
      </c>
      <c r="F51" s="187">
        <f t="shared" si="78"/>
        <v>16</v>
      </c>
      <c r="G51" s="187">
        <f t="shared" si="78"/>
        <v>16.64</v>
      </c>
      <c r="H51" s="187">
        <f t="shared" si="78"/>
        <v>17.3</v>
      </c>
      <c r="I51" s="187">
        <f t="shared" si="78"/>
        <v>18</v>
      </c>
      <c r="J51" s="400">
        <f>V51</f>
        <v>18.72</v>
      </c>
      <c r="K51" s="388"/>
      <c r="L51" s="130">
        <f>(F51/E51)-1</f>
        <v>4.0312000000000001E-2</v>
      </c>
      <c r="M51" s="130">
        <f t="shared" ref="M51:P51" si="79">(G51/F51)-1</f>
        <v>0.04</v>
      </c>
      <c r="N51" s="130">
        <f t="shared" si="79"/>
        <v>3.9662999999999997E-2</v>
      </c>
      <c r="O51" s="130">
        <f t="shared" si="79"/>
        <v>4.0461999999999998E-2</v>
      </c>
      <c r="P51" s="130">
        <f t="shared" si="79"/>
        <v>0.04</v>
      </c>
      <c r="Q51" s="204">
        <f>ROUND(VLOOKUP($A51,'2020 REG - ORD 841'!$A$9:$V$499,17,FALSE)*(1+$I$2),5)</f>
        <v>15.38287</v>
      </c>
      <c r="R51" s="204">
        <f>ROUND(VLOOKUP($A51,'2020 REG - ORD 841'!$A$9:$V$499,18,FALSE)*(1+$I$2),5)</f>
        <v>15.99818</v>
      </c>
      <c r="S51" s="204">
        <f>ROUND(VLOOKUP($A51,'2020 REG - ORD 841'!$A$9:$V$499,19,FALSE)*(1+$I$2),5)</f>
        <v>16.638100000000001</v>
      </c>
      <c r="T51" s="204">
        <f>ROUND(VLOOKUP($A51,'2020 REG - ORD 841'!$A$9:$V$499,20,FALSE)*(1+$I$2),5)</f>
        <v>17.303629999999998</v>
      </c>
      <c r="U51" s="204">
        <f>ROUND(VLOOKUP($A51,'2020 REG - ORD 841'!$A$9:$V$499,21,FALSE)*(1+$I$2),5)</f>
        <v>17.99577</v>
      </c>
      <c r="V51" s="204">
        <f>ROUND(VLOOKUP($A51,'2020 REG - ORD 841'!$A$9:$V$499,22,FALSE)*(1+$I$2),5)</f>
        <v>18.715620000000001</v>
      </c>
      <c r="W51" s="130"/>
      <c r="X51" s="130">
        <f>(R51/Q51)-1</f>
        <v>0.04</v>
      </c>
      <c r="Y51" s="130">
        <f t="shared" ref="Y51:AB51" si="80">(S51/R51)-1</f>
        <v>0.04</v>
      </c>
      <c r="Z51" s="130">
        <f t="shared" si="80"/>
        <v>0.04</v>
      </c>
      <c r="AA51" s="130">
        <f t="shared" si="80"/>
        <v>0.04</v>
      </c>
      <c r="AB51" s="130">
        <f t="shared" si="80"/>
        <v>4.0001000000000002E-2</v>
      </c>
    </row>
    <row r="52" spans="1:28" s="4" customFormat="1" ht="13.5" customHeight="1" x14ac:dyDescent="0.2">
      <c r="A52" s="76"/>
      <c r="B52" s="167"/>
      <c r="C52" s="29"/>
      <c r="D52" s="188">
        <f t="shared" si="59"/>
        <v>30717</v>
      </c>
      <c r="E52" s="188">
        <f t="shared" si="78"/>
        <v>31996</v>
      </c>
      <c r="F52" s="188">
        <f t="shared" si="78"/>
        <v>33276</v>
      </c>
      <c r="G52" s="188">
        <f t="shared" si="78"/>
        <v>34607</v>
      </c>
      <c r="H52" s="188">
        <f t="shared" si="78"/>
        <v>35992</v>
      </c>
      <c r="I52" s="188">
        <f t="shared" si="78"/>
        <v>37431</v>
      </c>
      <c r="J52" s="401">
        <f>V52</f>
        <v>38928</v>
      </c>
      <c r="K52" s="388">
        <f>(E51/E48)-1</f>
        <v>2.4649999999999998E-2</v>
      </c>
      <c r="L52" s="130">
        <f>(F51/F48)-1</f>
        <v>2.4983999999999999E-2</v>
      </c>
      <c r="M52" s="130">
        <f t="shared" ref="M52:P52" si="81">(G51/G48)-1</f>
        <v>2.5262E-2</v>
      </c>
      <c r="N52" s="130">
        <f t="shared" si="81"/>
        <v>2.4882000000000001E-2</v>
      </c>
      <c r="O52" s="130">
        <f t="shared" si="81"/>
        <v>2.5056999999999999E-2</v>
      </c>
      <c r="P52" s="130">
        <f t="shared" si="81"/>
        <v>2.5191999999999999E-2</v>
      </c>
      <c r="Q52" s="131">
        <f t="shared" ref="Q52:U52" si="82">ROUND((Q51*2080),5)</f>
        <v>31996.369600000002</v>
      </c>
      <c r="R52" s="132">
        <f t="shared" si="82"/>
        <v>33276.214399999997</v>
      </c>
      <c r="S52" s="132">
        <f t="shared" si="82"/>
        <v>34607.248</v>
      </c>
      <c r="T52" s="132">
        <f t="shared" si="82"/>
        <v>35991.5504</v>
      </c>
      <c r="U52" s="132">
        <f t="shared" si="82"/>
        <v>37431.2016</v>
      </c>
      <c r="V52" s="132">
        <f>ROUND((V51*2080),5)</f>
        <v>38928.489600000001</v>
      </c>
      <c r="W52" s="130">
        <f>(Q51/Q48)-1</f>
        <v>2.5000999999999999E-2</v>
      </c>
      <c r="X52" s="130">
        <f>(R51/R48)-1</f>
        <v>2.5000000000000001E-2</v>
      </c>
      <c r="Y52" s="130">
        <f t="shared" ref="Y52:AB52" si="83">(S51/S48)-1</f>
        <v>2.5000000000000001E-2</v>
      </c>
      <c r="Z52" s="130">
        <f t="shared" si="83"/>
        <v>2.5000999999999999E-2</v>
      </c>
      <c r="AA52" s="130">
        <f t="shared" si="83"/>
        <v>2.4999E-2</v>
      </c>
      <c r="AB52" s="130">
        <f t="shared" si="83"/>
        <v>2.5000999999999999E-2</v>
      </c>
    </row>
    <row r="53" spans="1:28" s="4" customFormat="1" ht="13.5" customHeight="1" thickBot="1" x14ac:dyDescent="0.25">
      <c r="A53" s="80"/>
      <c r="B53" s="168"/>
      <c r="C53" s="39"/>
      <c r="D53" s="247"/>
      <c r="E53" s="189"/>
      <c r="F53" s="190"/>
      <c r="G53" s="190"/>
      <c r="H53" s="190"/>
      <c r="I53" s="190"/>
      <c r="J53" s="402"/>
      <c r="K53" s="389"/>
      <c r="L53" s="133"/>
      <c r="M53" s="133"/>
      <c r="N53" s="133"/>
      <c r="O53" s="133"/>
      <c r="P53" s="133"/>
      <c r="Q53" s="134"/>
      <c r="R53" s="135"/>
      <c r="S53" s="135"/>
      <c r="T53" s="135"/>
      <c r="U53" s="135"/>
      <c r="V53" s="135"/>
      <c r="W53" s="133"/>
      <c r="X53" s="133"/>
      <c r="Y53" s="133"/>
      <c r="Z53" s="133"/>
      <c r="AA53" s="133"/>
      <c r="AB53" s="133"/>
    </row>
    <row r="54" spans="1:28" s="4" customFormat="1" ht="13.5" customHeight="1" x14ac:dyDescent="0.2">
      <c r="A54" s="79">
        <v>16</v>
      </c>
      <c r="B54" s="166"/>
      <c r="C54" s="45"/>
      <c r="D54" s="187">
        <f t="shared" si="59"/>
        <v>15.14</v>
      </c>
      <c r="E54" s="187">
        <f t="shared" ref="E54:I55" si="84">Q54</f>
        <v>15.77</v>
      </c>
      <c r="F54" s="187">
        <f t="shared" si="84"/>
        <v>16.399999999999999</v>
      </c>
      <c r="G54" s="187">
        <f t="shared" si="84"/>
        <v>17.05</v>
      </c>
      <c r="H54" s="187">
        <f t="shared" si="84"/>
        <v>17.739999999999998</v>
      </c>
      <c r="I54" s="187">
        <f t="shared" si="84"/>
        <v>18.45</v>
      </c>
      <c r="J54" s="400">
        <f>V54</f>
        <v>19.18</v>
      </c>
      <c r="K54" s="388"/>
      <c r="L54" s="130">
        <f>(F54/E54)-1</f>
        <v>3.9948999999999998E-2</v>
      </c>
      <c r="M54" s="130">
        <f t="shared" ref="M54:P54" si="85">(G54/F54)-1</f>
        <v>3.9634000000000003E-2</v>
      </c>
      <c r="N54" s="130">
        <f t="shared" si="85"/>
        <v>4.0468999999999998E-2</v>
      </c>
      <c r="O54" s="130">
        <f t="shared" si="85"/>
        <v>4.0023000000000003E-2</v>
      </c>
      <c r="P54" s="130">
        <f t="shared" si="85"/>
        <v>3.9565999999999997E-2</v>
      </c>
      <c r="Q54" s="204">
        <f>ROUND(VLOOKUP($A54,'2020 REG - ORD 841'!$A$9:$V$499,17,FALSE)*(1+$I$2),5)</f>
        <v>15.76742</v>
      </c>
      <c r="R54" s="204">
        <f>ROUND(VLOOKUP($A54,'2020 REG - ORD 841'!$A$9:$V$499,18,FALSE)*(1+$I$2),5)</f>
        <v>16.398119999999999</v>
      </c>
      <c r="S54" s="204">
        <f>ROUND(VLOOKUP($A54,'2020 REG - ORD 841'!$A$9:$V$499,19,FALSE)*(1+$I$2),5)</f>
        <v>17.05405</v>
      </c>
      <c r="T54" s="204">
        <f>ROUND(VLOOKUP($A54,'2020 REG - ORD 841'!$A$9:$V$499,20,FALSE)*(1+$I$2),5)</f>
        <v>17.73621</v>
      </c>
      <c r="U54" s="204">
        <f>ROUND(VLOOKUP($A54,'2020 REG - ORD 841'!$A$9:$V$499,21,FALSE)*(1+$I$2),5)</f>
        <v>18.44567</v>
      </c>
      <c r="V54" s="204">
        <f>ROUND(VLOOKUP($A54,'2020 REG - ORD 841'!$A$9:$V$499,22,FALSE)*(1+$I$2),5)</f>
        <v>19.183509999999998</v>
      </c>
      <c r="W54" s="130"/>
      <c r="X54" s="130">
        <f>(R54/Q54)-1</f>
        <v>0.04</v>
      </c>
      <c r="Y54" s="130">
        <f t="shared" ref="Y54:AB54" si="86">(S54/R54)-1</f>
        <v>0.04</v>
      </c>
      <c r="Z54" s="130">
        <f t="shared" si="86"/>
        <v>0.04</v>
      </c>
      <c r="AA54" s="130">
        <f t="shared" si="86"/>
        <v>4.0001000000000002E-2</v>
      </c>
      <c r="AB54" s="130">
        <f t="shared" si="86"/>
        <v>4.0001000000000002E-2</v>
      </c>
    </row>
    <row r="55" spans="1:28" s="4" customFormat="1" ht="13.5" customHeight="1" x14ac:dyDescent="0.2">
      <c r="A55" s="76"/>
      <c r="B55" s="167"/>
      <c r="C55" s="29"/>
      <c r="D55" s="188">
        <f t="shared" si="59"/>
        <v>31484</v>
      </c>
      <c r="E55" s="188">
        <f t="shared" si="84"/>
        <v>32796</v>
      </c>
      <c r="F55" s="188">
        <f t="shared" si="84"/>
        <v>34108</v>
      </c>
      <c r="G55" s="188">
        <f t="shared" si="84"/>
        <v>35472</v>
      </c>
      <c r="H55" s="188">
        <f t="shared" si="84"/>
        <v>36891</v>
      </c>
      <c r="I55" s="188">
        <f t="shared" si="84"/>
        <v>38367</v>
      </c>
      <c r="J55" s="401">
        <f>V55</f>
        <v>39902</v>
      </c>
      <c r="K55" s="388">
        <f>(E54/E51)-1</f>
        <v>2.5357999999999999E-2</v>
      </c>
      <c r="L55" s="130">
        <f>(F54/F51)-1</f>
        <v>2.5000000000000001E-2</v>
      </c>
      <c r="M55" s="130">
        <f t="shared" ref="M55:P55" si="87">(G54/G51)-1</f>
        <v>2.4639000000000001E-2</v>
      </c>
      <c r="N55" s="130">
        <f t="shared" si="87"/>
        <v>2.5433999999999998E-2</v>
      </c>
      <c r="O55" s="130">
        <f t="shared" si="87"/>
        <v>2.5000000000000001E-2</v>
      </c>
      <c r="P55" s="130">
        <f t="shared" si="87"/>
        <v>2.4573000000000001E-2</v>
      </c>
      <c r="Q55" s="131">
        <f t="shared" ref="Q55:U55" si="88">ROUND((Q54*2080),5)</f>
        <v>32796.2336</v>
      </c>
      <c r="R55" s="132">
        <f t="shared" si="88"/>
        <v>34108.089599999999</v>
      </c>
      <c r="S55" s="132">
        <f t="shared" si="88"/>
        <v>35472.423999999999</v>
      </c>
      <c r="T55" s="132">
        <f t="shared" si="88"/>
        <v>36891.316800000001</v>
      </c>
      <c r="U55" s="132">
        <f t="shared" si="88"/>
        <v>38366.993600000002</v>
      </c>
      <c r="V55" s="132">
        <f>ROUND((V54*2080),5)</f>
        <v>39901.700799999999</v>
      </c>
      <c r="W55" s="130">
        <f>(Q54/Q51)-1</f>
        <v>2.4999E-2</v>
      </c>
      <c r="X55" s="130">
        <f>(R54/R51)-1</f>
        <v>2.4999E-2</v>
      </c>
      <c r="Y55" s="130">
        <f t="shared" ref="Y55:AB55" si="89">(S54/S51)-1</f>
        <v>2.5000000000000001E-2</v>
      </c>
      <c r="Z55" s="130">
        <f t="shared" si="89"/>
        <v>2.4999E-2</v>
      </c>
      <c r="AA55" s="130">
        <f t="shared" si="89"/>
        <v>2.5000000000000001E-2</v>
      </c>
      <c r="AB55" s="130">
        <f t="shared" si="89"/>
        <v>2.5000000000000001E-2</v>
      </c>
    </row>
    <row r="56" spans="1:28" s="4" customFormat="1" ht="13.5" customHeight="1" thickBot="1" x14ac:dyDescent="0.25">
      <c r="A56" s="80"/>
      <c r="B56" s="168"/>
      <c r="C56" s="39"/>
      <c r="D56" s="247"/>
      <c r="E56" s="189"/>
      <c r="F56" s="190"/>
      <c r="G56" s="190"/>
      <c r="H56" s="190"/>
      <c r="I56" s="190"/>
      <c r="J56" s="402"/>
      <c r="K56" s="389"/>
      <c r="L56" s="133"/>
      <c r="M56" s="133"/>
      <c r="N56" s="133"/>
      <c r="O56" s="133"/>
      <c r="P56" s="133"/>
      <c r="Q56" s="134"/>
      <c r="R56" s="135"/>
      <c r="S56" s="135"/>
      <c r="T56" s="135"/>
      <c r="U56" s="135"/>
      <c r="V56" s="135"/>
      <c r="W56" s="133"/>
      <c r="X56" s="133"/>
      <c r="Y56" s="133"/>
      <c r="Z56" s="133"/>
      <c r="AA56" s="133"/>
      <c r="AB56" s="133"/>
    </row>
    <row r="57" spans="1:28" s="4" customFormat="1" ht="13.5" customHeight="1" x14ac:dyDescent="0.2">
      <c r="A57" s="79">
        <v>17</v>
      </c>
      <c r="B57" s="166"/>
      <c r="C57" s="45"/>
      <c r="D57" s="187">
        <f t="shared" si="59"/>
        <v>15.52</v>
      </c>
      <c r="E57" s="187">
        <f t="shared" ref="E57:I58" si="90">Q57</f>
        <v>16.16</v>
      </c>
      <c r="F57" s="187">
        <f t="shared" si="90"/>
        <v>16.809999999999999</v>
      </c>
      <c r="G57" s="187">
        <f t="shared" si="90"/>
        <v>17.48</v>
      </c>
      <c r="H57" s="187">
        <f t="shared" si="90"/>
        <v>18.18</v>
      </c>
      <c r="I57" s="187">
        <f t="shared" si="90"/>
        <v>18.91</v>
      </c>
      <c r="J57" s="400">
        <f>V57</f>
        <v>19.66</v>
      </c>
      <c r="K57" s="388"/>
      <c r="L57" s="130">
        <f>(F57/E57)-1</f>
        <v>4.0223000000000002E-2</v>
      </c>
      <c r="M57" s="130">
        <f t="shared" ref="M57:P57" si="91">(G57/F57)-1</f>
        <v>3.9856999999999997E-2</v>
      </c>
      <c r="N57" s="130">
        <f t="shared" si="91"/>
        <v>4.0045999999999998E-2</v>
      </c>
      <c r="O57" s="130">
        <f t="shared" si="91"/>
        <v>4.0154000000000002E-2</v>
      </c>
      <c r="P57" s="130">
        <f t="shared" si="91"/>
        <v>3.9662000000000003E-2</v>
      </c>
      <c r="Q57" s="204">
        <f>ROUND(VLOOKUP($A57,'2020 REG - ORD 841'!$A$9:$V$499,17,FALSE)*(1+$I$2),5)</f>
        <v>16.161619999999999</v>
      </c>
      <c r="R57" s="204">
        <f>ROUND(VLOOKUP($A57,'2020 REG - ORD 841'!$A$9:$V$499,18,FALSE)*(1+$I$2),5)</f>
        <v>16.80809</v>
      </c>
      <c r="S57" s="204">
        <f>ROUND(VLOOKUP($A57,'2020 REG - ORD 841'!$A$9:$V$499,19,FALSE)*(1+$I$2),5)</f>
        <v>17.480419999999999</v>
      </c>
      <c r="T57" s="204">
        <f>ROUND(VLOOKUP($A57,'2020 REG - ORD 841'!$A$9:$V$499,20,FALSE)*(1+$I$2),5)</f>
        <v>18.17963</v>
      </c>
      <c r="U57" s="204">
        <f>ROUND(VLOOKUP($A57,'2020 REG - ORD 841'!$A$9:$V$499,21,FALSE)*(1+$I$2),5)</f>
        <v>18.90681</v>
      </c>
      <c r="V57" s="204">
        <f>ROUND(VLOOKUP($A57,'2020 REG - ORD 841'!$A$9:$V$499,22,FALSE)*(1+$I$2),5)</f>
        <v>19.6631</v>
      </c>
      <c r="W57" s="130"/>
      <c r="X57" s="130">
        <f>(R57/Q57)-1</f>
        <v>0.04</v>
      </c>
      <c r="Y57" s="130">
        <f t="shared" ref="Y57:AB57" si="92">(S57/R57)-1</f>
        <v>0.04</v>
      </c>
      <c r="Z57" s="130">
        <f t="shared" si="92"/>
        <v>0.04</v>
      </c>
      <c r="AA57" s="130">
        <f t="shared" si="92"/>
        <v>0.04</v>
      </c>
      <c r="AB57" s="130">
        <f t="shared" si="92"/>
        <v>4.0001000000000002E-2</v>
      </c>
    </row>
    <row r="58" spans="1:28" s="4" customFormat="1" ht="13.5" customHeight="1" x14ac:dyDescent="0.2">
      <c r="A58" s="76"/>
      <c r="B58" s="167"/>
      <c r="C58" s="29"/>
      <c r="D58" s="188">
        <f t="shared" si="59"/>
        <v>32272</v>
      </c>
      <c r="E58" s="188">
        <f t="shared" si="90"/>
        <v>33616</v>
      </c>
      <c r="F58" s="188">
        <f t="shared" si="90"/>
        <v>34961</v>
      </c>
      <c r="G58" s="188">
        <f t="shared" si="90"/>
        <v>36359</v>
      </c>
      <c r="H58" s="188">
        <f t="shared" si="90"/>
        <v>37814</v>
      </c>
      <c r="I58" s="188">
        <f t="shared" si="90"/>
        <v>39326</v>
      </c>
      <c r="J58" s="401">
        <f>V58</f>
        <v>40899</v>
      </c>
      <c r="K58" s="388">
        <f>(E57/E54)-1</f>
        <v>2.4731E-2</v>
      </c>
      <c r="L58" s="130">
        <f>(F57/F54)-1</f>
        <v>2.5000000000000001E-2</v>
      </c>
      <c r="M58" s="130">
        <f t="shared" ref="M58:P58" si="93">(G57/G54)-1</f>
        <v>2.5219999999999999E-2</v>
      </c>
      <c r="N58" s="130">
        <f t="shared" si="93"/>
        <v>2.4802999999999999E-2</v>
      </c>
      <c r="O58" s="130">
        <f t="shared" si="93"/>
        <v>2.4931999999999999E-2</v>
      </c>
      <c r="P58" s="130">
        <f t="shared" si="93"/>
        <v>2.5026E-2</v>
      </c>
      <c r="Q58" s="131">
        <f t="shared" ref="Q58:U58" si="94">ROUND((Q57*2080),5)</f>
        <v>33616.169600000001</v>
      </c>
      <c r="R58" s="132">
        <f t="shared" si="94"/>
        <v>34960.8272</v>
      </c>
      <c r="S58" s="132">
        <f t="shared" si="94"/>
        <v>36359.2736</v>
      </c>
      <c r="T58" s="132">
        <f t="shared" si="94"/>
        <v>37813.630400000002</v>
      </c>
      <c r="U58" s="132">
        <f t="shared" si="94"/>
        <v>39326.164799999999</v>
      </c>
      <c r="V58" s="132">
        <f>ROUND((V57*2080),5)</f>
        <v>40899.248</v>
      </c>
      <c r="W58" s="130">
        <f>(Q57/Q54)-1</f>
        <v>2.5000999999999999E-2</v>
      </c>
      <c r="X58" s="130">
        <f>(R57/R54)-1</f>
        <v>2.5000999999999999E-2</v>
      </c>
      <c r="Y58" s="130">
        <f t="shared" ref="Y58:AB58" si="95">(S57/S54)-1</f>
        <v>2.5000999999999999E-2</v>
      </c>
      <c r="Z58" s="130">
        <f t="shared" si="95"/>
        <v>2.5000999999999999E-2</v>
      </c>
      <c r="AA58" s="130">
        <f t="shared" si="95"/>
        <v>2.5000000000000001E-2</v>
      </c>
      <c r="AB58" s="130">
        <f t="shared" si="95"/>
        <v>2.5000000000000001E-2</v>
      </c>
    </row>
    <row r="59" spans="1:28" s="4" customFormat="1" ht="13.5" customHeight="1" thickBot="1" x14ac:dyDescent="0.25">
      <c r="A59" s="80"/>
      <c r="B59" s="168"/>
      <c r="C59" s="39"/>
      <c r="D59" s="247"/>
      <c r="E59" s="189"/>
      <c r="F59" s="190"/>
      <c r="G59" s="190"/>
      <c r="H59" s="190"/>
      <c r="I59" s="190"/>
      <c r="J59" s="402"/>
      <c r="K59" s="389"/>
      <c r="L59" s="133"/>
      <c r="M59" s="133"/>
      <c r="N59" s="133"/>
      <c r="O59" s="133"/>
      <c r="P59" s="133"/>
      <c r="Q59" s="134"/>
      <c r="R59" s="135"/>
      <c r="S59" s="135"/>
      <c r="T59" s="135"/>
      <c r="U59" s="135"/>
      <c r="V59" s="135"/>
      <c r="W59" s="133"/>
      <c r="X59" s="133"/>
      <c r="Y59" s="133"/>
      <c r="Z59" s="133"/>
      <c r="AA59" s="133"/>
      <c r="AB59" s="133"/>
    </row>
    <row r="60" spans="1:28" s="4" customFormat="1" ht="13.5" customHeight="1" x14ac:dyDescent="0.2">
      <c r="A60" s="79">
        <v>18</v>
      </c>
      <c r="B60" s="166"/>
      <c r="C60" s="45"/>
      <c r="D60" s="187">
        <f t="shared" si="59"/>
        <v>15.9</v>
      </c>
      <c r="E60" s="187">
        <f t="shared" ref="E60:I61" si="96">Q60</f>
        <v>16.57</v>
      </c>
      <c r="F60" s="187">
        <f t="shared" si="96"/>
        <v>17.23</v>
      </c>
      <c r="G60" s="187">
        <f t="shared" si="96"/>
        <v>17.920000000000002</v>
      </c>
      <c r="H60" s="187">
        <f t="shared" si="96"/>
        <v>18.63</v>
      </c>
      <c r="I60" s="187">
        <f t="shared" si="96"/>
        <v>19.38</v>
      </c>
      <c r="J60" s="400">
        <f>V60</f>
        <v>20.149999999999999</v>
      </c>
      <c r="K60" s="388"/>
      <c r="L60" s="130">
        <f>(F60/E60)-1</f>
        <v>3.9830999999999998E-2</v>
      </c>
      <c r="M60" s="130">
        <f t="shared" ref="M60:P60" si="97">(G60/F60)-1</f>
        <v>4.0045999999999998E-2</v>
      </c>
      <c r="N60" s="130">
        <f t="shared" si="97"/>
        <v>3.9621000000000003E-2</v>
      </c>
      <c r="O60" s="130">
        <f t="shared" si="97"/>
        <v>4.0258000000000002E-2</v>
      </c>
      <c r="P60" s="130">
        <f t="shared" si="97"/>
        <v>3.9732000000000003E-2</v>
      </c>
      <c r="Q60" s="204">
        <f>ROUND(VLOOKUP($A60,'2020 REG - ORD 841'!$A$9:$V$499,17,FALSE)*(1+$I$2),5)</f>
        <v>16.565670000000001</v>
      </c>
      <c r="R60" s="204">
        <f>ROUND(VLOOKUP($A60,'2020 REG - ORD 841'!$A$9:$V$499,18,FALSE)*(1+$I$2),5)</f>
        <v>17.228280000000002</v>
      </c>
      <c r="S60" s="204">
        <f>ROUND(VLOOKUP($A60,'2020 REG - ORD 841'!$A$9:$V$499,19,FALSE)*(1+$I$2),5)</f>
        <v>17.91742</v>
      </c>
      <c r="T60" s="204">
        <f>ROUND(VLOOKUP($A60,'2020 REG - ORD 841'!$A$9:$V$499,20,FALSE)*(1+$I$2),5)</f>
        <v>18.634119999999999</v>
      </c>
      <c r="U60" s="204">
        <f>ROUND(VLOOKUP($A60,'2020 REG - ORD 841'!$A$9:$V$499,21,FALSE)*(1+$I$2),5)</f>
        <v>19.379480000000001</v>
      </c>
      <c r="V60" s="204">
        <f>ROUND(VLOOKUP($A60,'2020 REG - ORD 841'!$A$9:$V$499,22,FALSE)*(1+$I$2),5)</f>
        <v>20.15466</v>
      </c>
      <c r="W60" s="130"/>
      <c r="X60" s="130">
        <f>(R60/Q60)-1</f>
        <v>3.9999E-2</v>
      </c>
      <c r="Y60" s="130">
        <f t="shared" ref="Y60:AB60" si="98">(S60/R60)-1</f>
        <v>4.0001000000000002E-2</v>
      </c>
      <c r="Z60" s="130">
        <f t="shared" si="98"/>
        <v>0.04</v>
      </c>
      <c r="AA60" s="130">
        <f t="shared" si="98"/>
        <v>0.04</v>
      </c>
      <c r="AB60" s="130">
        <f t="shared" si="98"/>
        <v>0.04</v>
      </c>
    </row>
    <row r="61" spans="1:28" s="4" customFormat="1" ht="13.5" customHeight="1" x14ac:dyDescent="0.2">
      <c r="A61" s="76"/>
      <c r="B61" s="167"/>
      <c r="C61" s="29"/>
      <c r="D61" s="188">
        <f t="shared" si="59"/>
        <v>33078</v>
      </c>
      <c r="E61" s="188">
        <f t="shared" si="96"/>
        <v>34457</v>
      </c>
      <c r="F61" s="188">
        <f t="shared" si="96"/>
        <v>35835</v>
      </c>
      <c r="G61" s="188">
        <f t="shared" si="96"/>
        <v>37268</v>
      </c>
      <c r="H61" s="188">
        <f t="shared" si="96"/>
        <v>38759</v>
      </c>
      <c r="I61" s="188">
        <f t="shared" si="96"/>
        <v>40309</v>
      </c>
      <c r="J61" s="401">
        <f>V61</f>
        <v>41922</v>
      </c>
      <c r="K61" s="388">
        <f>(E60/E57)-1</f>
        <v>2.5371000000000001E-2</v>
      </c>
      <c r="L61" s="130">
        <f>(F60/F57)-1</f>
        <v>2.4985E-2</v>
      </c>
      <c r="M61" s="130">
        <f t="shared" ref="M61:P61" si="99">(G60/G57)-1</f>
        <v>2.5172E-2</v>
      </c>
      <c r="N61" s="130">
        <f t="shared" si="99"/>
        <v>2.4752E-2</v>
      </c>
      <c r="O61" s="130">
        <f t="shared" si="99"/>
        <v>2.4854999999999999E-2</v>
      </c>
      <c r="P61" s="130">
        <f t="shared" si="99"/>
        <v>2.4924000000000002E-2</v>
      </c>
      <c r="Q61" s="131">
        <f t="shared" ref="Q61:U61" si="100">ROUND((Q60*2080),5)</f>
        <v>34456.5936</v>
      </c>
      <c r="R61" s="132">
        <f t="shared" si="100"/>
        <v>35834.822399999997</v>
      </c>
      <c r="S61" s="132">
        <f t="shared" si="100"/>
        <v>37268.2336</v>
      </c>
      <c r="T61" s="132">
        <f t="shared" si="100"/>
        <v>38758.969599999997</v>
      </c>
      <c r="U61" s="132">
        <f t="shared" si="100"/>
        <v>40309.318399999996</v>
      </c>
      <c r="V61" s="132">
        <f>ROUND((V60*2080),5)</f>
        <v>41921.692799999997</v>
      </c>
      <c r="W61" s="130">
        <f>(Q60/Q57)-1</f>
        <v>2.5000999999999999E-2</v>
      </c>
      <c r="X61" s="130">
        <f>(R60/R57)-1</f>
        <v>2.4999E-2</v>
      </c>
      <c r="Y61" s="130">
        <f t="shared" ref="Y61:AB61" si="101">(S60/S57)-1</f>
        <v>2.4999E-2</v>
      </c>
      <c r="Z61" s="130">
        <f t="shared" si="101"/>
        <v>2.5000000000000001E-2</v>
      </c>
      <c r="AA61" s="130">
        <f t="shared" si="101"/>
        <v>2.5000000000000001E-2</v>
      </c>
      <c r="AB61" s="130">
        <f t="shared" si="101"/>
        <v>2.4999E-2</v>
      </c>
    </row>
    <row r="62" spans="1:28" s="4" customFormat="1" ht="13.5" customHeight="1" thickBot="1" x14ac:dyDescent="0.25">
      <c r="A62" s="80"/>
      <c r="B62" s="168"/>
      <c r="C62" s="39"/>
      <c r="D62" s="247"/>
      <c r="E62" s="189"/>
      <c r="F62" s="190"/>
      <c r="G62" s="190"/>
      <c r="H62" s="190"/>
      <c r="I62" s="190"/>
      <c r="J62" s="402"/>
      <c r="K62" s="389"/>
      <c r="L62" s="133"/>
      <c r="M62" s="133"/>
      <c r="N62" s="133"/>
      <c r="O62" s="133"/>
      <c r="P62" s="133"/>
      <c r="Q62" s="134"/>
      <c r="R62" s="135"/>
      <c r="S62" s="135"/>
      <c r="T62" s="135"/>
      <c r="U62" s="135"/>
      <c r="V62" s="135"/>
      <c r="W62" s="133"/>
      <c r="X62" s="133"/>
      <c r="Y62" s="133"/>
      <c r="Z62" s="133"/>
      <c r="AA62" s="133"/>
      <c r="AB62" s="133"/>
    </row>
    <row r="63" spans="1:28" s="4" customFormat="1" ht="13.5" customHeight="1" x14ac:dyDescent="0.2">
      <c r="A63" s="79">
        <v>19</v>
      </c>
      <c r="B63" s="166"/>
      <c r="C63" s="45"/>
      <c r="D63" s="187">
        <f t="shared" si="59"/>
        <v>16.3</v>
      </c>
      <c r="E63" s="187">
        <f t="shared" ref="E63:I64" si="102">Q63</f>
        <v>16.98</v>
      </c>
      <c r="F63" s="187">
        <f t="shared" si="102"/>
        <v>17.66</v>
      </c>
      <c r="G63" s="187">
        <f t="shared" si="102"/>
        <v>18.37</v>
      </c>
      <c r="H63" s="187">
        <f t="shared" si="102"/>
        <v>19.100000000000001</v>
      </c>
      <c r="I63" s="187">
        <f t="shared" si="102"/>
        <v>19.86</v>
      </c>
      <c r="J63" s="400">
        <f>V63</f>
        <v>20.66</v>
      </c>
      <c r="K63" s="388"/>
      <c r="L63" s="130">
        <f>(F63/E63)-1</f>
        <v>4.0046999999999999E-2</v>
      </c>
      <c r="M63" s="130">
        <f t="shared" ref="M63:P63" si="103">(G63/F63)-1</f>
        <v>4.0203999999999997E-2</v>
      </c>
      <c r="N63" s="130">
        <f t="shared" si="103"/>
        <v>3.9738999999999997E-2</v>
      </c>
      <c r="O63" s="130">
        <f t="shared" si="103"/>
        <v>3.9791E-2</v>
      </c>
      <c r="P63" s="130">
        <f t="shared" si="103"/>
        <v>4.0281999999999998E-2</v>
      </c>
      <c r="Q63" s="204">
        <f>ROUND(VLOOKUP($A63,'2020 REG - ORD 841'!$A$9:$V$499,17,FALSE)*(1+$I$2),5)</f>
        <v>16.979800000000001</v>
      </c>
      <c r="R63" s="204">
        <f>ROUND(VLOOKUP($A63,'2020 REG - ORD 841'!$A$9:$V$499,18,FALSE)*(1+$I$2),5)</f>
        <v>17.658989999999999</v>
      </c>
      <c r="S63" s="204">
        <f>ROUND(VLOOKUP($A63,'2020 REG - ORD 841'!$A$9:$V$499,19,FALSE)*(1+$I$2),5)</f>
        <v>18.365349999999999</v>
      </c>
      <c r="T63" s="204">
        <f>ROUND(VLOOKUP($A63,'2020 REG - ORD 841'!$A$9:$V$499,20,FALSE)*(1+$I$2),5)</f>
        <v>19.099969999999999</v>
      </c>
      <c r="U63" s="204">
        <f>ROUND(VLOOKUP($A63,'2020 REG - ORD 841'!$A$9:$V$499,21,FALSE)*(1+$I$2),5)</f>
        <v>19.863969999999998</v>
      </c>
      <c r="V63" s="204">
        <f>ROUND(VLOOKUP($A63,'2020 REG - ORD 841'!$A$9:$V$499,22,FALSE)*(1+$I$2),5)</f>
        <v>20.658519999999999</v>
      </c>
      <c r="W63" s="130"/>
      <c r="X63" s="130">
        <f>(R63/Q63)-1</f>
        <v>0.04</v>
      </c>
      <c r="Y63" s="130">
        <f t="shared" ref="Y63:AB63" si="104">(S63/R63)-1</f>
        <v>0.04</v>
      </c>
      <c r="Z63" s="130">
        <f t="shared" si="104"/>
        <v>0.04</v>
      </c>
      <c r="AA63" s="130">
        <f t="shared" si="104"/>
        <v>0.04</v>
      </c>
      <c r="AB63" s="130">
        <f t="shared" si="104"/>
        <v>0.04</v>
      </c>
    </row>
    <row r="64" spans="1:28" s="4" customFormat="1" ht="13.5" customHeight="1" x14ac:dyDescent="0.2">
      <c r="A64" s="76"/>
      <c r="B64" s="167"/>
      <c r="C64" s="29"/>
      <c r="D64" s="188">
        <f t="shared" si="59"/>
        <v>33905</v>
      </c>
      <c r="E64" s="188">
        <f t="shared" si="102"/>
        <v>35318</v>
      </c>
      <c r="F64" s="188">
        <f t="shared" si="102"/>
        <v>36731</v>
      </c>
      <c r="G64" s="188">
        <f t="shared" si="102"/>
        <v>38200</v>
      </c>
      <c r="H64" s="188">
        <f t="shared" si="102"/>
        <v>39728</v>
      </c>
      <c r="I64" s="188">
        <f t="shared" si="102"/>
        <v>41317</v>
      </c>
      <c r="J64" s="401">
        <f>V64</f>
        <v>42970</v>
      </c>
      <c r="K64" s="388">
        <f>(E63/E60)-1</f>
        <v>2.4743999999999999E-2</v>
      </c>
      <c r="L64" s="130">
        <f>(F63/F60)-1</f>
        <v>2.4955999999999999E-2</v>
      </c>
      <c r="M64" s="130">
        <f t="shared" ref="M64:P64" si="105">(G63/G60)-1</f>
        <v>2.5111999999999999E-2</v>
      </c>
      <c r="N64" s="130">
        <f t="shared" si="105"/>
        <v>2.5228E-2</v>
      </c>
      <c r="O64" s="130">
        <f t="shared" si="105"/>
        <v>2.4767999999999998E-2</v>
      </c>
      <c r="P64" s="130">
        <f t="shared" si="105"/>
        <v>2.5309999999999999E-2</v>
      </c>
      <c r="Q64" s="131">
        <f t="shared" ref="Q64:U64" si="106">ROUND((Q63*2080),5)</f>
        <v>35317.983999999997</v>
      </c>
      <c r="R64" s="132">
        <f t="shared" si="106"/>
        <v>36730.699200000003</v>
      </c>
      <c r="S64" s="132">
        <f t="shared" si="106"/>
        <v>38199.928</v>
      </c>
      <c r="T64" s="132">
        <f t="shared" si="106"/>
        <v>39727.937599999997</v>
      </c>
      <c r="U64" s="132">
        <f t="shared" si="106"/>
        <v>41317.0576</v>
      </c>
      <c r="V64" s="132">
        <f>ROUND((V63*2080),5)</f>
        <v>42969.721599999997</v>
      </c>
      <c r="W64" s="130">
        <f>(Q63/Q60)-1</f>
        <v>2.4999E-2</v>
      </c>
      <c r="X64" s="130">
        <f>(R63/R60)-1</f>
        <v>2.5000000000000001E-2</v>
      </c>
      <c r="Y64" s="130">
        <f t="shared" ref="Y64:AB64" si="107">(S63/S60)-1</f>
        <v>2.5000000000000001E-2</v>
      </c>
      <c r="Z64" s="130">
        <f t="shared" si="107"/>
        <v>2.5000000000000001E-2</v>
      </c>
      <c r="AA64" s="130">
        <f t="shared" si="107"/>
        <v>2.5000000000000001E-2</v>
      </c>
      <c r="AB64" s="130">
        <f t="shared" si="107"/>
        <v>2.5000000000000001E-2</v>
      </c>
    </row>
    <row r="65" spans="1:28" s="4" customFormat="1" ht="13.5" customHeight="1" thickBot="1" x14ac:dyDescent="0.25">
      <c r="A65" s="80"/>
      <c r="B65" s="168"/>
      <c r="C65" s="39"/>
      <c r="D65" s="247"/>
      <c r="E65" s="189"/>
      <c r="F65" s="190"/>
      <c r="G65" s="190"/>
      <c r="H65" s="190"/>
      <c r="I65" s="190"/>
      <c r="J65" s="402"/>
      <c r="K65" s="389"/>
      <c r="L65" s="133"/>
      <c r="M65" s="133"/>
      <c r="N65" s="133"/>
      <c r="O65" s="133"/>
      <c r="P65" s="133"/>
      <c r="Q65" s="134"/>
      <c r="R65" s="135"/>
      <c r="S65" s="135"/>
      <c r="T65" s="135"/>
      <c r="U65" s="135"/>
      <c r="V65" s="135"/>
      <c r="W65" s="133"/>
      <c r="X65" s="133"/>
      <c r="Y65" s="133"/>
      <c r="Z65" s="133"/>
      <c r="AA65" s="133"/>
      <c r="AB65" s="133"/>
    </row>
    <row r="66" spans="1:28" s="4" customFormat="1" ht="13.5" customHeight="1" x14ac:dyDescent="0.2">
      <c r="A66" s="79">
        <v>20</v>
      </c>
      <c r="B66" s="166"/>
      <c r="C66" s="45"/>
      <c r="D66" s="187">
        <f t="shared" si="59"/>
        <v>16.71</v>
      </c>
      <c r="E66" s="187">
        <f t="shared" ref="E66:I67" si="108">Q66</f>
        <v>17.399999999999999</v>
      </c>
      <c r="F66" s="187">
        <f t="shared" si="108"/>
        <v>18.100000000000001</v>
      </c>
      <c r="G66" s="187">
        <f t="shared" si="108"/>
        <v>18.82</v>
      </c>
      <c r="H66" s="187">
        <f t="shared" si="108"/>
        <v>19.579999999999998</v>
      </c>
      <c r="I66" s="187">
        <f t="shared" si="108"/>
        <v>20.36</v>
      </c>
      <c r="J66" s="400">
        <f>V66</f>
        <v>21.17</v>
      </c>
      <c r="K66" s="388"/>
      <c r="L66" s="130">
        <f>(F66/E66)-1</f>
        <v>4.0230000000000002E-2</v>
      </c>
      <c r="M66" s="130">
        <f t="shared" ref="M66:P66" si="109">(G66/F66)-1</f>
        <v>3.9779000000000002E-2</v>
      </c>
      <c r="N66" s="130">
        <f t="shared" si="109"/>
        <v>4.0383000000000002E-2</v>
      </c>
      <c r="O66" s="130">
        <f t="shared" si="109"/>
        <v>3.9836999999999997E-2</v>
      </c>
      <c r="P66" s="130">
        <f t="shared" si="109"/>
        <v>3.9784E-2</v>
      </c>
      <c r="Q66" s="204">
        <f>ROUND(VLOOKUP($A66,'2020 REG - ORD 841'!$A$9:$V$499,17,FALSE)*(1+$I$2),5)</f>
        <v>17.40429</v>
      </c>
      <c r="R66" s="204">
        <f>ROUND(VLOOKUP($A66,'2020 REG - ORD 841'!$A$9:$V$499,18,FALSE)*(1+$I$2),5)</f>
        <v>18.100480000000001</v>
      </c>
      <c r="S66" s="204">
        <f>ROUND(VLOOKUP($A66,'2020 REG - ORD 841'!$A$9:$V$499,19,FALSE)*(1+$I$2),5)</f>
        <v>18.824490000000001</v>
      </c>
      <c r="T66" s="204">
        <f>ROUND(VLOOKUP($A66,'2020 REG - ORD 841'!$A$9:$V$499,20,FALSE)*(1+$I$2),5)</f>
        <v>19.577490000000001</v>
      </c>
      <c r="U66" s="204">
        <f>ROUND(VLOOKUP($A66,'2020 REG - ORD 841'!$A$9:$V$499,21,FALSE)*(1+$I$2),5)</f>
        <v>20.360569999999999</v>
      </c>
      <c r="V66" s="204">
        <f>ROUND(VLOOKUP($A66,'2020 REG - ORD 841'!$A$9:$V$499,22,FALSE)*(1+$I$2),5)</f>
        <v>21.174990000000001</v>
      </c>
      <c r="W66" s="130"/>
      <c r="X66" s="130">
        <f>(R66/Q66)-1</f>
        <v>4.0001000000000002E-2</v>
      </c>
      <c r="Y66" s="130">
        <f t="shared" ref="Y66:AB66" si="110">(S66/R66)-1</f>
        <v>3.9999E-2</v>
      </c>
      <c r="Z66" s="130">
        <f t="shared" si="110"/>
        <v>4.0001000000000002E-2</v>
      </c>
      <c r="AA66" s="130">
        <f t="shared" si="110"/>
        <v>3.9999E-2</v>
      </c>
      <c r="AB66" s="130">
        <f t="shared" si="110"/>
        <v>0.04</v>
      </c>
    </row>
    <row r="67" spans="1:28" s="4" customFormat="1" ht="13.5" customHeight="1" x14ac:dyDescent="0.2">
      <c r="A67" s="76"/>
      <c r="B67" s="167"/>
      <c r="C67" s="29"/>
      <c r="D67" s="188">
        <f t="shared" si="59"/>
        <v>34753</v>
      </c>
      <c r="E67" s="188">
        <f t="shared" si="108"/>
        <v>36201</v>
      </c>
      <c r="F67" s="188">
        <f t="shared" si="108"/>
        <v>37649</v>
      </c>
      <c r="G67" s="188">
        <f t="shared" si="108"/>
        <v>39155</v>
      </c>
      <c r="H67" s="188">
        <f t="shared" si="108"/>
        <v>40721</v>
      </c>
      <c r="I67" s="188">
        <f t="shared" si="108"/>
        <v>42350</v>
      </c>
      <c r="J67" s="401">
        <f>V67</f>
        <v>44044</v>
      </c>
      <c r="K67" s="388">
        <f>(E66/E63)-1</f>
        <v>2.4735E-2</v>
      </c>
      <c r="L67" s="130">
        <f>(F66/F63)-1</f>
        <v>2.4915E-2</v>
      </c>
      <c r="M67" s="130">
        <f t="shared" ref="M67:P67" si="111">(G66/G63)-1</f>
        <v>2.4496E-2</v>
      </c>
      <c r="N67" s="130">
        <f t="shared" si="111"/>
        <v>2.5131000000000001E-2</v>
      </c>
      <c r="O67" s="130">
        <f t="shared" si="111"/>
        <v>2.5176E-2</v>
      </c>
      <c r="P67" s="130">
        <f t="shared" si="111"/>
        <v>2.4684999999999999E-2</v>
      </c>
      <c r="Q67" s="131">
        <f t="shared" ref="Q67:U67" si="112">ROUND((Q66*2080),5)</f>
        <v>36200.923199999997</v>
      </c>
      <c r="R67" s="132">
        <f t="shared" si="112"/>
        <v>37648.998399999997</v>
      </c>
      <c r="S67" s="132">
        <f t="shared" si="112"/>
        <v>39154.939200000001</v>
      </c>
      <c r="T67" s="132">
        <f t="shared" si="112"/>
        <v>40721.179199999999</v>
      </c>
      <c r="U67" s="132">
        <f t="shared" si="112"/>
        <v>42349.9856</v>
      </c>
      <c r="V67" s="132">
        <f>ROUND((V66*2080),5)</f>
        <v>44043.979200000002</v>
      </c>
      <c r="W67" s="130">
        <f>(Q66/Q63)-1</f>
        <v>2.5000000000000001E-2</v>
      </c>
      <c r="X67" s="130">
        <f>(R66/R63)-1</f>
        <v>2.5000999999999999E-2</v>
      </c>
      <c r="Y67" s="130">
        <f t="shared" ref="Y67:AB67" si="113">(S66/S63)-1</f>
        <v>2.5000000000000001E-2</v>
      </c>
      <c r="Z67" s="130">
        <f t="shared" si="113"/>
        <v>2.5000999999999999E-2</v>
      </c>
      <c r="AA67" s="130">
        <f t="shared" si="113"/>
        <v>2.5000000000000001E-2</v>
      </c>
      <c r="AB67" s="130">
        <f t="shared" si="113"/>
        <v>2.5000000000000001E-2</v>
      </c>
    </row>
    <row r="68" spans="1:28" s="4" customFormat="1" ht="13.5" customHeight="1" thickBot="1" x14ac:dyDescent="0.25">
      <c r="A68" s="80"/>
      <c r="B68" s="168"/>
      <c r="C68" s="39"/>
      <c r="D68" s="247"/>
      <c r="E68" s="189"/>
      <c r="F68" s="190"/>
      <c r="G68" s="190"/>
      <c r="H68" s="190"/>
      <c r="I68" s="190"/>
      <c r="J68" s="402"/>
      <c r="K68" s="389"/>
      <c r="L68" s="133"/>
      <c r="M68" s="133"/>
      <c r="N68" s="133"/>
      <c r="O68" s="133"/>
      <c r="P68" s="133"/>
      <c r="Q68" s="134"/>
      <c r="R68" s="135"/>
      <c r="S68" s="135"/>
      <c r="T68" s="135"/>
      <c r="U68" s="135"/>
      <c r="V68" s="135"/>
      <c r="W68" s="133"/>
      <c r="X68" s="133"/>
      <c r="Y68" s="133"/>
      <c r="Z68" s="133"/>
      <c r="AA68" s="133"/>
      <c r="AB68" s="133"/>
    </row>
    <row r="69" spans="1:28" s="4" customFormat="1" ht="13.5" customHeight="1" x14ac:dyDescent="0.2">
      <c r="A69" s="79">
        <v>21</v>
      </c>
      <c r="B69" s="166"/>
      <c r="C69" s="45"/>
      <c r="D69" s="187">
        <f t="shared" si="59"/>
        <v>17.13</v>
      </c>
      <c r="E69" s="187">
        <f t="shared" ref="E69:I70" si="114">Q69</f>
        <v>17.84</v>
      </c>
      <c r="F69" s="187">
        <f t="shared" si="114"/>
        <v>18.55</v>
      </c>
      <c r="G69" s="187">
        <f t="shared" si="114"/>
        <v>19.3</v>
      </c>
      <c r="H69" s="187">
        <f t="shared" si="114"/>
        <v>20.07</v>
      </c>
      <c r="I69" s="187">
        <f t="shared" si="114"/>
        <v>20.87</v>
      </c>
      <c r="J69" s="400">
        <f>V69</f>
        <v>21.7</v>
      </c>
      <c r="K69" s="388"/>
      <c r="L69" s="130">
        <f>(F69/E69)-1</f>
        <v>3.9798E-2</v>
      </c>
      <c r="M69" s="130">
        <f t="shared" ref="M69:P69" si="115">(G69/F69)-1</f>
        <v>4.0431000000000002E-2</v>
      </c>
      <c r="N69" s="130">
        <f t="shared" si="115"/>
        <v>3.9896000000000001E-2</v>
      </c>
      <c r="O69" s="130">
        <f t="shared" si="115"/>
        <v>3.986E-2</v>
      </c>
      <c r="P69" s="130">
        <f t="shared" si="115"/>
        <v>3.977E-2</v>
      </c>
      <c r="Q69" s="204">
        <f>ROUND(VLOOKUP($A69,'2020 REG - ORD 841'!$A$9:$V$499,17,FALSE)*(1+$I$2),5)</f>
        <v>17.839410000000001</v>
      </c>
      <c r="R69" s="204">
        <f>ROUND(VLOOKUP($A69,'2020 REG - ORD 841'!$A$9:$V$499,18,FALSE)*(1+$I$2),5)</f>
        <v>18.552990000000001</v>
      </c>
      <c r="S69" s="204">
        <f>ROUND(VLOOKUP($A69,'2020 REG - ORD 841'!$A$9:$V$499,19,FALSE)*(1+$I$2),5)</f>
        <v>19.295110000000001</v>
      </c>
      <c r="T69" s="204">
        <f>ROUND(VLOOKUP($A69,'2020 REG - ORD 841'!$A$9:$V$499,20,FALSE)*(1+$I$2),5)</f>
        <v>20.06691</v>
      </c>
      <c r="U69" s="204">
        <f>ROUND(VLOOKUP($A69,'2020 REG - ORD 841'!$A$9:$V$499,21,FALSE)*(1+$I$2),5)</f>
        <v>20.869579999999999</v>
      </c>
      <c r="V69" s="204">
        <f>ROUND(VLOOKUP($A69,'2020 REG - ORD 841'!$A$9:$V$499,22,FALSE)*(1+$I$2),5)</f>
        <v>21.70438</v>
      </c>
      <c r="W69" s="130"/>
      <c r="X69" s="130">
        <f>(R69/Q69)-1</f>
        <v>0.04</v>
      </c>
      <c r="Y69" s="130">
        <f t="shared" ref="Y69:AB69" si="116">(S69/R69)-1</f>
        <v>0.04</v>
      </c>
      <c r="Z69" s="130">
        <f t="shared" si="116"/>
        <v>0.04</v>
      </c>
      <c r="AA69" s="130">
        <f t="shared" si="116"/>
        <v>0.04</v>
      </c>
      <c r="AB69" s="130">
        <f t="shared" si="116"/>
        <v>4.0001000000000002E-2</v>
      </c>
    </row>
    <row r="70" spans="1:28" s="4" customFormat="1" ht="13.5" customHeight="1" x14ac:dyDescent="0.2">
      <c r="A70" s="76"/>
      <c r="B70" s="167"/>
      <c r="C70" s="29"/>
      <c r="D70" s="188">
        <f t="shared" si="59"/>
        <v>35622</v>
      </c>
      <c r="E70" s="188">
        <f t="shared" si="114"/>
        <v>37106</v>
      </c>
      <c r="F70" s="188">
        <f t="shared" si="114"/>
        <v>38590</v>
      </c>
      <c r="G70" s="188">
        <f t="shared" si="114"/>
        <v>40134</v>
      </c>
      <c r="H70" s="188">
        <f t="shared" si="114"/>
        <v>41739</v>
      </c>
      <c r="I70" s="188">
        <f t="shared" si="114"/>
        <v>43409</v>
      </c>
      <c r="J70" s="401">
        <f>V70</f>
        <v>45145</v>
      </c>
      <c r="K70" s="388">
        <f>(E69/E66)-1</f>
        <v>2.5287E-2</v>
      </c>
      <c r="L70" s="130">
        <f>(F69/F66)-1</f>
        <v>2.4861999999999999E-2</v>
      </c>
      <c r="M70" s="130">
        <f t="shared" ref="M70:P70" si="117">(G69/G66)-1</f>
        <v>2.5505E-2</v>
      </c>
      <c r="N70" s="130">
        <f t="shared" si="117"/>
        <v>2.5026E-2</v>
      </c>
      <c r="O70" s="130">
        <f t="shared" si="117"/>
        <v>2.5048999999999998E-2</v>
      </c>
      <c r="P70" s="130">
        <f t="shared" si="117"/>
        <v>2.5035000000000002E-2</v>
      </c>
      <c r="Q70" s="131">
        <f t="shared" ref="Q70:U70" si="118">ROUND((Q69*2080),5)</f>
        <v>37105.972800000003</v>
      </c>
      <c r="R70" s="132">
        <f t="shared" si="118"/>
        <v>38590.2192</v>
      </c>
      <c r="S70" s="132">
        <f t="shared" si="118"/>
        <v>40133.828800000003</v>
      </c>
      <c r="T70" s="132">
        <f t="shared" si="118"/>
        <v>41739.1728</v>
      </c>
      <c r="U70" s="132">
        <f t="shared" si="118"/>
        <v>43408.7264</v>
      </c>
      <c r="V70" s="132">
        <f>ROUND((V69*2080),5)</f>
        <v>45145.110399999998</v>
      </c>
      <c r="W70" s="130">
        <f>(Q69/Q66)-1</f>
        <v>2.5000999999999999E-2</v>
      </c>
      <c r="X70" s="130">
        <f>(R69/R66)-1</f>
        <v>2.5000000000000001E-2</v>
      </c>
      <c r="Y70" s="130">
        <f t="shared" ref="Y70:AB70" si="119">(S69/S66)-1</f>
        <v>2.5000000000000001E-2</v>
      </c>
      <c r="Z70" s="130">
        <f t="shared" si="119"/>
        <v>2.4999E-2</v>
      </c>
      <c r="AA70" s="130">
        <f t="shared" si="119"/>
        <v>2.5000000000000001E-2</v>
      </c>
      <c r="AB70" s="130">
        <f t="shared" si="119"/>
        <v>2.5000999999999999E-2</v>
      </c>
    </row>
    <row r="71" spans="1:28" s="4" customFormat="1" ht="13.5" customHeight="1" thickBot="1" x14ac:dyDescent="0.25">
      <c r="A71" s="80"/>
      <c r="B71" s="168"/>
      <c r="C71" s="39"/>
      <c r="D71" s="247"/>
      <c r="E71" s="189"/>
      <c r="F71" s="190"/>
      <c r="G71" s="190"/>
      <c r="H71" s="190"/>
      <c r="I71" s="190"/>
      <c r="J71" s="402"/>
      <c r="K71" s="389"/>
      <c r="L71" s="133"/>
      <c r="M71" s="133"/>
      <c r="N71" s="133"/>
      <c r="O71" s="133"/>
      <c r="P71" s="133"/>
      <c r="Q71" s="134"/>
      <c r="R71" s="135"/>
      <c r="S71" s="135"/>
      <c r="T71" s="135"/>
      <c r="U71" s="135"/>
      <c r="V71" s="135"/>
      <c r="W71" s="133"/>
      <c r="X71" s="133"/>
      <c r="Y71" s="133"/>
      <c r="Z71" s="133"/>
      <c r="AA71" s="133"/>
      <c r="AB71" s="133"/>
    </row>
    <row r="72" spans="1:28" s="4" customFormat="1" ht="13.5" customHeight="1" x14ac:dyDescent="0.2">
      <c r="A72" s="79">
        <v>22</v>
      </c>
      <c r="B72" s="166"/>
      <c r="C72" s="45"/>
      <c r="D72" s="187">
        <f t="shared" si="59"/>
        <v>17.55</v>
      </c>
      <c r="E72" s="187">
        <f t="shared" ref="E72:I73" si="120">Q72</f>
        <v>18.29</v>
      </c>
      <c r="F72" s="187">
        <f t="shared" si="120"/>
        <v>19.02</v>
      </c>
      <c r="G72" s="187">
        <f t="shared" si="120"/>
        <v>19.78</v>
      </c>
      <c r="H72" s="187">
        <f t="shared" si="120"/>
        <v>20.57</v>
      </c>
      <c r="I72" s="187">
        <f t="shared" si="120"/>
        <v>21.39</v>
      </c>
      <c r="J72" s="400">
        <f>V72</f>
        <v>22.25</v>
      </c>
      <c r="K72" s="388"/>
      <c r="L72" s="130">
        <f>(F72/E72)-1</f>
        <v>3.9912999999999997E-2</v>
      </c>
      <c r="M72" s="130">
        <f t="shared" ref="M72:P72" si="121">(G72/F72)-1</f>
        <v>3.9958E-2</v>
      </c>
      <c r="N72" s="130">
        <f t="shared" si="121"/>
        <v>3.9939000000000002E-2</v>
      </c>
      <c r="O72" s="130">
        <f t="shared" si="121"/>
        <v>3.9863999999999997E-2</v>
      </c>
      <c r="P72" s="130">
        <f t="shared" si="121"/>
        <v>4.0205999999999999E-2</v>
      </c>
      <c r="Q72" s="204">
        <f>ROUND(VLOOKUP($A72,'2020 REG - ORD 841'!$A$9:$V$499,17,FALSE)*(1+$I$2),5)</f>
        <v>18.285399999999999</v>
      </c>
      <c r="R72" s="204">
        <f>ROUND(VLOOKUP($A72,'2020 REG - ORD 841'!$A$9:$V$499,18,FALSE)*(1+$I$2),5)</f>
        <v>19.016819999999999</v>
      </c>
      <c r="S72" s="204">
        <f>ROUND(VLOOKUP($A72,'2020 REG - ORD 841'!$A$9:$V$499,19,FALSE)*(1+$I$2),5)</f>
        <v>19.7775</v>
      </c>
      <c r="T72" s="204">
        <f>ROUND(VLOOKUP($A72,'2020 REG - ORD 841'!$A$9:$V$499,20,FALSE)*(1+$I$2),5)</f>
        <v>20.5686</v>
      </c>
      <c r="U72" s="204">
        <f>ROUND(VLOOKUP($A72,'2020 REG - ORD 841'!$A$9:$V$499,21,FALSE)*(1+$I$2),5)</f>
        <v>21.39134</v>
      </c>
      <c r="V72" s="204">
        <f>ROUND(VLOOKUP($A72,'2020 REG - ORD 841'!$A$9:$V$499,22,FALSE)*(1+$I$2),5)</f>
        <v>22.24699</v>
      </c>
      <c r="W72" s="130"/>
      <c r="X72" s="130">
        <f>(R72/Q72)-1</f>
        <v>0.04</v>
      </c>
      <c r="Y72" s="130">
        <f t="shared" ref="Y72:AB72" si="122">(S72/R72)-1</f>
        <v>0.04</v>
      </c>
      <c r="Z72" s="130">
        <f t="shared" si="122"/>
        <v>0.04</v>
      </c>
      <c r="AA72" s="130">
        <f t="shared" si="122"/>
        <v>0.04</v>
      </c>
      <c r="AB72" s="130">
        <f t="shared" si="122"/>
        <v>0.04</v>
      </c>
    </row>
    <row r="73" spans="1:28" s="4" customFormat="1" ht="13.5" customHeight="1" x14ac:dyDescent="0.2">
      <c r="A73" s="76"/>
      <c r="B73" s="167"/>
      <c r="C73" s="29"/>
      <c r="D73" s="188">
        <f t="shared" si="59"/>
        <v>36512</v>
      </c>
      <c r="E73" s="188">
        <f t="shared" si="120"/>
        <v>38034</v>
      </c>
      <c r="F73" s="188">
        <f t="shared" si="120"/>
        <v>39555</v>
      </c>
      <c r="G73" s="188">
        <f t="shared" si="120"/>
        <v>41137</v>
      </c>
      <c r="H73" s="188">
        <f t="shared" si="120"/>
        <v>42783</v>
      </c>
      <c r="I73" s="188">
        <f t="shared" si="120"/>
        <v>44494</v>
      </c>
      <c r="J73" s="401">
        <f>V73</f>
        <v>46274</v>
      </c>
      <c r="K73" s="388">
        <f>(E72/E69)-1</f>
        <v>2.5224E-2</v>
      </c>
      <c r="L73" s="130">
        <f>(F72/F69)-1</f>
        <v>2.5336999999999998E-2</v>
      </c>
      <c r="M73" s="130">
        <f t="shared" ref="M73:P73" si="123">(G72/G69)-1</f>
        <v>2.487E-2</v>
      </c>
      <c r="N73" s="130">
        <f t="shared" si="123"/>
        <v>2.4913000000000001E-2</v>
      </c>
      <c r="O73" s="130">
        <f t="shared" si="123"/>
        <v>2.4916000000000001E-2</v>
      </c>
      <c r="P73" s="130">
        <f t="shared" si="123"/>
        <v>2.5346E-2</v>
      </c>
      <c r="Q73" s="131">
        <f t="shared" ref="Q73:U73" si="124">ROUND((Q72*2080),5)</f>
        <v>38033.631999999998</v>
      </c>
      <c r="R73" s="132">
        <f t="shared" si="124"/>
        <v>39554.9856</v>
      </c>
      <c r="S73" s="132">
        <f t="shared" si="124"/>
        <v>41137.199999999997</v>
      </c>
      <c r="T73" s="132">
        <f t="shared" si="124"/>
        <v>42782.688000000002</v>
      </c>
      <c r="U73" s="132">
        <f t="shared" si="124"/>
        <v>44493.987200000003</v>
      </c>
      <c r="V73" s="132">
        <f>ROUND((V72*2080),5)</f>
        <v>46273.739200000004</v>
      </c>
      <c r="W73" s="130">
        <f>(Q72/Q69)-1</f>
        <v>2.5000000000000001E-2</v>
      </c>
      <c r="X73" s="130">
        <f>(R72/R69)-1</f>
        <v>2.5000000000000001E-2</v>
      </c>
      <c r="Y73" s="130">
        <f t="shared" ref="Y73:AB73" si="125">(S72/S69)-1</f>
        <v>2.5000999999999999E-2</v>
      </c>
      <c r="Z73" s="130">
        <f t="shared" si="125"/>
        <v>2.5000999999999999E-2</v>
      </c>
      <c r="AA73" s="130">
        <f t="shared" si="125"/>
        <v>2.5000999999999999E-2</v>
      </c>
      <c r="AB73" s="130">
        <f t="shared" si="125"/>
        <v>2.5000000000000001E-2</v>
      </c>
    </row>
    <row r="74" spans="1:28" s="4" customFormat="1" ht="13.5" customHeight="1" thickBot="1" x14ac:dyDescent="0.25">
      <c r="A74" s="80"/>
      <c r="B74" s="168"/>
      <c r="C74" s="39"/>
      <c r="D74" s="247"/>
      <c r="E74" s="189"/>
      <c r="F74" s="190"/>
      <c r="G74" s="190"/>
      <c r="H74" s="190"/>
      <c r="I74" s="190"/>
      <c r="J74" s="402"/>
      <c r="K74" s="389"/>
      <c r="L74" s="133"/>
      <c r="M74" s="133"/>
      <c r="N74" s="133"/>
      <c r="O74" s="133"/>
      <c r="P74" s="133"/>
      <c r="Q74" s="134"/>
      <c r="R74" s="135"/>
      <c r="S74" s="135"/>
      <c r="T74" s="135"/>
      <c r="U74" s="135"/>
      <c r="V74" s="135"/>
      <c r="W74" s="133"/>
      <c r="X74" s="133"/>
      <c r="Y74" s="133"/>
      <c r="Z74" s="133"/>
      <c r="AA74" s="133"/>
      <c r="AB74" s="133"/>
    </row>
    <row r="75" spans="1:28" s="4" customFormat="1" ht="13.5" customHeight="1" x14ac:dyDescent="0.2">
      <c r="A75" s="79">
        <v>23</v>
      </c>
      <c r="B75" s="166"/>
      <c r="C75" s="45"/>
      <c r="D75" s="187">
        <f t="shared" si="59"/>
        <v>17.989999999999998</v>
      </c>
      <c r="E75" s="187">
        <f t="shared" ref="E75:I76" si="126">Q75</f>
        <v>18.739999999999998</v>
      </c>
      <c r="F75" s="187">
        <f t="shared" si="126"/>
        <v>19.489999999999998</v>
      </c>
      <c r="G75" s="187">
        <f t="shared" si="126"/>
        <v>20.27</v>
      </c>
      <c r="H75" s="187">
        <f t="shared" si="126"/>
        <v>21.08</v>
      </c>
      <c r="I75" s="187">
        <f t="shared" si="126"/>
        <v>21.93</v>
      </c>
      <c r="J75" s="400">
        <f>V75</f>
        <v>22.8</v>
      </c>
      <c r="K75" s="388"/>
      <c r="L75" s="130">
        <f>(F75/E75)-1</f>
        <v>4.0021000000000001E-2</v>
      </c>
      <c r="M75" s="130">
        <f t="shared" ref="M75:P75" si="127">(G75/F75)-1</f>
        <v>4.0021000000000001E-2</v>
      </c>
      <c r="N75" s="130">
        <f t="shared" si="127"/>
        <v>3.9961000000000003E-2</v>
      </c>
      <c r="O75" s="130">
        <f t="shared" si="127"/>
        <v>4.0322999999999998E-2</v>
      </c>
      <c r="P75" s="130">
        <f t="shared" si="127"/>
        <v>3.9671999999999999E-2</v>
      </c>
      <c r="Q75" s="204">
        <f>ROUND(VLOOKUP($A75,'2020 REG - ORD 841'!$A$9:$V$499,17,FALSE)*(1+$I$2),5)</f>
        <v>18.742529999999999</v>
      </c>
      <c r="R75" s="204">
        <f>ROUND(VLOOKUP($A75,'2020 REG - ORD 841'!$A$9:$V$499,18,FALSE)*(1+$I$2),5)</f>
        <v>19.492239999999999</v>
      </c>
      <c r="S75" s="204">
        <f>ROUND(VLOOKUP($A75,'2020 REG - ORD 841'!$A$9:$V$499,19,FALSE)*(1+$I$2),5)</f>
        <v>20.271920000000001</v>
      </c>
      <c r="T75" s="204">
        <f>ROUND(VLOOKUP($A75,'2020 REG - ORD 841'!$A$9:$V$499,20,FALSE)*(1+$I$2),5)</f>
        <v>21.082799999999999</v>
      </c>
      <c r="U75" s="204">
        <f>ROUND(VLOOKUP($A75,'2020 REG - ORD 841'!$A$9:$V$499,21,FALSE)*(1+$I$2),5)</f>
        <v>21.926130000000001</v>
      </c>
      <c r="V75" s="204">
        <f>ROUND(VLOOKUP($A75,'2020 REG - ORD 841'!$A$9:$V$499,22,FALSE)*(1+$I$2),5)</f>
        <v>22.803180000000001</v>
      </c>
      <c r="W75" s="130"/>
      <c r="X75" s="130">
        <f>(R75/Q75)-1</f>
        <v>0.04</v>
      </c>
      <c r="Y75" s="130">
        <f t="shared" ref="Y75:AB75" si="128">(S75/R75)-1</f>
        <v>0.04</v>
      </c>
      <c r="Z75" s="130">
        <f t="shared" si="128"/>
        <v>0.04</v>
      </c>
      <c r="AA75" s="130">
        <f t="shared" si="128"/>
        <v>4.0001000000000002E-2</v>
      </c>
      <c r="AB75" s="130">
        <f t="shared" si="128"/>
        <v>0.04</v>
      </c>
    </row>
    <row r="76" spans="1:28" s="4" customFormat="1" ht="13.5" customHeight="1" x14ac:dyDescent="0.2">
      <c r="A76" s="76"/>
      <c r="B76" s="167"/>
      <c r="C76" s="29"/>
      <c r="D76" s="188">
        <f t="shared" si="59"/>
        <v>37425</v>
      </c>
      <c r="E76" s="188">
        <f t="shared" si="126"/>
        <v>38984</v>
      </c>
      <c r="F76" s="188">
        <f t="shared" si="126"/>
        <v>40544</v>
      </c>
      <c r="G76" s="188">
        <f t="shared" si="126"/>
        <v>42166</v>
      </c>
      <c r="H76" s="188">
        <f t="shared" si="126"/>
        <v>43852</v>
      </c>
      <c r="I76" s="188">
        <f t="shared" si="126"/>
        <v>45606</v>
      </c>
      <c r="J76" s="401">
        <f>V76</f>
        <v>47431</v>
      </c>
      <c r="K76" s="388">
        <f>(E75/E72)-1</f>
        <v>2.4604000000000001E-2</v>
      </c>
      <c r="L76" s="130">
        <f>(F75/F72)-1</f>
        <v>2.4711E-2</v>
      </c>
      <c r="M76" s="130">
        <f t="shared" ref="M76:P76" si="129">(G75/G72)-1</f>
        <v>2.4771999999999999E-2</v>
      </c>
      <c r="N76" s="130">
        <f t="shared" si="129"/>
        <v>2.4792999999999999E-2</v>
      </c>
      <c r="O76" s="130">
        <f t="shared" si="129"/>
        <v>2.5245E-2</v>
      </c>
      <c r="P76" s="130">
        <f t="shared" si="129"/>
        <v>2.4719000000000001E-2</v>
      </c>
      <c r="Q76" s="131">
        <f t="shared" ref="Q76:U76" si="130">ROUND((Q75*2080),5)</f>
        <v>38984.462399999997</v>
      </c>
      <c r="R76" s="132">
        <f t="shared" si="130"/>
        <v>40543.859199999999</v>
      </c>
      <c r="S76" s="132">
        <f t="shared" si="130"/>
        <v>42165.5936</v>
      </c>
      <c r="T76" s="132">
        <f t="shared" si="130"/>
        <v>43852.224000000002</v>
      </c>
      <c r="U76" s="132">
        <f t="shared" si="130"/>
        <v>45606.350400000003</v>
      </c>
      <c r="V76" s="132">
        <f>ROUND((V75*2080),5)</f>
        <v>47430.614399999999</v>
      </c>
      <c r="W76" s="130">
        <f>(Q75/Q72)-1</f>
        <v>2.5000000000000001E-2</v>
      </c>
      <c r="X76" s="130">
        <f>(R75/R72)-1</f>
        <v>2.5000000000000001E-2</v>
      </c>
      <c r="Y76" s="130">
        <f t="shared" ref="Y76:AB76" si="131">(S75/S72)-1</f>
        <v>2.4999E-2</v>
      </c>
      <c r="Z76" s="130">
        <f t="shared" si="131"/>
        <v>2.4999E-2</v>
      </c>
      <c r="AA76" s="130">
        <f t="shared" si="131"/>
        <v>2.5000000000000001E-2</v>
      </c>
      <c r="AB76" s="130">
        <f t="shared" si="131"/>
        <v>2.5000999999999999E-2</v>
      </c>
    </row>
    <row r="77" spans="1:28" s="4" customFormat="1" ht="13.5" customHeight="1" thickBot="1" x14ac:dyDescent="0.25">
      <c r="A77" s="80"/>
      <c r="B77" s="168"/>
      <c r="C77" s="39"/>
      <c r="D77" s="247"/>
      <c r="E77" s="189"/>
      <c r="F77" s="190"/>
      <c r="G77" s="190"/>
      <c r="H77" s="190"/>
      <c r="I77" s="190"/>
      <c r="J77" s="402"/>
      <c r="K77" s="389"/>
      <c r="L77" s="133"/>
      <c r="M77" s="133"/>
      <c r="N77" s="133"/>
      <c r="O77" s="133"/>
      <c r="P77" s="133"/>
      <c r="Q77" s="134"/>
      <c r="R77" s="135"/>
      <c r="S77" s="135"/>
      <c r="T77" s="135"/>
      <c r="U77" s="135"/>
      <c r="V77" s="135"/>
      <c r="W77" s="133"/>
      <c r="X77" s="133"/>
      <c r="Y77" s="133"/>
      <c r="Z77" s="133"/>
      <c r="AA77" s="133"/>
      <c r="AB77" s="133"/>
    </row>
    <row r="78" spans="1:28" s="4" customFormat="1" ht="13.5" customHeight="1" x14ac:dyDescent="0.2">
      <c r="A78" s="79">
        <v>24</v>
      </c>
      <c r="B78" s="166"/>
      <c r="C78" s="45"/>
      <c r="D78" s="187">
        <f t="shared" si="59"/>
        <v>18.440000000000001</v>
      </c>
      <c r="E78" s="187">
        <f t="shared" ref="E78:I79" si="132">Q78</f>
        <v>19.21</v>
      </c>
      <c r="F78" s="187">
        <f t="shared" si="132"/>
        <v>19.98</v>
      </c>
      <c r="G78" s="187">
        <f t="shared" si="132"/>
        <v>20.78</v>
      </c>
      <c r="H78" s="187">
        <f t="shared" si="132"/>
        <v>21.61</v>
      </c>
      <c r="I78" s="187">
        <f t="shared" si="132"/>
        <v>22.47</v>
      </c>
      <c r="J78" s="400">
        <f>V78</f>
        <v>23.37</v>
      </c>
      <c r="K78" s="388"/>
      <c r="L78" s="130">
        <f>(F78/E78)-1</f>
        <v>4.0083000000000001E-2</v>
      </c>
      <c r="M78" s="130">
        <f t="shared" ref="M78:P78" si="133">(G78/F78)-1</f>
        <v>4.0039999999999999E-2</v>
      </c>
      <c r="N78" s="130">
        <f t="shared" si="133"/>
        <v>3.9941999999999998E-2</v>
      </c>
      <c r="O78" s="130">
        <f t="shared" si="133"/>
        <v>3.9795999999999998E-2</v>
      </c>
      <c r="P78" s="130">
        <f t="shared" si="133"/>
        <v>4.0052999999999998E-2</v>
      </c>
      <c r="Q78" s="204">
        <f>ROUND(VLOOKUP($A78,'2020 REG - ORD 841'!$A$9:$V$499,17,FALSE)*(1+$I$2),5)</f>
        <v>19.211089999999999</v>
      </c>
      <c r="R78" s="204">
        <f>ROUND(VLOOKUP($A78,'2020 REG - ORD 841'!$A$9:$V$499,18,FALSE)*(1+$I$2),5)</f>
        <v>19.97954</v>
      </c>
      <c r="S78" s="204">
        <f>ROUND(VLOOKUP($A78,'2020 REG - ORD 841'!$A$9:$V$499,19,FALSE)*(1+$I$2),5)</f>
        <v>20.778729999999999</v>
      </c>
      <c r="T78" s="204">
        <f>ROUND(VLOOKUP($A78,'2020 REG - ORD 841'!$A$9:$V$499,20,FALSE)*(1+$I$2),5)</f>
        <v>21.609870000000001</v>
      </c>
      <c r="U78" s="204">
        <f>ROUND(VLOOKUP($A78,'2020 REG - ORD 841'!$A$9:$V$499,21,FALSE)*(1+$I$2),5)</f>
        <v>22.474270000000001</v>
      </c>
      <c r="V78" s="204">
        <f>ROUND(VLOOKUP($A78,'2020 REG - ORD 841'!$A$9:$V$499,22,FALSE)*(1+$I$2),5)</f>
        <v>23.37323</v>
      </c>
      <c r="W78" s="130"/>
      <c r="X78" s="130">
        <f>(R78/Q78)-1</f>
        <v>0.04</v>
      </c>
      <c r="Y78" s="130">
        <f t="shared" ref="Y78:AB78" si="134">(S78/R78)-1</f>
        <v>0.04</v>
      </c>
      <c r="Z78" s="130">
        <f t="shared" si="134"/>
        <v>0.04</v>
      </c>
      <c r="AA78" s="130">
        <f t="shared" si="134"/>
        <v>0.04</v>
      </c>
      <c r="AB78" s="130">
        <f t="shared" si="134"/>
        <v>0.04</v>
      </c>
    </row>
    <row r="79" spans="1:28" s="4" customFormat="1" ht="13.5" customHeight="1" x14ac:dyDescent="0.2">
      <c r="A79" s="76"/>
      <c r="B79" s="167"/>
      <c r="C79" s="29"/>
      <c r="D79" s="188">
        <f t="shared" si="59"/>
        <v>38361</v>
      </c>
      <c r="E79" s="188">
        <f t="shared" si="132"/>
        <v>39959</v>
      </c>
      <c r="F79" s="188">
        <f t="shared" si="132"/>
        <v>41557</v>
      </c>
      <c r="G79" s="188">
        <f t="shared" si="132"/>
        <v>43220</v>
      </c>
      <c r="H79" s="188">
        <f t="shared" si="132"/>
        <v>44949</v>
      </c>
      <c r="I79" s="188">
        <f t="shared" si="132"/>
        <v>46746</v>
      </c>
      <c r="J79" s="401">
        <f>V79</f>
        <v>48616</v>
      </c>
      <c r="K79" s="388">
        <f>(E78/E75)-1</f>
        <v>2.5080000000000002E-2</v>
      </c>
      <c r="L79" s="130">
        <f>(F78/F75)-1</f>
        <v>2.5141E-2</v>
      </c>
      <c r="M79" s="130">
        <f t="shared" ref="M79:P79" si="135">(G78/G75)-1</f>
        <v>2.5159999999999998E-2</v>
      </c>
      <c r="N79" s="130">
        <f t="shared" si="135"/>
        <v>2.5142000000000001E-2</v>
      </c>
      <c r="O79" s="130">
        <f t="shared" si="135"/>
        <v>2.4624E-2</v>
      </c>
      <c r="P79" s="130">
        <f t="shared" si="135"/>
        <v>2.5000000000000001E-2</v>
      </c>
      <c r="Q79" s="131">
        <f t="shared" ref="Q79:U79" si="136">ROUND((Q78*2080),5)</f>
        <v>39959.067199999998</v>
      </c>
      <c r="R79" s="132">
        <f t="shared" si="136"/>
        <v>41557.443200000002</v>
      </c>
      <c r="S79" s="132">
        <f t="shared" si="136"/>
        <v>43219.758399999999</v>
      </c>
      <c r="T79" s="132">
        <f t="shared" si="136"/>
        <v>44948.529600000002</v>
      </c>
      <c r="U79" s="132">
        <f t="shared" si="136"/>
        <v>46746.481599999999</v>
      </c>
      <c r="V79" s="132">
        <f>ROUND((V78*2080),5)</f>
        <v>48616.318399999996</v>
      </c>
      <c r="W79" s="130">
        <f>(Q78/Q75)-1</f>
        <v>2.5000000000000001E-2</v>
      </c>
      <c r="X79" s="130">
        <f>(R78/R75)-1</f>
        <v>2.5000000000000001E-2</v>
      </c>
      <c r="Y79" s="130">
        <f t="shared" ref="Y79:AB79" si="137">(S78/S75)-1</f>
        <v>2.5000999999999999E-2</v>
      </c>
      <c r="Z79" s="130">
        <f t="shared" si="137"/>
        <v>2.5000000000000001E-2</v>
      </c>
      <c r="AA79" s="130">
        <f t="shared" si="137"/>
        <v>2.4999E-2</v>
      </c>
      <c r="AB79" s="130">
        <f t="shared" si="137"/>
        <v>2.4999E-2</v>
      </c>
    </row>
    <row r="80" spans="1:28" s="4" customFormat="1" ht="13.5" customHeight="1" thickBot="1" x14ac:dyDescent="0.25">
      <c r="A80" s="80"/>
      <c r="B80" s="168"/>
      <c r="C80" s="39"/>
      <c r="D80" s="247"/>
      <c r="E80" s="189"/>
      <c r="F80" s="190"/>
      <c r="G80" s="190"/>
      <c r="H80" s="190"/>
      <c r="I80" s="190"/>
      <c r="J80" s="402"/>
      <c r="K80" s="389"/>
      <c r="L80" s="133"/>
      <c r="M80" s="133"/>
      <c r="N80" s="133"/>
      <c r="O80" s="133"/>
      <c r="P80" s="133"/>
      <c r="Q80" s="134"/>
      <c r="R80" s="135"/>
      <c r="S80" s="135"/>
      <c r="T80" s="135"/>
      <c r="U80" s="135"/>
      <c r="V80" s="135"/>
      <c r="W80" s="133"/>
      <c r="X80" s="133"/>
      <c r="Y80" s="133"/>
      <c r="Z80" s="133"/>
      <c r="AA80" s="133"/>
      <c r="AB80" s="133"/>
    </row>
    <row r="81" spans="1:28" s="4" customFormat="1" ht="13.5" customHeight="1" x14ac:dyDescent="0.2">
      <c r="A81" s="79">
        <v>25</v>
      </c>
      <c r="B81" s="166"/>
      <c r="C81" s="45"/>
      <c r="D81" s="187">
        <f t="shared" si="59"/>
        <v>18.899999999999999</v>
      </c>
      <c r="E81" s="187">
        <f t="shared" ref="E81:I82" si="138">Q81</f>
        <v>19.690000000000001</v>
      </c>
      <c r="F81" s="187">
        <f t="shared" si="138"/>
        <v>20.48</v>
      </c>
      <c r="G81" s="187">
        <f t="shared" si="138"/>
        <v>21.3</v>
      </c>
      <c r="H81" s="187">
        <f t="shared" si="138"/>
        <v>22.15</v>
      </c>
      <c r="I81" s="187">
        <f t="shared" si="138"/>
        <v>23.04</v>
      </c>
      <c r="J81" s="400">
        <f>V81</f>
        <v>23.96</v>
      </c>
      <c r="K81" s="388"/>
      <c r="L81" s="130">
        <f>(F81/E81)-1</f>
        <v>4.0121999999999998E-2</v>
      </c>
      <c r="M81" s="130">
        <f t="shared" ref="M81:P81" si="139">(G81/F81)-1</f>
        <v>4.0038999999999998E-2</v>
      </c>
      <c r="N81" s="130">
        <f t="shared" si="139"/>
        <v>3.9905999999999997E-2</v>
      </c>
      <c r="O81" s="130">
        <f t="shared" si="139"/>
        <v>4.0181000000000001E-2</v>
      </c>
      <c r="P81" s="130">
        <f t="shared" si="139"/>
        <v>3.9931000000000001E-2</v>
      </c>
      <c r="Q81" s="204">
        <f>ROUND(VLOOKUP($A81,'2020 REG - ORD 841'!$A$9:$V$499,17,FALSE)*(1+$I$2),5)</f>
        <v>19.691379999999999</v>
      </c>
      <c r="R81" s="204">
        <f>ROUND(VLOOKUP($A81,'2020 REG - ORD 841'!$A$9:$V$499,18,FALSE)*(1+$I$2),5)</f>
        <v>20.479040000000001</v>
      </c>
      <c r="S81" s="204">
        <f>ROUND(VLOOKUP($A81,'2020 REG - ORD 841'!$A$9:$V$499,19,FALSE)*(1+$I$2),5)</f>
        <v>21.298200000000001</v>
      </c>
      <c r="T81" s="204">
        <f>ROUND(VLOOKUP($A81,'2020 REG - ORD 841'!$A$9:$V$499,20,FALSE)*(1+$I$2),5)</f>
        <v>22.150120000000001</v>
      </c>
      <c r="U81" s="204">
        <f>ROUND(VLOOKUP($A81,'2020 REG - ORD 841'!$A$9:$V$499,21,FALSE)*(1+$I$2),5)</f>
        <v>23.03613</v>
      </c>
      <c r="V81" s="204">
        <f>ROUND(VLOOKUP($A81,'2020 REG - ORD 841'!$A$9:$V$499,22,FALSE)*(1+$I$2),5)</f>
        <v>23.95758</v>
      </c>
      <c r="W81" s="130"/>
      <c r="X81" s="130">
        <f>(R81/Q81)-1</f>
        <v>0.04</v>
      </c>
      <c r="Y81" s="130">
        <f t="shared" ref="Y81:AB81" si="140">(S81/R81)-1</f>
        <v>0.04</v>
      </c>
      <c r="Z81" s="130">
        <f t="shared" si="140"/>
        <v>0.04</v>
      </c>
      <c r="AA81" s="130">
        <f t="shared" si="140"/>
        <v>0.04</v>
      </c>
      <c r="AB81" s="130">
        <f t="shared" si="140"/>
        <v>0.04</v>
      </c>
    </row>
    <row r="82" spans="1:28" s="4" customFormat="1" ht="13.5" customHeight="1" x14ac:dyDescent="0.2">
      <c r="A82" s="76"/>
      <c r="B82" s="167"/>
      <c r="C82" s="29"/>
      <c r="D82" s="188">
        <f t="shared" si="59"/>
        <v>39320</v>
      </c>
      <c r="E82" s="188">
        <f t="shared" si="138"/>
        <v>40958</v>
      </c>
      <c r="F82" s="188">
        <f t="shared" si="138"/>
        <v>42596</v>
      </c>
      <c r="G82" s="188">
        <f t="shared" si="138"/>
        <v>44300</v>
      </c>
      <c r="H82" s="188">
        <f t="shared" si="138"/>
        <v>46072</v>
      </c>
      <c r="I82" s="188">
        <f t="shared" si="138"/>
        <v>47915</v>
      </c>
      <c r="J82" s="401">
        <f>V82</f>
        <v>49832</v>
      </c>
      <c r="K82" s="388">
        <f>(E81/E78)-1</f>
        <v>2.4986999999999999E-2</v>
      </c>
      <c r="L82" s="130">
        <f>(F81/F78)-1</f>
        <v>2.5024999999999999E-2</v>
      </c>
      <c r="M82" s="130">
        <f t="shared" ref="M82:P82" si="141">(G81/G78)-1</f>
        <v>2.5024000000000001E-2</v>
      </c>
      <c r="N82" s="130">
        <f t="shared" si="141"/>
        <v>2.4988E-2</v>
      </c>
      <c r="O82" s="130">
        <f t="shared" si="141"/>
        <v>2.5367000000000001E-2</v>
      </c>
      <c r="P82" s="130">
        <f t="shared" si="141"/>
        <v>2.5246000000000001E-2</v>
      </c>
      <c r="Q82" s="131">
        <f t="shared" ref="Q82:U82" si="142">ROUND((Q81*2080),5)</f>
        <v>40958.070399999997</v>
      </c>
      <c r="R82" s="132">
        <f t="shared" si="142"/>
        <v>42596.403200000001</v>
      </c>
      <c r="S82" s="132">
        <f t="shared" si="142"/>
        <v>44300.256000000001</v>
      </c>
      <c r="T82" s="132">
        <f t="shared" si="142"/>
        <v>46072.249600000003</v>
      </c>
      <c r="U82" s="132">
        <f t="shared" si="142"/>
        <v>47915.150399999999</v>
      </c>
      <c r="V82" s="132">
        <f>ROUND((V81*2080),5)</f>
        <v>49831.7664</v>
      </c>
      <c r="W82" s="130">
        <f>(Q81/Q78)-1</f>
        <v>2.5000999999999999E-2</v>
      </c>
      <c r="X82" s="130">
        <f>(R81/R78)-1</f>
        <v>2.5000999999999999E-2</v>
      </c>
      <c r="Y82" s="130">
        <f t="shared" ref="Y82:AB82" si="143">(S81/S78)-1</f>
        <v>2.5000000000000001E-2</v>
      </c>
      <c r="Z82" s="130">
        <f t="shared" si="143"/>
        <v>2.5000000000000001E-2</v>
      </c>
      <c r="AA82" s="130">
        <f t="shared" si="143"/>
        <v>2.5000000000000001E-2</v>
      </c>
      <c r="AB82" s="130">
        <f t="shared" si="143"/>
        <v>2.5000999999999999E-2</v>
      </c>
    </row>
    <row r="83" spans="1:28" s="4" customFormat="1" ht="13.5" customHeight="1" thickBot="1" x14ac:dyDescent="0.25">
      <c r="A83" s="80"/>
      <c r="B83" s="168"/>
      <c r="C83" s="39"/>
      <c r="D83" s="247"/>
      <c r="E83" s="189"/>
      <c r="F83" s="190"/>
      <c r="G83" s="190"/>
      <c r="H83" s="190"/>
      <c r="I83" s="190"/>
      <c r="J83" s="402"/>
      <c r="K83" s="389"/>
      <c r="L83" s="133"/>
      <c r="M83" s="133"/>
      <c r="N83" s="133"/>
      <c r="O83" s="133"/>
      <c r="P83" s="133"/>
      <c r="Q83" s="134"/>
      <c r="R83" s="135"/>
      <c r="S83" s="135"/>
      <c r="T83" s="135"/>
      <c r="U83" s="135"/>
      <c r="V83" s="135"/>
      <c r="W83" s="133"/>
      <c r="X83" s="133"/>
      <c r="Y83" s="133"/>
      <c r="Z83" s="133"/>
      <c r="AA83" s="133"/>
      <c r="AB83" s="133"/>
    </row>
    <row r="84" spans="1:28" s="4" customFormat="1" ht="13.5" customHeight="1" x14ac:dyDescent="0.2">
      <c r="A84" s="79">
        <v>26</v>
      </c>
      <c r="B84" s="166"/>
      <c r="C84" s="45"/>
      <c r="D84" s="187">
        <f t="shared" si="59"/>
        <v>19.38</v>
      </c>
      <c r="E84" s="187">
        <f t="shared" ref="E84:I85" si="144">Q84</f>
        <v>20.18</v>
      </c>
      <c r="F84" s="187">
        <f t="shared" si="144"/>
        <v>20.99</v>
      </c>
      <c r="G84" s="187">
        <f t="shared" si="144"/>
        <v>21.83</v>
      </c>
      <c r="H84" s="187">
        <f t="shared" si="144"/>
        <v>22.7</v>
      </c>
      <c r="I84" s="187">
        <f t="shared" si="144"/>
        <v>23.61</v>
      </c>
      <c r="J84" s="400">
        <f>V84</f>
        <v>24.56</v>
      </c>
      <c r="K84" s="388"/>
      <c r="L84" s="130">
        <f>(F84/E84)-1</f>
        <v>4.0139000000000001E-2</v>
      </c>
      <c r="M84" s="130">
        <f t="shared" ref="M84:P84" si="145">(G84/F84)-1</f>
        <v>4.0018999999999999E-2</v>
      </c>
      <c r="N84" s="130">
        <f t="shared" si="145"/>
        <v>3.9853E-2</v>
      </c>
      <c r="O84" s="130">
        <f t="shared" si="145"/>
        <v>4.0087999999999999E-2</v>
      </c>
      <c r="P84" s="130">
        <f t="shared" si="145"/>
        <v>4.0237000000000002E-2</v>
      </c>
      <c r="Q84" s="204">
        <f>ROUND(VLOOKUP($A84,'2020 REG - ORD 841'!$A$9:$V$499,17,FALSE)*(1+$I$2),5)</f>
        <v>20.18365</v>
      </c>
      <c r="R84" s="204">
        <f>ROUND(VLOOKUP($A84,'2020 REG - ORD 841'!$A$9:$V$499,18,FALSE)*(1+$I$2),5)</f>
        <v>20.991</v>
      </c>
      <c r="S84" s="204">
        <f>ROUND(VLOOKUP($A84,'2020 REG - ORD 841'!$A$9:$V$499,19,FALSE)*(1+$I$2),5)</f>
        <v>21.830649999999999</v>
      </c>
      <c r="T84" s="204">
        <f>ROUND(VLOOKUP($A84,'2020 REG - ORD 841'!$A$9:$V$499,20,FALSE)*(1+$I$2),5)</f>
        <v>22.703869999999998</v>
      </c>
      <c r="U84" s="204">
        <f>ROUND(VLOOKUP($A84,'2020 REG - ORD 841'!$A$9:$V$499,21,FALSE)*(1+$I$2),5)</f>
        <v>23.612020000000001</v>
      </c>
      <c r="V84" s="204">
        <f>ROUND(VLOOKUP($A84,'2020 REG - ORD 841'!$A$9:$V$499,22,FALSE)*(1+$I$2),5)</f>
        <v>24.5565</v>
      </c>
      <c r="W84" s="130"/>
      <c r="X84" s="130">
        <f>(R84/Q84)-1</f>
        <v>0.04</v>
      </c>
      <c r="Y84" s="130">
        <f t="shared" ref="Y84:AB84" si="146">(S84/R84)-1</f>
        <v>0.04</v>
      </c>
      <c r="Z84" s="130">
        <f t="shared" si="146"/>
        <v>0.04</v>
      </c>
      <c r="AA84" s="130">
        <f t="shared" si="146"/>
        <v>0.04</v>
      </c>
      <c r="AB84" s="130">
        <f t="shared" si="146"/>
        <v>0.04</v>
      </c>
    </row>
    <row r="85" spans="1:28" s="4" customFormat="1" ht="13.5" customHeight="1" x14ac:dyDescent="0.2">
      <c r="A85" s="76"/>
      <c r="B85" s="167"/>
      <c r="C85" s="29"/>
      <c r="D85" s="188">
        <f t="shared" si="59"/>
        <v>40303</v>
      </c>
      <c r="E85" s="188">
        <f t="shared" si="144"/>
        <v>41982</v>
      </c>
      <c r="F85" s="188">
        <f t="shared" si="144"/>
        <v>43661</v>
      </c>
      <c r="G85" s="188">
        <f t="shared" si="144"/>
        <v>45408</v>
      </c>
      <c r="H85" s="188">
        <f t="shared" si="144"/>
        <v>47224</v>
      </c>
      <c r="I85" s="188">
        <f t="shared" si="144"/>
        <v>49113</v>
      </c>
      <c r="J85" s="401">
        <f>V85</f>
        <v>51078</v>
      </c>
      <c r="K85" s="388">
        <f>(E84/E81)-1</f>
        <v>2.4885999999999998E-2</v>
      </c>
      <c r="L85" s="130">
        <f>(F84/F81)-1</f>
        <v>2.4902000000000001E-2</v>
      </c>
      <c r="M85" s="130">
        <f t="shared" ref="M85:P85" si="147">(G84/G81)-1</f>
        <v>2.4882999999999999E-2</v>
      </c>
      <c r="N85" s="130">
        <f t="shared" si="147"/>
        <v>2.4830999999999999E-2</v>
      </c>
      <c r="O85" s="130">
        <f t="shared" si="147"/>
        <v>2.4740000000000002E-2</v>
      </c>
      <c r="P85" s="130">
        <f t="shared" si="147"/>
        <v>2.5041999999999998E-2</v>
      </c>
      <c r="Q85" s="131">
        <f t="shared" ref="Q85:U85" si="148">ROUND((Q84*2080),5)</f>
        <v>41981.991999999998</v>
      </c>
      <c r="R85" s="132">
        <f t="shared" si="148"/>
        <v>43661.279999999999</v>
      </c>
      <c r="S85" s="132">
        <f t="shared" si="148"/>
        <v>45407.752</v>
      </c>
      <c r="T85" s="132">
        <f t="shared" si="148"/>
        <v>47224.049599999998</v>
      </c>
      <c r="U85" s="132">
        <f t="shared" si="148"/>
        <v>49113.001600000003</v>
      </c>
      <c r="V85" s="132">
        <f>ROUND((V84*2080),5)</f>
        <v>51077.52</v>
      </c>
      <c r="W85" s="130">
        <f>(Q84/Q81)-1</f>
        <v>2.4999E-2</v>
      </c>
      <c r="X85" s="130">
        <f>(R84/R81)-1</f>
        <v>2.4999E-2</v>
      </c>
      <c r="Y85" s="130">
        <f t="shared" ref="Y85:AB85" si="149">(S84/S81)-1</f>
        <v>2.5000000000000001E-2</v>
      </c>
      <c r="Z85" s="130">
        <f t="shared" si="149"/>
        <v>2.5000000000000001E-2</v>
      </c>
      <c r="AA85" s="130">
        <f t="shared" si="149"/>
        <v>2.4999E-2</v>
      </c>
      <c r="AB85" s="130">
        <f t="shared" si="149"/>
        <v>2.4999E-2</v>
      </c>
    </row>
    <row r="86" spans="1:28" s="4" customFormat="1" ht="13.5" customHeight="1" thickBot="1" x14ac:dyDescent="0.25">
      <c r="A86" s="80"/>
      <c r="B86" s="168"/>
      <c r="C86" s="39"/>
      <c r="D86" s="247"/>
      <c r="E86" s="189"/>
      <c r="F86" s="190"/>
      <c r="G86" s="190"/>
      <c r="H86" s="190"/>
      <c r="I86" s="190"/>
      <c r="J86" s="402"/>
      <c r="K86" s="389"/>
      <c r="L86" s="133"/>
      <c r="M86" s="133"/>
      <c r="N86" s="133"/>
      <c r="O86" s="133"/>
      <c r="P86" s="133"/>
      <c r="Q86" s="134"/>
      <c r="R86" s="135"/>
      <c r="S86" s="135"/>
      <c r="T86" s="135"/>
      <c r="U86" s="135"/>
      <c r="V86" s="135"/>
      <c r="W86" s="133"/>
      <c r="X86" s="133"/>
      <c r="Y86" s="133"/>
      <c r="Z86" s="133"/>
      <c r="AA86" s="133"/>
      <c r="AB86" s="133"/>
    </row>
    <row r="87" spans="1:28" s="4" customFormat="1" ht="13.5" customHeight="1" x14ac:dyDescent="0.2">
      <c r="A87" s="79">
        <v>27</v>
      </c>
      <c r="B87" s="166"/>
      <c r="C87" s="45"/>
      <c r="D87" s="187">
        <f t="shared" si="59"/>
        <v>19.86</v>
      </c>
      <c r="E87" s="187">
        <f t="shared" ref="E87:I88" si="150">Q87</f>
        <v>20.69</v>
      </c>
      <c r="F87" s="187">
        <f t="shared" si="150"/>
        <v>21.52</v>
      </c>
      <c r="G87" s="187">
        <f t="shared" si="150"/>
        <v>22.38</v>
      </c>
      <c r="H87" s="187">
        <f t="shared" si="150"/>
        <v>23.27</v>
      </c>
      <c r="I87" s="187">
        <f t="shared" si="150"/>
        <v>24.2</v>
      </c>
      <c r="J87" s="400">
        <f>V87</f>
        <v>25.17</v>
      </c>
      <c r="K87" s="388"/>
      <c r="L87" s="130">
        <f>(F87/E87)-1</f>
        <v>4.0115999999999999E-2</v>
      </c>
      <c r="M87" s="130">
        <f t="shared" ref="M87:P87" si="151">(G87/F87)-1</f>
        <v>3.9962999999999999E-2</v>
      </c>
      <c r="N87" s="130">
        <f t="shared" si="151"/>
        <v>3.9767999999999998E-2</v>
      </c>
      <c r="O87" s="130">
        <f t="shared" si="151"/>
        <v>3.9966000000000002E-2</v>
      </c>
      <c r="P87" s="130">
        <f t="shared" si="151"/>
        <v>4.0083000000000001E-2</v>
      </c>
      <c r="Q87" s="204">
        <f>ROUND(VLOOKUP($A87,'2020 REG - ORD 841'!$A$9:$V$499,17,FALSE)*(1+$I$2),5)</f>
        <v>20.68824</v>
      </c>
      <c r="R87" s="204">
        <f>ROUND(VLOOKUP($A87,'2020 REG - ORD 841'!$A$9:$V$499,18,FALSE)*(1+$I$2),5)</f>
        <v>21.51577</v>
      </c>
      <c r="S87" s="204">
        <f>ROUND(VLOOKUP($A87,'2020 REG - ORD 841'!$A$9:$V$499,19,FALSE)*(1+$I$2),5)</f>
        <v>22.37642</v>
      </c>
      <c r="T87" s="204">
        <f>ROUND(VLOOKUP($A87,'2020 REG - ORD 841'!$A$9:$V$499,20,FALSE)*(1+$I$2),5)</f>
        <v>23.271460000000001</v>
      </c>
      <c r="U87" s="204">
        <f>ROUND(VLOOKUP($A87,'2020 REG - ORD 841'!$A$9:$V$499,21,FALSE)*(1+$I$2),5)</f>
        <v>24.20232</v>
      </c>
      <c r="V87" s="204">
        <f>ROUND(VLOOKUP($A87,'2020 REG - ORD 841'!$A$9:$V$499,22,FALSE)*(1+$I$2),5)</f>
        <v>25.17042</v>
      </c>
      <c r="W87" s="130"/>
      <c r="X87" s="130">
        <f>(R87/Q87)-1</f>
        <v>0.04</v>
      </c>
      <c r="Y87" s="130">
        <f t="shared" ref="Y87:AB87" si="152">(S87/R87)-1</f>
        <v>4.0001000000000002E-2</v>
      </c>
      <c r="Z87" s="130">
        <f t="shared" si="152"/>
        <v>3.9999E-2</v>
      </c>
      <c r="AA87" s="130">
        <f t="shared" si="152"/>
        <v>0.04</v>
      </c>
      <c r="AB87" s="130">
        <f t="shared" si="152"/>
        <v>0.04</v>
      </c>
    </row>
    <row r="88" spans="1:28" s="4" customFormat="1" ht="13.5" customHeight="1" x14ac:dyDescent="0.2">
      <c r="A88" s="76"/>
      <c r="B88" s="167"/>
      <c r="C88" s="29"/>
      <c r="D88" s="188">
        <f t="shared" si="59"/>
        <v>41310</v>
      </c>
      <c r="E88" s="188">
        <f t="shared" si="150"/>
        <v>43032</v>
      </c>
      <c r="F88" s="188">
        <f t="shared" si="150"/>
        <v>44753</v>
      </c>
      <c r="G88" s="188">
        <f t="shared" si="150"/>
        <v>46543</v>
      </c>
      <c r="H88" s="188">
        <f t="shared" si="150"/>
        <v>48405</v>
      </c>
      <c r="I88" s="188">
        <f t="shared" si="150"/>
        <v>50341</v>
      </c>
      <c r="J88" s="401">
        <f>V88</f>
        <v>52354</v>
      </c>
      <c r="K88" s="388">
        <f>(E87/E84)-1</f>
        <v>2.5273E-2</v>
      </c>
      <c r="L88" s="130">
        <f>(F87/F84)-1</f>
        <v>2.5250000000000002E-2</v>
      </c>
      <c r="M88" s="130">
        <f t="shared" ref="M88:P88" si="153">(G87/G84)-1</f>
        <v>2.5194999999999999E-2</v>
      </c>
      <c r="N88" s="130">
        <f t="shared" si="153"/>
        <v>2.511E-2</v>
      </c>
      <c r="O88" s="130">
        <f t="shared" si="153"/>
        <v>2.4989000000000001E-2</v>
      </c>
      <c r="P88" s="130">
        <f t="shared" si="153"/>
        <v>2.4837000000000001E-2</v>
      </c>
      <c r="Q88" s="131">
        <f t="shared" ref="Q88:U88" si="154">ROUND((Q87*2080),5)</f>
        <v>43031.539199999999</v>
      </c>
      <c r="R88" s="132">
        <f t="shared" si="154"/>
        <v>44752.801599999999</v>
      </c>
      <c r="S88" s="132">
        <f t="shared" si="154"/>
        <v>46542.953600000001</v>
      </c>
      <c r="T88" s="132">
        <f t="shared" si="154"/>
        <v>48404.6368</v>
      </c>
      <c r="U88" s="132">
        <f t="shared" si="154"/>
        <v>50340.825599999996</v>
      </c>
      <c r="V88" s="132">
        <f>ROUND((V87*2080),5)</f>
        <v>52354.473599999998</v>
      </c>
      <c r="W88" s="130">
        <f>(Q87/Q84)-1</f>
        <v>2.5000000000000001E-2</v>
      </c>
      <c r="X88" s="130">
        <f>(R87/R84)-1</f>
        <v>2.5000000000000001E-2</v>
      </c>
      <c r="Y88" s="130">
        <f t="shared" ref="Y88:AB88" si="155">(S87/S84)-1</f>
        <v>2.5000000000000001E-2</v>
      </c>
      <c r="Z88" s="130">
        <f t="shared" si="155"/>
        <v>2.5000000000000001E-2</v>
      </c>
      <c r="AA88" s="130">
        <f t="shared" si="155"/>
        <v>2.5000000000000001E-2</v>
      </c>
      <c r="AB88" s="130">
        <f t="shared" si="155"/>
        <v>2.5000000000000001E-2</v>
      </c>
    </row>
    <row r="89" spans="1:28" s="4" customFormat="1" ht="13.5" customHeight="1" thickBot="1" x14ac:dyDescent="0.25">
      <c r="A89" s="80"/>
      <c r="B89" s="168"/>
      <c r="C89" s="39"/>
      <c r="D89" s="247"/>
      <c r="E89" s="189"/>
      <c r="F89" s="190"/>
      <c r="G89" s="190"/>
      <c r="H89" s="190"/>
      <c r="I89" s="190"/>
      <c r="J89" s="402"/>
      <c r="K89" s="389"/>
      <c r="L89" s="133"/>
      <c r="M89" s="133"/>
      <c r="N89" s="133"/>
      <c r="O89" s="133"/>
      <c r="P89" s="133"/>
      <c r="Q89" s="134"/>
      <c r="R89" s="135"/>
      <c r="S89" s="135"/>
      <c r="T89" s="135"/>
      <c r="U89" s="135"/>
      <c r="V89" s="135"/>
      <c r="W89" s="133"/>
      <c r="X89" s="133"/>
      <c r="Y89" s="133"/>
      <c r="Z89" s="133"/>
      <c r="AA89" s="133"/>
      <c r="AB89" s="133"/>
    </row>
    <row r="90" spans="1:28" s="4" customFormat="1" ht="13.5" customHeight="1" x14ac:dyDescent="0.2">
      <c r="A90" s="79">
        <v>28</v>
      </c>
      <c r="B90" s="166"/>
      <c r="C90" s="45"/>
      <c r="D90" s="187">
        <f t="shared" si="59"/>
        <v>20.36</v>
      </c>
      <c r="E90" s="187">
        <f t="shared" ref="E90:I91" si="156">Q90</f>
        <v>21.21</v>
      </c>
      <c r="F90" s="187">
        <f t="shared" si="156"/>
        <v>22.05</v>
      </c>
      <c r="G90" s="187">
        <f t="shared" si="156"/>
        <v>22.94</v>
      </c>
      <c r="H90" s="187">
        <f t="shared" si="156"/>
        <v>23.85</v>
      </c>
      <c r="I90" s="187">
        <f t="shared" si="156"/>
        <v>24.81</v>
      </c>
      <c r="J90" s="400">
        <f>V90</f>
        <v>25.8</v>
      </c>
      <c r="K90" s="388"/>
      <c r="L90" s="130">
        <f>(F90/E90)-1</f>
        <v>3.9604E-2</v>
      </c>
      <c r="M90" s="130">
        <f t="shared" ref="M90:P90" si="157">(G90/F90)-1</f>
        <v>4.0363000000000003E-2</v>
      </c>
      <c r="N90" s="130">
        <f t="shared" si="157"/>
        <v>3.9669000000000003E-2</v>
      </c>
      <c r="O90" s="130">
        <f t="shared" si="157"/>
        <v>4.0252000000000003E-2</v>
      </c>
      <c r="P90" s="130">
        <f t="shared" si="157"/>
        <v>3.9903000000000001E-2</v>
      </c>
      <c r="Q90" s="204">
        <f>ROUND(VLOOKUP($A90,'2020 REG - ORD 841'!$A$9:$V$499,17,FALSE)*(1+$I$2),5)</f>
        <v>21.205439999999999</v>
      </c>
      <c r="R90" s="204">
        <f>ROUND(VLOOKUP($A90,'2020 REG - ORD 841'!$A$9:$V$499,18,FALSE)*(1+$I$2),5)</f>
        <v>22.053650000000001</v>
      </c>
      <c r="S90" s="204">
        <f>ROUND(VLOOKUP($A90,'2020 REG - ORD 841'!$A$9:$V$499,19,FALSE)*(1+$I$2),5)</f>
        <v>22.93581</v>
      </c>
      <c r="T90" s="204">
        <f>ROUND(VLOOKUP($A90,'2020 REG - ORD 841'!$A$9:$V$499,20,FALSE)*(1+$I$2),5)</f>
        <v>23.853249999999999</v>
      </c>
      <c r="U90" s="204">
        <f>ROUND(VLOOKUP($A90,'2020 REG - ORD 841'!$A$9:$V$499,21,FALSE)*(1+$I$2),5)</f>
        <v>24.807379999999998</v>
      </c>
      <c r="V90" s="204">
        <f>ROUND(VLOOKUP($A90,'2020 REG - ORD 841'!$A$9:$V$499,22,FALSE)*(1+$I$2),5)</f>
        <v>25.799669999999999</v>
      </c>
      <c r="W90" s="130"/>
      <c r="X90" s="130">
        <f>(R90/Q90)-1</f>
        <v>0.04</v>
      </c>
      <c r="Y90" s="130">
        <f t="shared" ref="Y90:AB90" si="158">(S90/R90)-1</f>
        <v>4.0001000000000002E-2</v>
      </c>
      <c r="Z90" s="130">
        <f t="shared" si="158"/>
        <v>0.04</v>
      </c>
      <c r="AA90" s="130">
        <f t="shared" si="158"/>
        <v>0.04</v>
      </c>
      <c r="AB90" s="130">
        <f t="shared" si="158"/>
        <v>0.04</v>
      </c>
    </row>
    <row r="91" spans="1:28" s="4" customFormat="1" ht="13.5" customHeight="1" x14ac:dyDescent="0.2">
      <c r="A91" s="76"/>
      <c r="B91" s="167"/>
      <c r="C91" s="29"/>
      <c r="D91" s="188">
        <f t="shared" si="59"/>
        <v>42343</v>
      </c>
      <c r="E91" s="188">
        <f t="shared" si="156"/>
        <v>44107</v>
      </c>
      <c r="F91" s="188">
        <f t="shared" si="156"/>
        <v>45872</v>
      </c>
      <c r="G91" s="188">
        <f t="shared" si="156"/>
        <v>47706</v>
      </c>
      <c r="H91" s="188">
        <f t="shared" si="156"/>
        <v>49615</v>
      </c>
      <c r="I91" s="188">
        <f t="shared" si="156"/>
        <v>51599</v>
      </c>
      <c r="J91" s="401">
        <f>V91</f>
        <v>53663</v>
      </c>
      <c r="K91" s="388">
        <f>(E90/E87)-1</f>
        <v>2.5132999999999999E-2</v>
      </c>
      <c r="L91" s="130">
        <f>(F90/F87)-1</f>
        <v>2.4628000000000001E-2</v>
      </c>
      <c r="M91" s="130">
        <f t="shared" ref="M91:P91" si="159">(G90/G87)-1</f>
        <v>2.5021999999999999E-2</v>
      </c>
      <c r="N91" s="130">
        <f t="shared" si="159"/>
        <v>2.4924999999999999E-2</v>
      </c>
      <c r="O91" s="130">
        <f t="shared" si="159"/>
        <v>2.5207E-2</v>
      </c>
      <c r="P91" s="130">
        <f t="shared" si="159"/>
        <v>2.503E-2</v>
      </c>
      <c r="Q91" s="131">
        <f t="shared" ref="Q91:U91" si="160">ROUND((Q90*2080),5)</f>
        <v>44107.315199999997</v>
      </c>
      <c r="R91" s="132">
        <f t="shared" si="160"/>
        <v>45871.591999999997</v>
      </c>
      <c r="S91" s="132">
        <f t="shared" si="160"/>
        <v>47706.484799999998</v>
      </c>
      <c r="T91" s="132">
        <f t="shared" si="160"/>
        <v>49614.76</v>
      </c>
      <c r="U91" s="132">
        <f t="shared" si="160"/>
        <v>51599.350400000003</v>
      </c>
      <c r="V91" s="132">
        <f>ROUND((V90*2080),5)</f>
        <v>53663.313600000001</v>
      </c>
      <c r="W91" s="130">
        <f>(Q90/Q87)-1</f>
        <v>2.5000000000000001E-2</v>
      </c>
      <c r="X91" s="130">
        <f>(R90/R87)-1</f>
        <v>2.4999E-2</v>
      </c>
      <c r="Y91" s="130">
        <f t="shared" ref="Y91:AB91" si="161">(S90/S87)-1</f>
        <v>2.4999E-2</v>
      </c>
      <c r="Z91" s="130">
        <f t="shared" si="161"/>
        <v>2.5000000000000001E-2</v>
      </c>
      <c r="AA91" s="130">
        <f t="shared" si="161"/>
        <v>2.5000000000000001E-2</v>
      </c>
      <c r="AB91" s="130">
        <f t="shared" si="161"/>
        <v>2.5000000000000001E-2</v>
      </c>
    </row>
    <row r="92" spans="1:28" s="4" customFormat="1" ht="13.5" customHeight="1" thickBot="1" x14ac:dyDescent="0.25">
      <c r="A92" s="80"/>
      <c r="B92" s="168"/>
      <c r="C92" s="39"/>
      <c r="D92" s="247"/>
      <c r="E92" s="189"/>
      <c r="F92" s="190"/>
      <c r="G92" s="190"/>
      <c r="H92" s="190"/>
      <c r="I92" s="190"/>
      <c r="J92" s="402"/>
      <c r="K92" s="389"/>
      <c r="L92" s="133"/>
      <c r="M92" s="133"/>
      <c r="N92" s="133"/>
      <c r="O92" s="133"/>
      <c r="P92" s="133"/>
      <c r="Q92" s="134"/>
      <c r="R92" s="135"/>
      <c r="S92" s="135"/>
      <c r="T92" s="135"/>
      <c r="U92" s="135"/>
      <c r="V92" s="135"/>
      <c r="W92" s="133"/>
      <c r="X92" s="133"/>
      <c r="Y92" s="133"/>
      <c r="Z92" s="133"/>
      <c r="AA92" s="133"/>
      <c r="AB92" s="133"/>
    </row>
    <row r="93" spans="1:28" s="4" customFormat="1" ht="13.5" customHeight="1" x14ac:dyDescent="0.2">
      <c r="A93" s="79">
        <v>29</v>
      </c>
      <c r="B93" s="166"/>
      <c r="C93" s="45"/>
      <c r="D93" s="187">
        <f t="shared" si="59"/>
        <v>20.87</v>
      </c>
      <c r="E93" s="187">
        <f t="shared" ref="E93:I94" si="162">Q93</f>
        <v>21.74</v>
      </c>
      <c r="F93" s="187">
        <f t="shared" si="162"/>
        <v>22.61</v>
      </c>
      <c r="G93" s="187">
        <f t="shared" si="162"/>
        <v>23.51</v>
      </c>
      <c r="H93" s="187">
        <f t="shared" si="162"/>
        <v>24.45</v>
      </c>
      <c r="I93" s="187">
        <f t="shared" si="162"/>
        <v>25.43</v>
      </c>
      <c r="J93" s="400">
        <f>V93</f>
        <v>26.44</v>
      </c>
      <c r="K93" s="388"/>
      <c r="L93" s="130">
        <f>(F93/E93)-1</f>
        <v>4.0017999999999998E-2</v>
      </c>
      <c r="M93" s="130">
        <f t="shared" ref="M93:P93" si="163">(G93/F93)-1</f>
        <v>3.9805E-2</v>
      </c>
      <c r="N93" s="130">
        <f t="shared" si="163"/>
        <v>3.9982999999999998E-2</v>
      </c>
      <c r="O93" s="130">
        <f t="shared" si="163"/>
        <v>4.0082E-2</v>
      </c>
      <c r="P93" s="130">
        <f t="shared" si="163"/>
        <v>3.9717000000000002E-2</v>
      </c>
      <c r="Q93" s="204">
        <f>ROUND(VLOOKUP($A93,'2020 REG - ORD 841'!$A$9:$V$499,17,FALSE)*(1+$I$2),5)</f>
        <v>21.735579999999999</v>
      </c>
      <c r="R93" s="204">
        <f>ROUND(VLOOKUP($A93,'2020 REG - ORD 841'!$A$9:$V$499,18,FALSE)*(1+$I$2),5)</f>
        <v>22.60501</v>
      </c>
      <c r="S93" s="204">
        <f>ROUND(VLOOKUP($A93,'2020 REG - ORD 841'!$A$9:$V$499,19,FALSE)*(1+$I$2),5)</f>
        <v>23.509209999999999</v>
      </c>
      <c r="T93" s="204">
        <f>ROUND(VLOOKUP($A93,'2020 REG - ORD 841'!$A$9:$V$499,20,FALSE)*(1+$I$2),5)</f>
        <v>24.449580000000001</v>
      </c>
      <c r="U93" s="204">
        <f>ROUND(VLOOKUP($A93,'2020 REG - ORD 841'!$A$9:$V$499,21,FALSE)*(1+$I$2),5)</f>
        <v>25.42756</v>
      </c>
      <c r="V93" s="204">
        <f>ROUND(VLOOKUP($A93,'2020 REG - ORD 841'!$A$9:$V$499,22,FALSE)*(1+$I$2),5)</f>
        <v>26.444669999999999</v>
      </c>
      <c r="W93" s="130"/>
      <c r="X93" s="130">
        <f>(R93/Q93)-1</f>
        <v>0.04</v>
      </c>
      <c r="Y93" s="130">
        <f t="shared" ref="Y93:AB93" si="164">(S93/R93)-1</f>
        <v>0.04</v>
      </c>
      <c r="Z93" s="130">
        <f t="shared" si="164"/>
        <v>0.04</v>
      </c>
      <c r="AA93" s="130">
        <f t="shared" si="164"/>
        <v>0.04</v>
      </c>
      <c r="AB93" s="130">
        <f t="shared" si="164"/>
        <v>0.04</v>
      </c>
    </row>
    <row r="94" spans="1:28" s="4" customFormat="1" ht="13.5" customHeight="1" x14ac:dyDescent="0.2">
      <c r="A94" s="76"/>
      <c r="B94" s="167"/>
      <c r="C94" s="29"/>
      <c r="D94" s="188">
        <f t="shared" si="59"/>
        <v>43402</v>
      </c>
      <c r="E94" s="188">
        <f t="shared" si="162"/>
        <v>45210</v>
      </c>
      <c r="F94" s="188">
        <f t="shared" si="162"/>
        <v>47018</v>
      </c>
      <c r="G94" s="188">
        <f t="shared" si="162"/>
        <v>48899</v>
      </c>
      <c r="H94" s="188">
        <f t="shared" si="162"/>
        <v>50855</v>
      </c>
      <c r="I94" s="188">
        <f t="shared" si="162"/>
        <v>52889</v>
      </c>
      <c r="J94" s="401">
        <f>V94</f>
        <v>55005</v>
      </c>
      <c r="K94" s="388">
        <f>(E93/E90)-1</f>
        <v>2.4988E-2</v>
      </c>
      <c r="L94" s="130">
        <f>(F93/F90)-1</f>
        <v>2.5396999999999999E-2</v>
      </c>
      <c r="M94" s="130">
        <f t="shared" ref="M94:P94" si="165">(G93/G90)-1</f>
        <v>2.4847000000000001E-2</v>
      </c>
      <c r="N94" s="130">
        <f t="shared" si="165"/>
        <v>2.5156999999999999E-2</v>
      </c>
      <c r="O94" s="130">
        <f t="shared" si="165"/>
        <v>2.4989999999999998E-2</v>
      </c>
      <c r="P94" s="130">
        <f t="shared" si="165"/>
        <v>2.4806000000000002E-2</v>
      </c>
      <c r="Q94" s="131">
        <f t="shared" ref="Q94:U94" si="166">ROUND((Q93*2080),5)</f>
        <v>45210.006399999998</v>
      </c>
      <c r="R94" s="132">
        <f t="shared" si="166"/>
        <v>47018.4208</v>
      </c>
      <c r="S94" s="132">
        <f t="shared" si="166"/>
        <v>48899.156799999997</v>
      </c>
      <c r="T94" s="132">
        <f t="shared" si="166"/>
        <v>50855.126400000001</v>
      </c>
      <c r="U94" s="132">
        <f t="shared" si="166"/>
        <v>52889.324800000002</v>
      </c>
      <c r="V94" s="132">
        <f>ROUND((V93*2080),5)</f>
        <v>55004.9136</v>
      </c>
      <c r="W94" s="130">
        <f>(Q93/Q90)-1</f>
        <v>2.5000000000000001E-2</v>
      </c>
      <c r="X94" s="130">
        <f>(R93/R90)-1</f>
        <v>2.5000999999999999E-2</v>
      </c>
      <c r="Y94" s="130">
        <f t="shared" ref="Y94:AB94" si="167">(S93/S90)-1</f>
        <v>2.5000000000000001E-2</v>
      </c>
      <c r="Z94" s="130">
        <f t="shared" si="167"/>
        <v>2.5000000000000001E-2</v>
      </c>
      <c r="AA94" s="130">
        <f t="shared" si="167"/>
        <v>2.5000000000000001E-2</v>
      </c>
      <c r="AB94" s="130">
        <f t="shared" si="167"/>
        <v>2.5000000000000001E-2</v>
      </c>
    </row>
    <row r="95" spans="1:28" s="4" customFormat="1" ht="13.5" customHeight="1" thickBot="1" x14ac:dyDescent="0.25">
      <c r="A95" s="80"/>
      <c r="B95" s="168"/>
      <c r="C95" s="39"/>
      <c r="D95" s="247"/>
      <c r="E95" s="189"/>
      <c r="F95" s="190"/>
      <c r="G95" s="190"/>
      <c r="H95" s="190"/>
      <c r="I95" s="190"/>
      <c r="J95" s="402"/>
      <c r="K95" s="389"/>
      <c r="L95" s="133"/>
      <c r="M95" s="133"/>
      <c r="N95" s="133"/>
      <c r="O95" s="133"/>
      <c r="P95" s="133"/>
      <c r="Q95" s="134"/>
      <c r="R95" s="135"/>
      <c r="S95" s="135"/>
      <c r="T95" s="135"/>
      <c r="U95" s="135"/>
      <c r="V95" s="135"/>
      <c r="W95" s="133"/>
      <c r="X95" s="133"/>
      <c r="Y95" s="133"/>
      <c r="Z95" s="133"/>
      <c r="AA95" s="133"/>
      <c r="AB95" s="133"/>
    </row>
    <row r="96" spans="1:28" s="4" customFormat="1" ht="13.5" customHeight="1" x14ac:dyDescent="0.2">
      <c r="A96" s="79">
        <v>30</v>
      </c>
      <c r="B96" s="166"/>
      <c r="C96" s="45"/>
      <c r="D96" s="187">
        <f t="shared" si="59"/>
        <v>21.39</v>
      </c>
      <c r="E96" s="187">
        <f t="shared" ref="E96:I97" si="168">Q96</f>
        <v>22.28</v>
      </c>
      <c r="F96" s="187">
        <f t="shared" si="168"/>
        <v>23.17</v>
      </c>
      <c r="G96" s="187">
        <f t="shared" si="168"/>
        <v>24.1</v>
      </c>
      <c r="H96" s="187">
        <f t="shared" si="168"/>
        <v>25.06</v>
      </c>
      <c r="I96" s="187">
        <f t="shared" si="168"/>
        <v>26.06</v>
      </c>
      <c r="J96" s="400">
        <f>V96</f>
        <v>27.11</v>
      </c>
      <c r="K96" s="388"/>
      <c r="L96" s="130">
        <f>(F96/E96)-1</f>
        <v>3.9946000000000002E-2</v>
      </c>
      <c r="M96" s="130">
        <f t="shared" ref="M96:P96" si="169">(G96/F96)-1</f>
        <v>4.0138E-2</v>
      </c>
      <c r="N96" s="130">
        <f t="shared" si="169"/>
        <v>3.9834000000000001E-2</v>
      </c>
      <c r="O96" s="130">
        <f t="shared" si="169"/>
        <v>3.9904000000000002E-2</v>
      </c>
      <c r="P96" s="130">
        <f t="shared" si="169"/>
        <v>4.0292000000000001E-2</v>
      </c>
      <c r="Q96" s="204">
        <f>ROUND(VLOOKUP($A96,'2020 REG - ORD 841'!$A$9:$V$499,17,FALSE)*(1+$I$2),5)</f>
        <v>22.278980000000001</v>
      </c>
      <c r="R96" s="204">
        <f>ROUND(VLOOKUP($A96,'2020 REG - ORD 841'!$A$9:$V$499,18,FALSE)*(1+$I$2),5)</f>
        <v>23.17013</v>
      </c>
      <c r="S96" s="204">
        <f>ROUND(VLOOKUP($A96,'2020 REG - ORD 841'!$A$9:$V$499,19,FALSE)*(1+$I$2),5)</f>
        <v>24.09694</v>
      </c>
      <c r="T96" s="204">
        <f>ROUND(VLOOKUP($A96,'2020 REG - ORD 841'!$A$9:$V$499,20,FALSE)*(1+$I$2),5)</f>
        <v>25.06082</v>
      </c>
      <c r="U96" s="204">
        <f>ROUND(VLOOKUP($A96,'2020 REG - ORD 841'!$A$9:$V$499,21,FALSE)*(1+$I$2),5)</f>
        <v>26.06324</v>
      </c>
      <c r="V96" s="204">
        <f>ROUND(VLOOKUP($A96,'2020 REG - ORD 841'!$A$9:$V$499,22,FALSE)*(1+$I$2),5)</f>
        <v>27.105779999999999</v>
      </c>
      <c r="W96" s="130"/>
      <c r="X96" s="130">
        <f>(R96/Q96)-1</f>
        <v>0.04</v>
      </c>
      <c r="Y96" s="130">
        <f t="shared" ref="Y96:AB96" si="170">(S96/R96)-1</f>
        <v>0.04</v>
      </c>
      <c r="Z96" s="130">
        <f t="shared" si="170"/>
        <v>0.04</v>
      </c>
      <c r="AA96" s="130">
        <f t="shared" si="170"/>
        <v>3.9999E-2</v>
      </c>
      <c r="AB96" s="130">
        <f t="shared" si="170"/>
        <v>0.04</v>
      </c>
    </row>
    <row r="97" spans="1:28" s="4" customFormat="1" ht="13.5" customHeight="1" x14ac:dyDescent="0.2">
      <c r="A97" s="76"/>
      <c r="B97" s="167"/>
      <c r="C97" s="29"/>
      <c r="D97" s="188">
        <f t="shared" si="59"/>
        <v>44487</v>
      </c>
      <c r="E97" s="188">
        <f t="shared" si="168"/>
        <v>46340</v>
      </c>
      <c r="F97" s="188">
        <f t="shared" si="168"/>
        <v>48194</v>
      </c>
      <c r="G97" s="188">
        <f t="shared" si="168"/>
        <v>50122</v>
      </c>
      <c r="H97" s="188">
        <f t="shared" si="168"/>
        <v>52127</v>
      </c>
      <c r="I97" s="188">
        <f t="shared" si="168"/>
        <v>54212</v>
      </c>
      <c r="J97" s="401">
        <f>V97</f>
        <v>56380</v>
      </c>
      <c r="K97" s="388">
        <f>(E96/E93)-1</f>
        <v>2.4839E-2</v>
      </c>
      <c r="L97" s="130">
        <f>(F96/F93)-1</f>
        <v>2.4767999999999998E-2</v>
      </c>
      <c r="M97" s="130">
        <f t="shared" ref="M97:P97" si="171">(G96/G93)-1</f>
        <v>2.5096E-2</v>
      </c>
      <c r="N97" s="130">
        <f t="shared" si="171"/>
        <v>2.4948999999999999E-2</v>
      </c>
      <c r="O97" s="130">
        <f t="shared" si="171"/>
        <v>2.4774000000000001E-2</v>
      </c>
      <c r="P97" s="130">
        <f t="shared" si="171"/>
        <v>2.5340000000000001E-2</v>
      </c>
      <c r="Q97" s="131">
        <f t="shared" ref="Q97:U97" si="172">ROUND((Q96*2080),5)</f>
        <v>46340.278400000003</v>
      </c>
      <c r="R97" s="132">
        <f t="shared" si="172"/>
        <v>48193.8704</v>
      </c>
      <c r="S97" s="132">
        <f t="shared" si="172"/>
        <v>50121.635199999997</v>
      </c>
      <c r="T97" s="132">
        <f t="shared" si="172"/>
        <v>52126.505599999997</v>
      </c>
      <c r="U97" s="132">
        <f t="shared" si="172"/>
        <v>54211.539199999999</v>
      </c>
      <c r="V97" s="132">
        <f>ROUND((V96*2080),5)</f>
        <v>56380.022400000002</v>
      </c>
      <c r="W97" s="130">
        <f>(Q96/Q93)-1</f>
        <v>2.5000000000000001E-2</v>
      </c>
      <c r="X97" s="130">
        <f>(R96/R93)-1</f>
        <v>2.5000000000000001E-2</v>
      </c>
      <c r="Y97" s="130">
        <f t="shared" ref="Y97:AB97" si="173">(S96/S93)-1</f>
        <v>2.5000000000000001E-2</v>
      </c>
      <c r="Z97" s="130">
        <f t="shared" si="173"/>
        <v>2.5000000000000001E-2</v>
      </c>
      <c r="AA97" s="130">
        <f t="shared" si="173"/>
        <v>2.5000000000000001E-2</v>
      </c>
      <c r="AB97" s="130">
        <f t="shared" si="173"/>
        <v>2.5000000000000001E-2</v>
      </c>
    </row>
    <row r="98" spans="1:28" s="4" customFormat="1" ht="13.5" customHeight="1" thickBot="1" x14ac:dyDescent="0.25">
      <c r="A98" s="80"/>
      <c r="B98" s="168"/>
      <c r="C98" s="39"/>
      <c r="D98" s="247"/>
      <c r="E98" s="189"/>
      <c r="F98" s="190"/>
      <c r="G98" s="190"/>
      <c r="H98" s="190"/>
      <c r="I98" s="190"/>
      <c r="J98" s="402"/>
      <c r="K98" s="389"/>
      <c r="L98" s="133"/>
      <c r="M98" s="133"/>
      <c r="N98" s="133"/>
      <c r="O98" s="133"/>
      <c r="P98" s="133"/>
      <c r="Q98" s="134"/>
      <c r="R98" s="135"/>
      <c r="S98" s="135"/>
      <c r="T98" s="135"/>
      <c r="U98" s="135"/>
      <c r="V98" s="135"/>
      <c r="W98" s="133"/>
      <c r="X98" s="133"/>
      <c r="Y98" s="133"/>
      <c r="Z98" s="133"/>
      <c r="AA98" s="133"/>
      <c r="AB98" s="133"/>
    </row>
    <row r="99" spans="1:28" s="4" customFormat="1" ht="13.5" customHeight="1" x14ac:dyDescent="0.2">
      <c r="A99" s="79">
        <v>31</v>
      </c>
      <c r="B99" s="274"/>
      <c r="C99" s="275"/>
      <c r="D99" s="187">
        <f t="shared" si="59"/>
        <v>21.92</v>
      </c>
      <c r="E99" s="187">
        <f t="shared" ref="E99:I100" si="174">Q99</f>
        <v>22.84</v>
      </c>
      <c r="F99" s="187">
        <f t="shared" si="174"/>
        <v>23.75</v>
      </c>
      <c r="G99" s="187">
        <f t="shared" si="174"/>
        <v>24.7</v>
      </c>
      <c r="H99" s="187">
        <f t="shared" si="174"/>
        <v>25.69</v>
      </c>
      <c r="I99" s="187">
        <f t="shared" si="174"/>
        <v>26.71</v>
      </c>
      <c r="J99" s="400">
        <f>V99</f>
        <v>27.78</v>
      </c>
      <c r="K99" s="388"/>
      <c r="L99" s="130">
        <f>(F99/E99)-1</f>
        <v>3.9842000000000002E-2</v>
      </c>
      <c r="M99" s="130">
        <f t="shared" ref="M99:P99" si="175">(G99/F99)-1</f>
        <v>0.04</v>
      </c>
      <c r="N99" s="130">
        <f t="shared" si="175"/>
        <v>4.0080999999999999E-2</v>
      </c>
      <c r="O99" s="130">
        <f t="shared" si="175"/>
        <v>3.9704000000000003E-2</v>
      </c>
      <c r="P99" s="130">
        <f t="shared" si="175"/>
        <v>4.0059999999999998E-2</v>
      </c>
      <c r="Q99" s="204">
        <f>ROUND(VLOOKUP($A99,'2020 REG - ORD 841'!$A$9:$V$499,17,FALSE)*(1+$I$2),5)</f>
        <v>22.83595</v>
      </c>
      <c r="R99" s="204">
        <f>ROUND(VLOOKUP($A99,'2020 REG - ORD 841'!$A$9:$V$499,18,FALSE)*(1+$I$2),5)</f>
        <v>23.749389999999998</v>
      </c>
      <c r="S99" s="204">
        <f>ROUND(VLOOKUP($A99,'2020 REG - ORD 841'!$A$9:$V$499,19,FALSE)*(1+$I$2),5)</f>
        <v>24.699349999999999</v>
      </c>
      <c r="T99" s="204">
        <f>ROUND(VLOOKUP($A99,'2020 REG - ORD 841'!$A$9:$V$499,20,FALSE)*(1+$I$2),5)</f>
        <v>25.687349999999999</v>
      </c>
      <c r="U99" s="204">
        <f>ROUND(VLOOKUP($A99,'2020 REG - ORD 841'!$A$9:$V$499,21,FALSE)*(1+$I$2),5)</f>
        <v>26.714829999999999</v>
      </c>
      <c r="V99" s="204">
        <f>ROUND(VLOOKUP($A99,'2020 REG - ORD 841'!$A$9:$V$499,22,FALSE)*(1+$I$2),5)</f>
        <v>27.783429999999999</v>
      </c>
      <c r="W99" s="130"/>
      <c r="X99" s="130">
        <f>(R99/Q99)-1</f>
        <v>0.04</v>
      </c>
      <c r="Y99" s="130">
        <f t="shared" ref="Y99:AB99" si="176">(S99/R99)-1</f>
        <v>3.9999E-2</v>
      </c>
      <c r="Z99" s="130">
        <f t="shared" si="176"/>
        <v>4.0001000000000002E-2</v>
      </c>
      <c r="AA99" s="130">
        <f t="shared" si="176"/>
        <v>3.9999E-2</v>
      </c>
      <c r="AB99" s="130">
        <f t="shared" si="176"/>
        <v>0.04</v>
      </c>
    </row>
    <row r="100" spans="1:28" s="4" customFormat="1" ht="13.5" customHeight="1" x14ac:dyDescent="0.2">
      <c r="A100" s="76"/>
      <c r="B100" s="167"/>
      <c r="C100" s="24"/>
      <c r="D100" s="188">
        <f t="shared" si="59"/>
        <v>45599</v>
      </c>
      <c r="E100" s="188">
        <f t="shared" si="174"/>
        <v>47499</v>
      </c>
      <c r="F100" s="188">
        <f t="shared" si="174"/>
        <v>49399</v>
      </c>
      <c r="G100" s="188">
        <f t="shared" si="174"/>
        <v>51375</v>
      </c>
      <c r="H100" s="188">
        <f t="shared" si="174"/>
        <v>53430</v>
      </c>
      <c r="I100" s="188">
        <f t="shared" si="174"/>
        <v>55567</v>
      </c>
      <c r="J100" s="401">
        <f>V100</f>
        <v>57790</v>
      </c>
      <c r="K100" s="388">
        <f>(E99/E96)-1</f>
        <v>2.5135000000000001E-2</v>
      </c>
      <c r="L100" s="130">
        <f>(F99/F96)-1</f>
        <v>2.5031999999999999E-2</v>
      </c>
      <c r="M100" s="130">
        <f t="shared" ref="M100:P100" si="177">(G99/G96)-1</f>
        <v>2.4896000000000001E-2</v>
      </c>
      <c r="N100" s="130">
        <f t="shared" si="177"/>
        <v>2.5139999999999999E-2</v>
      </c>
      <c r="O100" s="130">
        <f t="shared" si="177"/>
        <v>2.4941999999999999E-2</v>
      </c>
      <c r="P100" s="130">
        <f t="shared" si="177"/>
        <v>2.4714E-2</v>
      </c>
      <c r="Q100" s="131">
        <f t="shared" ref="Q100:U100" si="178">ROUND((Q99*2080),5)</f>
        <v>47498.775999999998</v>
      </c>
      <c r="R100" s="132">
        <f t="shared" si="178"/>
        <v>49398.731200000002</v>
      </c>
      <c r="S100" s="132">
        <f t="shared" si="178"/>
        <v>51374.648000000001</v>
      </c>
      <c r="T100" s="132">
        <f t="shared" si="178"/>
        <v>53429.688000000002</v>
      </c>
      <c r="U100" s="132">
        <f t="shared" si="178"/>
        <v>55566.846400000002</v>
      </c>
      <c r="V100" s="132">
        <f>ROUND((V99*2080),5)</f>
        <v>57789.534399999997</v>
      </c>
      <c r="W100" s="130">
        <f>(Q99/Q96)-1</f>
        <v>2.5000000000000001E-2</v>
      </c>
      <c r="X100" s="130">
        <f>(R99/R96)-1</f>
        <v>2.5000000000000001E-2</v>
      </c>
      <c r="Y100" s="130">
        <f t="shared" ref="Y100:AB100" si="179">(S99/S96)-1</f>
        <v>2.4999E-2</v>
      </c>
      <c r="Z100" s="130">
        <f t="shared" si="179"/>
        <v>2.5000000000000001E-2</v>
      </c>
      <c r="AA100" s="130">
        <f t="shared" si="179"/>
        <v>2.5000000000000001E-2</v>
      </c>
      <c r="AB100" s="130">
        <f t="shared" si="179"/>
        <v>2.5000000000000001E-2</v>
      </c>
    </row>
    <row r="101" spans="1:28" s="4" customFormat="1" ht="13.5" customHeight="1" x14ac:dyDescent="0.2">
      <c r="A101" s="76"/>
      <c r="B101" s="167"/>
      <c r="C101" s="24"/>
      <c r="D101" s="248"/>
      <c r="E101" s="192"/>
      <c r="F101" s="193"/>
      <c r="G101" s="193"/>
      <c r="H101" s="193"/>
      <c r="I101" s="193"/>
      <c r="J101" s="403"/>
      <c r="K101" s="390"/>
      <c r="L101" s="137"/>
      <c r="M101" s="137"/>
      <c r="N101" s="137"/>
      <c r="O101" s="137"/>
      <c r="P101" s="137"/>
      <c r="Q101" s="138"/>
      <c r="R101" s="139"/>
      <c r="S101" s="139"/>
      <c r="T101" s="139"/>
      <c r="U101" s="139"/>
      <c r="V101" s="139"/>
      <c r="W101" s="137"/>
      <c r="X101" s="137"/>
      <c r="Y101" s="137"/>
      <c r="Z101" s="137"/>
      <c r="AA101" s="137"/>
      <c r="AB101" s="137"/>
    </row>
    <row r="102" spans="1:28" s="4" customFormat="1" ht="13.5" customHeight="1" thickBot="1" x14ac:dyDescent="0.25">
      <c r="A102" s="80"/>
      <c r="B102" s="168"/>
      <c r="C102" s="39"/>
      <c r="D102" s="247"/>
      <c r="E102" s="189"/>
      <c r="F102" s="190"/>
      <c r="G102" s="190"/>
      <c r="H102" s="190"/>
      <c r="I102" s="190"/>
      <c r="J102" s="402"/>
      <c r="K102" s="389"/>
      <c r="L102" s="133"/>
      <c r="M102" s="133"/>
      <c r="N102" s="133"/>
      <c r="O102" s="133"/>
      <c r="P102" s="133"/>
      <c r="Q102" s="134"/>
      <c r="R102" s="135"/>
      <c r="S102" s="135"/>
      <c r="T102" s="135"/>
      <c r="U102" s="135"/>
      <c r="V102" s="135"/>
      <c r="W102" s="133"/>
      <c r="X102" s="133"/>
      <c r="Y102" s="133"/>
      <c r="Z102" s="133"/>
      <c r="AA102" s="133"/>
      <c r="AB102" s="133"/>
    </row>
    <row r="103" spans="1:28" s="4" customFormat="1" ht="13.5" customHeight="1" x14ac:dyDescent="0.2">
      <c r="A103" s="79">
        <v>32</v>
      </c>
      <c r="B103" s="166"/>
      <c r="C103" s="45"/>
      <c r="D103" s="187">
        <f t="shared" ref="D103:D104" si="180">+Q103*96%</f>
        <v>22.47</v>
      </c>
      <c r="E103" s="187">
        <f t="shared" ref="E103:I104" si="181">Q103</f>
        <v>23.41</v>
      </c>
      <c r="F103" s="187">
        <f t="shared" si="181"/>
        <v>24.34</v>
      </c>
      <c r="G103" s="187">
        <f t="shared" si="181"/>
        <v>25.32</v>
      </c>
      <c r="H103" s="187">
        <f t="shared" si="181"/>
        <v>26.33</v>
      </c>
      <c r="I103" s="187">
        <f t="shared" si="181"/>
        <v>27.38</v>
      </c>
      <c r="J103" s="400">
        <f>V103</f>
        <v>28.48</v>
      </c>
      <c r="K103" s="388"/>
      <c r="L103" s="130">
        <f>(F103/E103)-1</f>
        <v>3.9726999999999998E-2</v>
      </c>
      <c r="M103" s="130">
        <f t="shared" ref="M103:P103" si="182">(G103/F103)-1</f>
        <v>4.0263E-2</v>
      </c>
      <c r="N103" s="130">
        <f t="shared" si="182"/>
        <v>3.9889000000000001E-2</v>
      </c>
      <c r="O103" s="130">
        <f t="shared" si="182"/>
        <v>3.9877999999999997E-2</v>
      </c>
      <c r="P103" s="130">
        <f t="shared" si="182"/>
        <v>4.0175000000000002E-2</v>
      </c>
      <c r="Q103" s="204">
        <f>ROUND(VLOOKUP($A103,'2020 REG - ORD 841'!$A$9:$V$499,17,FALSE)*(1+$I$2),5)</f>
        <v>23.406860000000002</v>
      </c>
      <c r="R103" s="204">
        <f>ROUND(VLOOKUP($A103,'2020 REG - ORD 841'!$A$9:$V$499,18,FALSE)*(1+$I$2),5)</f>
        <v>24.343129999999999</v>
      </c>
      <c r="S103" s="204">
        <f>ROUND(VLOOKUP($A103,'2020 REG - ORD 841'!$A$9:$V$499,19,FALSE)*(1+$I$2),5)</f>
        <v>25.316859999999998</v>
      </c>
      <c r="T103" s="204">
        <f>ROUND(VLOOKUP($A103,'2020 REG - ORD 841'!$A$9:$V$499,20,FALSE)*(1+$I$2),5)</f>
        <v>26.329519999999999</v>
      </c>
      <c r="U103" s="204">
        <f>ROUND(VLOOKUP($A103,'2020 REG - ORD 841'!$A$9:$V$499,21,FALSE)*(1+$I$2),5)</f>
        <v>27.38269</v>
      </c>
      <c r="V103" s="204">
        <f>ROUND(VLOOKUP($A103,'2020 REG - ORD 841'!$A$9:$V$499,22,FALSE)*(1+$I$2),5)</f>
        <v>28.478020000000001</v>
      </c>
      <c r="W103" s="130"/>
      <c r="X103" s="130">
        <f>(R103/Q103)-1</f>
        <v>0.04</v>
      </c>
      <c r="Y103" s="130">
        <f t="shared" ref="Y103:AB103" si="183">(S103/R103)-1</f>
        <v>0.04</v>
      </c>
      <c r="Z103" s="130">
        <f t="shared" si="183"/>
        <v>3.9999E-2</v>
      </c>
      <c r="AA103" s="130">
        <f t="shared" si="183"/>
        <v>0.04</v>
      </c>
      <c r="AB103" s="130">
        <f t="shared" si="183"/>
        <v>4.0001000000000002E-2</v>
      </c>
    </row>
    <row r="104" spans="1:28" s="4" customFormat="1" ht="13.5" customHeight="1" x14ac:dyDescent="0.2">
      <c r="A104" s="76"/>
      <c r="B104" s="167"/>
      <c r="C104" s="29"/>
      <c r="D104" s="188">
        <f t="shared" si="180"/>
        <v>46739</v>
      </c>
      <c r="E104" s="188">
        <f t="shared" si="181"/>
        <v>48686</v>
      </c>
      <c r="F104" s="188">
        <f t="shared" si="181"/>
        <v>50634</v>
      </c>
      <c r="G104" s="188">
        <f t="shared" si="181"/>
        <v>52659</v>
      </c>
      <c r="H104" s="188">
        <f t="shared" si="181"/>
        <v>54765</v>
      </c>
      <c r="I104" s="188">
        <f t="shared" si="181"/>
        <v>56956</v>
      </c>
      <c r="J104" s="401">
        <f>V104</f>
        <v>59234</v>
      </c>
      <c r="K104" s="388">
        <f>(E103/E99)-1</f>
        <v>2.4955999999999999E-2</v>
      </c>
      <c r="L104" s="130">
        <f>(F103/F99)-1</f>
        <v>2.4841999999999999E-2</v>
      </c>
      <c r="M104" s="130">
        <f t="shared" ref="M104:P104" si="184">(G103/G99)-1</f>
        <v>2.5100999999999998E-2</v>
      </c>
      <c r="N104" s="130">
        <f t="shared" si="184"/>
        <v>2.4912E-2</v>
      </c>
      <c r="O104" s="130">
        <f t="shared" si="184"/>
        <v>2.5083999999999999E-2</v>
      </c>
      <c r="P104" s="130">
        <f t="shared" si="184"/>
        <v>2.5198000000000002E-2</v>
      </c>
      <c r="Q104" s="131">
        <f t="shared" ref="Q104:U104" si="185">ROUND((Q103*2080),5)</f>
        <v>48686.268799999998</v>
      </c>
      <c r="R104" s="132">
        <f t="shared" si="185"/>
        <v>50633.710400000004</v>
      </c>
      <c r="S104" s="132">
        <f t="shared" si="185"/>
        <v>52659.068800000001</v>
      </c>
      <c r="T104" s="132">
        <f t="shared" si="185"/>
        <v>54765.401599999997</v>
      </c>
      <c r="U104" s="132">
        <f t="shared" si="185"/>
        <v>56955.995199999998</v>
      </c>
      <c r="V104" s="132">
        <f>ROUND((V103*2080),5)</f>
        <v>59234.281600000002</v>
      </c>
      <c r="W104" s="130">
        <f>(Q103/Q99)-1</f>
        <v>2.5000000000000001E-2</v>
      </c>
      <c r="X104" s="130">
        <f>(R103/R99)-1</f>
        <v>2.5000000000000001E-2</v>
      </c>
      <c r="Y104" s="130">
        <f t="shared" ref="Y104:AB104" si="186">(S103/S99)-1</f>
        <v>2.5000999999999999E-2</v>
      </c>
      <c r="Z104" s="130">
        <f t="shared" si="186"/>
        <v>2.4999E-2</v>
      </c>
      <c r="AA104" s="130">
        <f t="shared" si="186"/>
        <v>2.5000000000000001E-2</v>
      </c>
      <c r="AB104" s="130">
        <f t="shared" si="186"/>
        <v>2.5000000000000001E-2</v>
      </c>
    </row>
    <row r="105" spans="1:28" s="4" customFormat="1" ht="13.5" customHeight="1" thickBot="1" x14ac:dyDescent="0.25">
      <c r="A105" s="80"/>
      <c r="B105" s="168"/>
      <c r="C105" s="39"/>
      <c r="D105" s="247"/>
      <c r="E105" s="189"/>
      <c r="F105" s="190"/>
      <c r="G105" s="190"/>
      <c r="H105" s="190"/>
      <c r="I105" s="190"/>
      <c r="J105" s="402"/>
      <c r="K105" s="389"/>
      <c r="L105" s="133"/>
      <c r="M105" s="133"/>
      <c r="N105" s="133"/>
      <c r="O105" s="133"/>
      <c r="P105" s="133"/>
      <c r="Q105" s="134"/>
      <c r="R105" s="135"/>
      <c r="S105" s="135"/>
      <c r="T105" s="135"/>
      <c r="U105" s="135"/>
      <c r="V105" s="135"/>
      <c r="W105" s="133"/>
      <c r="X105" s="133"/>
      <c r="Y105" s="133"/>
      <c r="Z105" s="133"/>
      <c r="AA105" s="133"/>
      <c r="AB105" s="133"/>
    </row>
    <row r="106" spans="1:28" s="4" customFormat="1" ht="13.5" customHeight="1" x14ac:dyDescent="0.2">
      <c r="A106" s="79">
        <v>33</v>
      </c>
      <c r="B106" s="166"/>
      <c r="D106" s="187">
        <f t="shared" ref="D106:D107" si="187">+Q106*96%</f>
        <v>23.03</v>
      </c>
      <c r="E106" s="187">
        <f t="shared" ref="E106:I107" si="188">Q106</f>
        <v>23.99</v>
      </c>
      <c r="F106" s="187">
        <f t="shared" si="188"/>
        <v>24.95</v>
      </c>
      <c r="G106" s="187">
        <f t="shared" si="188"/>
        <v>25.95</v>
      </c>
      <c r="H106" s="187">
        <f t="shared" si="188"/>
        <v>26.99</v>
      </c>
      <c r="I106" s="187">
        <f t="shared" si="188"/>
        <v>28.07</v>
      </c>
      <c r="J106" s="400">
        <f>V106</f>
        <v>29.19</v>
      </c>
      <c r="K106" s="388"/>
      <c r="L106" s="130">
        <f>(F106/E106)-1</f>
        <v>4.0016999999999997E-2</v>
      </c>
      <c r="M106" s="130">
        <f t="shared" ref="M106:P106" si="189">(G106/F106)-1</f>
        <v>4.0079999999999998E-2</v>
      </c>
      <c r="N106" s="130">
        <f t="shared" si="189"/>
        <v>4.0077000000000002E-2</v>
      </c>
      <c r="O106" s="130">
        <f t="shared" si="189"/>
        <v>4.0015000000000002E-2</v>
      </c>
      <c r="P106" s="130">
        <f t="shared" si="189"/>
        <v>3.9899999999999998E-2</v>
      </c>
      <c r="Q106" s="204">
        <f>ROUND(VLOOKUP($A106,'2020 REG - ORD 841'!$A$9:$V$499,17,FALSE)*(1+$I$2),5)</f>
        <v>23.992010000000001</v>
      </c>
      <c r="R106" s="204">
        <f>ROUND(VLOOKUP($A106,'2020 REG - ORD 841'!$A$9:$V$499,18,FALSE)*(1+$I$2),5)</f>
        <v>24.951699999999999</v>
      </c>
      <c r="S106" s="204">
        <f>ROUND(VLOOKUP($A106,'2020 REG - ORD 841'!$A$9:$V$499,19,FALSE)*(1+$I$2),5)</f>
        <v>25.949770000000001</v>
      </c>
      <c r="T106" s="204">
        <f>ROUND(VLOOKUP($A106,'2020 REG - ORD 841'!$A$9:$V$499,20,FALSE)*(1+$I$2),5)</f>
        <v>26.987760000000002</v>
      </c>
      <c r="U106" s="204">
        <f>ROUND(VLOOKUP($A106,'2020 REG - ORD 841'!$A$9:$V$499,21,FALSE)*(1+$I$2),5)</f>
        <v>28.067270000000001</v>
      </c>
      <c r="V106" s="204">
        <f>ROUND(VLOOKUP($A106,'2020 REG - ORD 841'!$A$9:$V$499,22,FALSE)*(1+$I$2),5)</f>
        <v>29.189969999999999</v>
      </c>
      <c r="W106" s="130"/>
      <c r="X106" s="130">
        <f>(R106/Q106)-1</f>
        <v>0.04</v>
      </c>
      <c r="Y106" s="130">
        <f t="shared" ref="Y106:AB106" si="190">(S106/R106)-1</f>
        <v>0.04</v>
      </c>
      <c r="Z106" s="130">
        <f t="shared" si="190"/>
        <v>0.04</v>
      </c>
      <c r="AA106" s="130">
        <f t="shared" si="190"/>
        <v>0.04</v>
      </c>
      <c r="AB106" s="130">
        <f t="shared" si="190"/>
        <v>0.04</v>
      </c>
    </row>
    <row r="107" spans="1:28" s="4" customFormat="1" ht="13.5" customHeight="1" x14ac:dyDescent="0.2">
      <c r="A107" s="76"/>
      <c r="B107" s="167"/>
      <c r="C107" s="29"/>
      <c r="D107" s="188">
        <f t="shared" si="187"/>
        <v>47907</v>
      </c>
      <c r="E107" s="188">
        <f t="shared" si="188"/>
        <v>49903</v>
      </c>
      <c r="F107" s="188">
        <f t="shared" si="188"/>
        <v>51900</v>
      </c>
      <c r="G107" s="188">
        <f t="shared" si="188"/>
        <v>53976</v>
      </c>
      <c r="H107" s="188">
        <f t="shared" si="188"/>
        <v>56135</v>
      </c>
      <c r="I107" s="188">
        <f t="shared" si="188"/>
        <v>58380</v>
      </c>
      <c r="J107" s="401">
        <f>V107</f>
        <v>60715</v>
      </c>
      <c r="K107" s="388">
        <f>(E106/E103)-1</f>
        <v>2.4775999999999999E-2</v>
      </c>
      <c r="L107" s="130">
        <f>(F106/F103)-1</f>
        <v>2.5062000000000001E-2</v>
      </c>
      <c r="M107" s="130">
        <f t="shared" ref="M107:P107" si="191">(G106/G103)-1</f>
        <v>2.4882000000000001E-2</v>
      </c>
      <c r="N107" s="130">
        <f t="shared" si="191"/>
        <v>2.5066000000000001E-2</v>
      </c>
      <c r="O107" s="130">
        <f t="shared" si="191"/>
        <v>2.5201000000000001E-2</v>
      </c>
      <c r="P107" s="130">
        <f t="shared" si="191"/>
        <v>2.4930000000000001E-2</v>
      </c>
      <c r="Q107" s="131">
        <f t="shared" ref="Q107:U107" si="192">ROUND((Q106*2080),5)</f>
        <v>49903.380799999999</v>
      </c>
      <c r="R107" s="132">
        <f t="shared" si="192"/>
        <v>51899.536</v>
      </c>
      <c r="S107" s="132">
        <f t="shared" si="192"/>
        <v>53975.5216</v>
      </c>
      <c r="T107" s="132">
        <f t="shared" si="192"/>
        <v>56134.540800000002</v>
      </c>
      <c r="U107" s="132">
        <f t="shared" si="192"/>
        <v>58379.921600000001</v>
      </c>
      <c r="V107" s="132">
        <f>ROUND((V106*2080),5)</f>
        <v>60715.137600000002</v>
      </c>
      <c r="W107" s="130">
        <f>(Q106/Q103)-1</f>
        <v>2.4999E-2</v>
      </c>
      <c r="X107" s="130">
        <f>(R106/R103)-1</f>
        <v>2.5000000000000001E-2</v>
      </c>
      <c r="Y107" s="130">
        <f t="shared" ref="Y107:AB107" si="193">(S106/S103)-1</f>
        <v>2.5000000000000001E-2</v>
      </c>
      <c r="Z107" s="130">
        <f t="shared" si="193"/>
        <v>2.5000000000000001E-2</v>
      </c>
      <c r="AA107" s="130">
        <f t="shared" si="193"/>
        <v>2.5000000000000001E-2</v>
      </c>
      <c r="AB107" s="130">
        <f t="shared" si="193"/>
        <v>2.5000000000000001E-2</v>
      </c>
    </row>
    <row r="108" spans="1:28" s="4" customFormat="1" ht="13.5" customHeight="1" thickBot="1" x14ac:dyDescent="0.25">
      <c r="A108" s="80"/>
      <c r="B108" s="168"/>
      <c r="C108" s="39"/>
      <c r="D108" s="247"/>
      <c r="E108" s="189"/>
      <c r="F108" s="190"/>
      <c r="G108" s="190"/>
      <c r="H108" s="190"/>
      <c r="I108" s="190"/>
      <c r="J108" s="402"/>
      <c r="K108" s="389"/>
      <c r="L108" s="133"/>
      <c r="M108" s="133"/>
      <c r="N108" s="133"/>
      <c r="O108" s="133"/>
      <c r="P108" s="133"/>
      <c r="Q108" s="134"/>
      <c r="R108" s="135"/>
      <c r="S108" s="135"/>
      <c r="T108" s="135"/>
      <c r="U108" s="135"/>
      <c r="V108" s="135"/>
      <c r="W108" s="133"/>
      <c r="X108" s="133"/>
      <c r="Y108" s="133"/>
      <c r="Z108" s="133"/>
      <c r="AA108" s="133"/>
      <c r="AB108" s="133"/>
    </row>
    <row r="109" spans="1:28" s="4" customFormat="1" ht="13.5" customHeight="1" x14ac:dyDescent="0.2">
      <c r="A109" s="79">
        <v>34</v>
      </c>
      <c r="B109" s="169" t="s">
        <v>21</v>
      </c>
      <c r="C109" s="45" t="s">
        <v>105</v>
      </c>
      <c r="D109" s="187">
        <f t="shared" ref="D109:D110" si="194">+Q109*96%</f>
        <v>23.61</v>
      </c>
      <c r="E109" s="187">
        <f t="shared" ref="E109:I110" si="195">Q109</f>
        <v>24.59</v>
      </c>
      <c r="F109" s="187">
        <f t="shared" si="195"/>
        <v>25.58</v>
      </c>
      <c r="G109" s="187">
        <f t="shared" si="195"/>
        <v>26.6</v>
      </c>
      <c r="H109" s="187">
        <f t="shared" si="195"/>
        <v>27.66</v>
      </c>
      <c r="I109" s="187">
        <f t="shared" si="195"/>
        <v>28.77</v>
      </c>
      <c r="J109" s="400">
        <f>V109</f>
        <v>29.92</v>
      </c>
      <c r="K109" s="388"/>
      <c r="L109" s="130">
        <f>(F109/E109)-1</f>
        <v>4.0259999999999997E-2</v>
      </c>
      <c r="M109" s="130">
        <f t="shared" ref="M109:P109" si="196">(G109/F109)-1</f>
        <v>3.9875000000000001E-2</v>
      </c>
      <c r="N109" s="130">
        <f t="shared" si="196"/>
        <v>3.9849999999999997E-2</v>
      </c>
      <c r="O109" s="130">
        <f t="shared" si="196"/>
        <v>4.0129999999999999E-2</v>
      </c>
      <c r="P109" s="130">
        <f t="shared" si="196"/>
        <v>3.9972000000000001E-2</v>
      </c>
      <c r="Q109" s="204">
        <f>ROUND(VLOOKUP($A109,'2020 REG - ORD 841'!$A$9:$V$499,17,FALSE)*(1+$I$2),5)</f>
        <v>24.591799999999999</v>
      </c>
      <c r="R109" s="204">
        <f>ROUND(VLOOKUP($A109,'2020 REG - ORD 841'!$A$9:$V$499,18,FALSE)*(1+$I$2),5)</f>
        <v>25.575489999999999</v>
      </c>
      <c r="S109" s="204">
        <f>ROUND(VLOOKUP($A109,'2020 REG - ORD 841'!$A$9:$V$499,19,FALSE)*(1+$I$2),5)</f>
        <v>26.598500000000001</v>
      </c>
      <c r="T109" s="204">
        <f>ROUND(VLOOKUP($A109,'2020 REG - ORD 841'!$A$9:$V$499,20,FALSE)*(1+$I$2),5)</f>
        <v>27.662459999999999</v>
      </c>
      <c r="U109" s="204">
        <f>ROUND(VLOOKUP($A109,'2020 REG - ORD 841'!$A$9:$V$499,21,FALSE)*(1+$I$2),5)</f>
        <v>28.768940000000001</v>
      </c>
      <c r="V109" s="204">
        <f>ROUND(VLOOKUP($A109,'2020 REG - ORD 841'!$A$9:$V$499,22,FALSE)*(1+$I$2),5)</f>
        <v>29.919720000000002</v>
      </c>
      <c r="W109" s="130"/>
      <c r="X109" s="130">
        <f>(R109/Q109)-1</f>
        <v>4.0001000000000002E-2</v>
      </c>
      <c r="Y109" s="130">
        <f t="shared" ref="Y109:AB109" si="197">(S109/R109)-1</f>
        <v>0.04</v>
      </c>
      <c r="Z109" s="130">
        <f t="shared" si="197"/>
        <v>4.0001000000000002E-2</v>
      </c>
      <c r="AA109" s="130">
        <f t="shared" si="197"/>
        <v>3.9999E-2</v>
      </c>
      <c r="AB109" s="130">
        <f t="shared" si="197"/>
        <v>4.0001000000000002E-2</v>
      </c>
    </row>
    <row r="110" spans="1:28" s="4" customFormat="1" ht="13.5" customHeight="1" x14ac:dyDescent="0.2">
      <c r="A110" s="76"/>
      <c r="B110" s="224" t="s">
        <v>281</v>
      </c>
      <c r="C110" s="24" t="s">
        <v>105</v>
      </c>
      <c r="D110" s="188">
        <f t="shared" si="194"/>
        <v>49105</v>
      </c>
      <c r="E110" s="188">
        <f t="shared" si="195"/>
        <v>51151</v>
      </c>
      <c r="F110" s="188">
        <f t="shared" si="195"/>
        <v>53197</v>
      </c>
      <c r="G110" s="188">
        <f t="shared" si="195"/>
        <v>55325</v>
      </c>
      <c r="H110" s="188">
        <f t="shared" si="195"/>
        <v>57538</v>
      </c>
      <c r="I110" s="188">
        <f t="shared" si="195"/>
        <v>59839</v>
      </c>
      <c r="J110" s="401">
        <f>V110</f>
        <v>62233</v>
      </c>
      <c r="K110" s="388">
        <f>(E109/E106)-1</f>
        <v>2.5010000000000001E-2</v>
      </c>
      <c r="L110" s="130">
        <f>(F109/F106)-1</f>
        <v>2.5250999999999999E-2</v>
      </c>
      <c r="M110" s="130">
        <f t="shared" ref="M110:P110" si="198">(G109/G106)-1</f>
        <v>2.5048000000000001E-2</v>
      </c>
      <c r="N110" s="130">
        <f t="shared" si="198"/>
        <v>2.4823999999999999E-2</v>
      </c>
      <c r="O110" s="130">
        <f t="shared" si="198"/>
        <v>2.4937999999999998E-2</v>
      </c>
      <c r="P110" s="130">
        <f t="shared" si="198"/>
        <v>2.5009E-2</v>
      </c>
      <c r="Q110" s="131">
        <f t="shared" ref="Q110:U110" si="199">ROUND((Q109*2080),5)</f>
        <v>51150.944000000003</v>
      </c>
      <c r="R110" s="132">
        <f t="shared" si="199"/>
        <v>53197.019200000002</v>
      </c>
      <c r="S110" s="132">
        <f t="shared" si="199"/>
        <v>55324.88</v>
      </c>
      <c r="T110" s="132">
        <f t="shared" si="199"/>
        <v>57537.916799999999</v>
      </c>
      <c r="U110" s="132">
        <f t="shared" si="199"/>
        <v>59839.395199999999</v>
      </c>
      <c r="V110" s="132">
        <f>ROUND((V109*2080),5)</f>
        <v>62233.017599999999</v>
      </c>
      <c r="W110" s="130">
        <f>(Q109/Q106)-1</f>
        <v>2.5000000000000001E-2</v>
      </c>
      <c r="X110" s="130">
        <f>(R109/R106)-1</f>
        <v>2.5000000000000001E-2</v>
      </c>
      <c r="Y110" s="130">
        <f t="shared" ref="Y110:AB110" si="200">(S109/S106)-1</f>
        <v>2.4999E-2</v>
      </c>
      <c r="Z110" s="130">
        <f t="shared" si="200"/>
        <v>2.5000000000000001E-2</v>
      </c>
      <c r="AA110" s="130">
        <f t="shared" si="200"/>
        <v>2.5000000000000001E-2</v>
      </c>
      <c r="AB110" s="130">
        <f t="shared" si="200"/>
        <v>2.5000000000000001E-2</v>
      </c>
    </row>
    <row r="111" spans="1:28" s="4" customFormat="1" ht="13.5" customHeight="1" x14ac:dyDescent="0.2">
      <c r="A111" s="76"/>
      <c r="B111" s="167" t="s">
        <v>220</v>
      </c>
      <c r="C111" s="24" t="s">
        <v>105</v>
      </c>
      <c r="D111" s="248"/>
      <c r="E111" s="196"/>
      <c r="F111" s="188"/>
      <c r="G111" s="188"/>
      <c r="H111" s="188"/>
      <c r="I111" s="188"/>
      <c r="J111" s="401"/>
      <c r="K111" s="388"/>
      <c r="L111" s="130"/>
      <c r="M111" s="130"/>
      <c r="N111" s="130"/>
      <c r="O111" s="130"/>
      <c r="P111" s="130"/>
      <c r="Q111" s="131"/>
      <c r="R111" s="132"/>
      <c r="S111" s="132"/>
      <c r="T111" s="132"/>
      <c r="U111" s="132"/>
      <c r="V111" s="132"/>
      <c r="W111" s="130"/>
      <c r="X111" s="130"/>
      <c r="Y111" s="130"/>
      <c r="Z111" s="130"/>
      <c r="AA111" s="130"/>
      <c r="AB111" s="130"/>
    </row>
    <row r="112" spans="1:28" s="4" customFormat="1" ht="13.5" customHeight="1" x14ac:dyDescent="0.2">
      <c r="A112" s="76"/>
      <c r="B112" s="167" t="s">
        <v>221</v>
      </c>
      <c r="C112" s="24" t="s">
        <v>105</v>
      </c>
      <c r="D112" s="248"/>
      <c r="E112" s="196"/>
      <c r="F112" s="188"/>
      <c r="G112" s="188"/>
      <c r="H112" s="188"/>
      <c r="I112" s="188"/>
      <c r="J112" s="401"/>
      <c r="K112" s="388"/>
      <c r="L112" s="130"/>
      <c r="M112" s="130"/>
      <c r="N112" s="130"/>
      <c r="O112" s="130"/>
      <c r="P112" s="130"/>
      <c r="Q112" s="131"/>
      <c r="R112" s="132"/>
      <c r="S112" s="132"/>
      <c r="T112" s="132"/>
      <c r="U112" s="132"/>
      <c r="V112" s="132"/>
      <c r="W112" s="130"/>
      <c r="X112" s="130"/>
      <c r="Y112" s="130"/>
      <c r="Z112" s="130"/>
      <c r="AA112" s="130"/>
      <c r="AB112" s="130"/>
    </row>
    <row r="113" spans="1:28" s="4" customFormat="1" ht="13.5" customHeight="1" thickBot="1" x14ac:dyDescent="0.25">
      <c r="A113" s="80"/>
      <c r="B113" s="167"/>
      <c r="C113" s="49"/>
      <c r="D113" s="249"/>
      <c r="E113" s="189"/>
      <c r="F113" s="190"/>
      <c r="G113" s="190"/>
      <c r="H113" s="190"/>
      <c r="I113" s="190"/>
      <c r="J113" s="402"/>
      <c r="K113" s="389"/>
      <c r="L113" s="133"/>
      <c r="M113" s="133"/>
      <c r="N113" s="133"/>
      <c r="O113" s="133"/>
      <c r="P113" s="133"/>
      <c r="Q113" s="134"/>
      <c r="R113" s="135"/>
      <c r="S113" s="135"/>
      <c r="T113" s="135"/>
      <c r="U113" s="135"/>
      <c r="V113" s="135"/>
      <c r="W113" s="133"/>
      <c r="X113" s="133"/>
      <c r="Y113" s="133"/>
      <c r="Z113" s="133"/>
      <c r="AA113" s="133"/>
      <c r="AB113" s="133"/>
    </row>
    <row r="114" spans="1:28" s="4" customFormat="1" ht="13.5" customHeight="1" x14ac:dyDescent="0.2">
      <c r="A114" s="79">
        <v>35</v>
      </c>
      <c r="B114" s="169"/>
      <c r="C114" s="45"/>
      <c r="D114" s="187">
        <f t="shared" ref="D114:D115" si="201">+Q114*96%</f>
        <v>24.2</v>
      </c>
      <c r="E114" s="187">
        <f t="shared" ref="E114:I115" si="202">Q114</f>
        <v>25.21</v>
      </c>
      <c r="F114" s="187">
        <f t="shared" si="202"/>
        <v>26.21</v>
      </c>
      <c r="G114" s="187">
        <f t="shared" si="202"/>
        <v>27.26</v>
      </c>
      <c r="H114" s="187">
        <f t="shared" si="202"/>
        <v>28.35</v>
      </c>
      <c r="I114" s="187">
        <f t="shared" si="202"/>
        <v>29.49</v>
      </c>
      <c r="J114" s="400">
        <f>V114</f>
        <v>30.67</v>
      </c>
      <c r="K114" s="388"/>
      <c r="L114" s="130">
        <f>(F114/E114)-1</f>
        <v>3.9667000000000001E-2</v>
      </c>
      <c r="M114" s="130">
        <f t="shared" ref="M114:P114" si="203">(G114/F114)-1</f>
        <v>4.0060999999999999E-2</v>
      </c>
      <c r="N114" s="130">
        <f t="shared" si="203"/>
        <v>3.9985E-2</v>
      </c>
      <c r="O114" s="130">
        <f t="shared" si="203"/>
        <v>4.0211999999999998E-2</v>
      </c>
      <c r="P114" s="130">
        <f t="shared" si="203"/>
        <v>4.0014000000000001E-2</v>
      </c>
      <c r="Q114" s="204">
        <f>ROUND(VLOOKUP($A114,'2020 REG - ORD 841'!$A$9:$V$499,17,FALSE)*(1+$I$2),5)</f>
        <v>25.206610000000001</v>
      </c>
      <c r="R114" s="204">
        <f>ROUND(VLOOKUP($A114,'2020 REG - ORD 841'!$A$9:$V$499,18,FALSE)*(1+$I$2),5)</f>
        <v>26.214870000000001</v>
      </c>
      <c r="S114" s="204">
        <f>ROUND(VLOOKUP($A114,'2020 REG - ORD 841'!$A$9:$V$499,19,FALSE)*(1+$I$2),5)</f>
        <v>27.263470000000002</v>
      </c>
      <c r="T114" s="204">
        <f>ROUND(VLOOKUP($A114,'2020 REG - ORD 841'!$A$9:$V$499,20,FALSE)*(1+$I$2),5)</f>
        <v>28.354009999999999</v>
      </c>
      <c r="U114" s="204">
        <f>ROUND(VLOOKUP($A114,'2020 REG - ORD 841'!$A$9:$V$499,21,FALSE)*(1+$I$2),5)</f>
        <v>29.488160000000001</v>
      </c>
      <c r="V114" s="204">
        <f>ROUND(VLOOKUP($A114,'2020 REG - ORD 841'!$A$9:$V$499,22,FALSE)*(1+$I$2),5)</f>
        <v>30.66771</v>
      </c>
      <c r="W114" s="130"/>
      <c r="X114" s="130">
        <f>(R114/Q114)-1</f>
        <v>0.04</v>
      </c>
      <c r="Y114" s="130">
        <f t="shared" ref="Y114:AB114" si="204">(S114/R114)-1</f>
        <v>0.04</v>
      </c>
      <c r="Z114" s="130">
        <f t="shared" si="204"/>
        <v>0.04</v>
      </c>
      <c r="AA114" s="130">
        <f t="shared" si="204"/>
        <v>0.04</v>
      </c>
      <c r="AB114" s="130">
        <f t="shared" si="204"/>
        <v>4.0001000000000002E-2</v>
      </c>
    </row>
    <row r="115" spans="1:28" s="4" customFormat="1" ht="13.5" customHeight="1" x14ac:dyDescent="0.2">
      <c r="A115" s="76" t="s">
        <v>141</v>
      </c>
      <c r="B115" s="167"/>
      <c r="C115" s="24"/>
      <c r="D115" s="188">
        <f t="shared" si="201"/>
        <v>50333</v>
      </c>
      <c r="E115" s="188">
        <f t="shared" si="202"/>
        <v>52430</v>
      </c>
      <c r="F115" s="188">
        <f t="shared" si="202"/>
        <v>54527</v>
      </c>
      <c r="G115" s="188">
        <f t="shared" si="202"/>
        <v>56708</v>
      </c>
      <c r="H115" s="188">
        <f t="shared" si="202"/>
        <v>58976</v>
      </c>
      <c r="I115" s="188">
        <f t="shared" si="202"/>
        <v>61335</v>
      </c>
      <c r="J115" s="401">
        <f>V115</f>
        <v>63789</v>
      </c>
      <c r="K115" s="388">
        <f t="shared" ref="K115:P115" si="205">(E114/E109)-1</f>
        <v>2.5214E-2</v>
      </c>
      <c r="L115" s="130">
        <f t="shared" si="205"/>
        <v>2.4629000000000002E-2</v>
      </c>
      <c r="M115" s="130">
        <f t="shared" si="205"/>
        <v>2.4812000000000001E-2</v>
      </c>
      <c r="N115" s="130">
        <f t="shared" si="205"/>
        <v>2.4945999999999999E-2</v>
      </c>
      <c r="O115" s="130">
        <f t="shared" si="205"/>
        <v>2.5026E-2</v>
      </c>
      <c r="P115" s="130">
        <f t="shared" si="205"/>
        <v>2.5066999999999999E-2</v>
      </c>
      <c r="Q115" s="131">
        <f t="shared" ref="Q115:U115" si="206">ROUND((Q114*2080),5)</f>
        <v>52429.748800000001</v>
      </c>
      <c r="R115" s="132">
        <f t="shared" si="206"/>
        <v>54526.929600000003</v>
      </c>
      <c r="S115" s="132">
        <f t="shared" si="206"/>
        <v>56708.017599999999</v>
      </c>
      <c r="T115" s="132">
        <f t="shared" si="206"/>
        <v>58976.340799999998</v>
      </c>
      <c r="U115" s="132">
        <f t="shared" si="206"/>
        <v>61335.372799999997</v>
      </c>
      <c r="V115" s="132">
        <f>ROUND((V114*2080),5)</f>
        <v>63788.836799999997</v>
      </c>
      <c r="W115" s="130">
        <f t="shared" ref="W115:AB115" si="207">(Q114/Q109)-1</f>
        <v>2.5000999999999999E-2</v>
      </c>
      <c r="X115" s="130">
        <f t="shared" si="207"/>
        <v>2.5000000000000001E-2</v>
      </c>
      <c r="Y115" s="130">
        <f t="shared" si="207"/>
        <v>2.5000000000000001E-2</v>
      </c>
      <c r="Z115" s="130">
        <f t="shared" si="207"/>
        <v>2.5000000000000001E-2</v>
      </c>
      <c r="AA115" s="130">
        <f t="shared" si="207"/>
        <v>2.5000000000000001E-2</v>
      </c>
      <c r="AB115" s="130">
        <f t="shared" si="207"/>
        <v>2.5000000000000001E-2</v>
      </c>
    </row>
    <row r="116" spans="1:28" s="4" customFormat="1" ht="13.5" customHeight="1" thickBot="1" x14ac:dyDescent="0.25">
      <c r="A116" s="80"/>
      <c r="B116" s="168"/>
      <c r="C116" s="39"/>
      <c r="D116" s="247"/>
      <c r="E116" s="189"/>
      <c r="F116" s="190"/>
      <c r="G116" s="190"/>
      <c r="H116" s="190"/>
      <c r="I116" s="190"/>
      <c r="J116" s="402"/>
      <c r="K116" s="389"/>
      <c r="L116" s="133"/>
      <c r="M116" s="133"/>
      <c r="N116" s="133"/>
      <c r="O116" s="133"/>
      <c r="P116" s="133"/>
      <c r="Q116" s="134"/>
      <c r="R116" s="135"/>
      <c r="S116" s="135"/>
      <c r="T116" s="135"/>
      <c r="U116" s="135"/>
      <c r="V116" s="135"/>
      <c r="W116" s="133"/>
      <c r="X116" s="133"/>
      <c r="Y116" s="133"/>
      <c r="Z116" s="133"/>
      <c r="AA116" s="133"/>
      <c r="AB116" s="133"/>
    </row>
    <row r="117" spans="1:28" s="4" customFormat="1" ht="13.5" customHeight="1" x14ac:dyDescent="0.2">
      <c r="A117" s="79">
        <v>36</v>
      </c>
      <c r="B117" s="169" t="s">
        <v>24</v>
      </c>
      <c r="C117" s="45" t="s">
        <v>105</v>
      </c>
      <c r="D117" s="187">
        <f t="shared" ref="D117:D118" si="208">+Q117*96%</f>
        <v>24.8</v>
      </c>
      <c r="E117" s="187">
        <f t="shared" ref="E117:I118" si="209">Q117</f>
        <v>25.84</v>
      </c>
      <c r="F117" s="187">
        <f t="shared" si="209"/>
        <v>26.87</v>
      </c>
      <c r="G117" s="187">
        <f t="shared" si="209"/>
        <v>27.95</v>
      </c>
      <c r="H117" s="187">
        <f t="shared" si="209"/>
        <v>29.06</v>
      </c>
      <c r="I117" s="187">
        <f t="shared" si="209"/>
        <v>30.23</v>
      </c>
      <c r="J117" s="400">
        <f>V117</f>
        <v>31.43</v>
      </c>
      <c r="K117" s="388"/>
      <c r="L117" s="130">
        <f>(F117/E117)-1</f>
        <v>3.9861000000000001E-2</v>
      </c>
      <c r="M117" s="130">
        <f t="shared" ref="M117:P117" si="210">(G117/F117)-1</f>
        <v>4.0194000000000001E-2</v>
      </c>
      <c r="N117" s="130">
        <f t="shared" si="210"/>
        <v>3.9713999999999999E-2</v>
      </c>
      <c r="O117" s="130">
        <f t="shared" si="210"/>
        <v>4.0261999999999999E-2</v>
      </c>
      <c r="P117" s="130">
        <f t="shared" si="210"/>
        <v>3.9696000000000002E-2</v>
      </c>
      <c r="Q117" s="204">
        <f>ROUND(VLOOKUP($A117,'2020 REG - ORD 841'!$A$9:$V$499,17,FALSE)*(1+$I$2),5)</f>
        <v>25.836790000000001</v>
      </c>
      <c r="R117" s="204">
        <f>ROUND(VLOOKUP($A117,'2020 REG - ORD 841'!$A$9:$V$499,18,FALSE)*(1+$I$2),5)</f>
        <v>26.870249999999999</v>
      </c>
      <c r="S117" s="204">
        <f>ROUND(VLOOKUP($A117,'2020 REG - ORD 841'!$A$9:$V$499,19,FALSE)*(1+$I$2),5)</f>
        <v>27.945070000000001</v>
      </c>
      <c r="T117" s="204">
        <f>ROUND(VLOOKUP($A117,'2020 REG - ORD 841'!$A$9:$V$499,20,FALSE)*(1+$I$2),5)</f>
        <v>29.06287</v>
      </c>
      <c r="U117" s="204">
        <f>ROUND(VLOOKUP($A117,'2020 REG - ORD 841'!$A$9:$V$499,21,FALSE)*(1+$I$2),5)</f>
        <v>30.225390000000001</v>
      </c>
      <c r="V117" s="204">
        <f>ROUND(VLOOKUP($A117,'2020 REG - ORD 841'!$A$9:$V$499,22,FALSE)*(1+$I$2),5)</f>
        <v>31.43439</v>
      </c>
      <c r="W117" s="130"/>
      <c r="X117" s="130">
        <f>(R117/Q117)-1</f>
        <v>0.04</v>
      </c>
      <c r="Y117" s="130">
        <f t="shared" ref="Y117:AB117" si="211">(S117/R117)-1</f>
        <v>0.04</v>
      </c>
      <c r="Z117" s="130">
        <f t="shared" si="211"/>
        <v>0.04</v>
      </c>
      <c r="AA117" s="130">
        <f t="shared" si="211"/>
        <v>0.04</v>
      </c>
      <c r="AB117" s="130">
        <f t="shared" si="211"/>
        <v>3.9999E-2</v>
      </c>
    </row>
    <row r="118" spans="1:28" s="4" customFormat="1" ht="13.5" customHeight="1" x14ac:dyDescent="0.2">
      <c r="A118" s="76"/>
      <c r="B118" s="167" t="s">
        <v>158</v>
      </c>
      <c r="C118" s="24" t="s">
        <v>105</v>
      </c>
      <c r="D118" s="188">
        <f t="shared" si="208"/>
        <v>51591</v>
      </c>
      <c r="E118" s="188">
        <f t="shared" si="209"/>
        <v>53741</v>
      </c>
      <c r="F118" s="188">
        <f t="shared" si="209"/>
        <v>55890</v>
      </c>
      <c r="G118" s="188">
        <f t="shared" si="209"/>
        <v>58126</v>
      </c>
      <c r="H118" s="188">
        <f t="shared" si="209"/>
        <v>60451</v>
      </c>
      <c r="I118" s="188">
        <f t="shared" si="209"/>
        <v>62869</v>
      </c>
      <c r="J118" s="401">
        <f>V118</f>
        <v>65384</v>
      </c>
      <c r="K118" s="388">
        <f>(E117/E114)-1</f>
        <v>2.4989999999999998E-2</v>
      </c>
      <c r="L118" s="130">
        <f>(F117/F114)-1</f>
        <v>2.5180999999999999E-2</v>
      </c>
      <c r="M118" s="130">
        <f t="shared" ref="M118:P118" si="212">(G117/G114)-1</f>
        <v>2.5312000000000001E-2</v>
      </c>
      <c r="N118" s="130">
        <f t="shared" si="212"/>
        <v>2.5044E-2</v>
      </c>
      <c r="O118" s="130">
        <f t="shared" si="212"/>
        <v>2.5093000000000001E-2</v>
      </c>
      <c r="P118" s="130">
        <f t="shared" si="212"/>
        <v>2.478E-2</v>
      </c>
      <c r="Q118" s="131">
        <f t="shared" ref="Q118:U118" si="213">ROUND((Q117*2080),5)</f>
        <v>53740.523200000003</v>
      </c>
      <c r="R118" s="132">
        <f t="shared" si="213"/>
        <v>55890.12</v>
      </c>
      <c r="S118" s="132">
        <f t="shared" si="213"/>
        <v>58125.745600000002</v>
      </c>
      <c r="T118" s="132">
        <f t="shared" si="213"/>
        <v>60450.7696</v>
      </c>
      <c r="U118" s="132">
        <f t="shared" si="213"/>
        <v>62868.811199999996</v>
      </c>
      <c r="V118" s="132">
        <f>ROUND((V117*2080),5)</f>
        <v>65383.531199999998</v>
      </c>
      <c r="W118" s="130">
        <f>(Q117/Q114)-1</f>
        <v>2.5000999999999999E-2</v>
      </c>
      <c r="X118" s="130">
        <f>(R117/R114)-1</f>
        <v>2.5000000000000001E-2</v>
      </c>
      <c r="Y118" s="130">
        <f t="shared" ref="Y118:AB118" si="214">(S117/S114)-1</f>
        <v>2.5000000000000001E-2</v>
      </c>
      <c r="Z118" s="130">
        <f t="shared" si="214"/>
        <v>2.5000000000000001E-2</v>
      </c>
      <c r="AA118" s="130">
        <f t="shared" si="214"/>
        <v>2.5000999999999999E-2</v>
      </c>
      <c r="AB118" s="130">
        <f t="shared" si="214"/>
        <v>2.5000000000000001E-2</v>
      </c>
    </row>
    <row r="119" spans="1:28" s="318" customFormat="1" ht="13.5" customHeight="1" thickBot="1" x14ac:dyDescent="0.25">
      <c r="A119" s="311"/>
      <c r="B119" s="168" t="s">
        <v>313</v>
      </c>
      <c r="C119" s="39" t="s">
        <v>105</v>
      </c>
      <c r="D119" s="312"/>
      <c r="E119" s="313"/>
      <c r="F119" s="314"/>
      <c r="G119" s="314"/>
      <c r="H119" s="314"/>
      <c r="I119" s="314"/>
      <c r="J119" s="404"/>
      <c r="K119" s="391"/>
      <c r="L119" s="315"/>
      <c r="M119" s="315"/>
      <c r="N119" s="315"/>
      <c r="O119" s="315"/>
      <c r="P119" s="315"/>
      <c r="Q119" s="316"/>
      <c r="R119" s="317"/>
      <c r="S119" s="317"/>
      <c r="T119" s="317"/>
      <c r="U119" s="317"/>
      <c r="V119" s="317"/>
      <c r="W119" s="315"/>
      <c r="X119" s="315"/>
      <c r="Y119" s="315"/>
      <c r="Z119" s="315"/>
      <c r="AA119" s="315"/>
      <c r="AB119" s="315"/>
    </row>
    <row r="120" spans="1:28" s="4" customFormat="1" ht="13.5" customHeight="1" x14ac:dyDescent="0.2">
      <c r="A120" s="79">
        <v>37</v>
      </c>
      <c r="B120" s="166" t="s">
        <v>25</v>
      </c>
      <c r="C120" s="45" t="s">
        <v>105</v>
      </c>
      <c r="D120" s="187">
        <f t="shared" ref="D120:D121" si="215">+Q120*96%</f>
        <v>25.42</v>
      </c>
      <c r="E120" s="187">
        <f t="shared" ref="E120:I121" si="216">Q120</f>
        <v>26.48</v>
      </c>
      <c r="F120" s="187">
        <f t="shared" si="216"/>
        <v>27.54</v>
      </c>
      <c r="G120" s="187">
        <f t="shared" si="216"/>
        <v>28.64</v>
      </c>
      <c r="H120" s="187">
        <f t="shared" si="216"/>
        <v>29.79</v>
      </c>
      <c r="I120" s="187">
        <f t="shared" si="216"/>
        <v>30.98</v>
      </c>
      <c r="J120" s="400">
        <f>V120</f>
        <v>32.22</v>
      </c>
      <c r="K120" s="388"/>
      <c r="L120" s="130">
        <f>(F120/E120)-1</f>
        <v>4.0030000000000003E-2</v>
      </c>
      <c r="M120" s="130">
        <f t="shared" ref="M120:P120" si="217">(G120/F120)-1</f>
        <v>3.9941999999999998E-2</v>
      </c>
      <c r="N120" s="130">
        <f t="shared" si="217"/>
        <v>4.0154000000000002E-2</v>
      </c>
      <c r="O120" s="130">
        <f t="shared" si="217"/>
        <v>3.9946000000000002E-2</v>
      </c>
      <c r="P120" s="130">
        <f t="shared" si="217"/>
        <v>4.0025999999999999E-2</v>
      </c>
      <c r="Q120" s="204">
        <f>ROUND(VLOOKUP($A120,'2020 REG - ORD 841'!$A$9:$V$499,17,FALSE)*(1+$I$2),5)</f>
        <v>26.482690000000002</v>
      </c>
      <c r="R120" s="204">
        <f>ROUND(VLOOKUP($A120,'2020 REG - ORD 841'!$A$9:$V$499,18,FALSE)*(1+$I$2),5)</f>
        <v>27.542020000000001</v>
      </c>
      <c r="S120" s="204">
        <f>ROUND(VLOOKUP($A120,'2020 REG - ORD 841'!$A$9:$V$499,19,FALSE)*(1+$I$2),5)</f>
        <v>28.643689999999999</v>
      </c>
      <c r="T120" s="204">
        <f>ROUND(VLOOKUP($A120,'2020 REG - ORD 841'!$A$9:$V$499,20,FALSE)*(1+$I$2),5)</f>
        <v>29.789439999999999</v>
      </c>
      <c r="U120" s="204">
        <f>ROUND(VLOOKUP($A120,'2020 REG - ORD 841'!$A$9:$V$499,21,FALSE)*(1+$I$2),5)</f>
        <v>30.981020000000001</v>
      </c>
      <c r="V120" s="204">
        <f>ROUND(VLOOKUP($A120,'2020 REG - ORD 841'!$A$9:$V$499,22,FALSE)*(1+$I$2),5)</f>
        <v>32.220269999999999</v>
      </c>
      <c r="W120" s="130"/>
      <c r="X120" s="130">
        <f>(R120/Q120)-1</f>
        <v>4.0001000000000002E-2</v>
      </c>
      <c r="Y120" s="130">
        <f t="shared" ref="Y120:AB120" si="218">(S120/R120)-1</f>
        <v>0.04</v>
      </c>
      <c r="Z120" s="130">
        <f t="shared" si="218"/>
        <v>0.04</v>
      </c>
      <c r="AA120" s="130">
        <f t="shared" si="218"/>
        <v>0.04</v>
      </c>
      <c r="AB120" s="130">
        <f t="shared" si="218"/>
        <v>0.04</v>
      </c>
    </row>
    <row r="121" spans="1:28" s="4" customFormat="1" ht="13.5" customHeight="1" x14ac:dyDescent="0.2">
      <c r="A121" s="76" t="s">
        <v>141</v>
      </c>
      <c r="B121" s="167" t="s">
        <v>157</v>
      </c>
      <c r="C121" s="29" t="s">
        <v>105</v>
      </c>
      <c r="D121" s="188">
        <f t="shared" si="215"/>
        <v>52881</v>
      </c>
      <c r="E121" s="188">
        <f t="shared" si="216"/>
        <v>55084</v>
      </c>
      <c r="F121" s="188">
        <f t="shared" si="216"/>
        <v>57287</v>
      </c>
      <c r="G121" s="188">
        <f t="shared" si="216"/>
        <v>59579</v>
      </c>
      <c r="H121" s="188">
        <f t="shared" si="216"/>
        <v>61962</v>
      </c>
      <c r="I121" s="188">
        <f t="shared" si="216"/>
        <v>64441</v>
      </c>
      <c r="J121" s="401">
        <f>V121</f>
        <v>67018</v>
      </c>
      <c r="K121" s="388">
        <f>(E120/E117)-1</f>
        <v>2.4767999999999998E-2</v>
      </c>
      <c r="L121" s="130">
        <f>(F120/F117)-1</f>
        <v>2.4934999999999999E-2</v>
      </c>
      <c r="M121" s="130">
        <f t="shared" ref="M121:P121" si="219">(G120/G117)-1</f>
        <v>2.4687000000000001E-2</v>
      </c>
      <c r="N121" s="130">
        <f t="shared" si="219"/>
        <v>2.512E-2</v>
      </c>
      <c r="O121" s="130">
        <f t="shared" si="219"/>
        <v>2.4809999999999999E-2</v>
      </c>
      <c r="P121" s="130">
        <f t="shared" si="219"/>
        <v>2.5135000000000001E-2</v>
      </c>
      <c r="Q121" s="131">
        <f t="shared" ref="Q121:U121" si="220">ROUND((Q120*2080),5)</f>
        <v>55083.995199999998</v>
      </c>
      <c r="R121" s="132">
        <f t="shared" si="220"/>
        <v>57287.401599999997</v>
      </c>
      <c r="S121" s="132">
        <f t="shared" si="220"/>
        <v>59578.875200000002</v>
      </c>
      <c r="T121" s="132">
        <f t="shared" si="220"/>
        <v>61962.035199999998</v>
      </c>
      <c r="U121" s="132">
        <f t="shared" si="220"/>
        <v>64440.5216</v>
      </c>
      <c r="V121" s="132">
        <f>ROUND((V120*2080),5)</f>
        <v>67018.161600000007</v>
      </c>
      <c r="W121" s="130">
        <f>(Q120/Q117)-1</f>
        <v>2.4999E-2</v>
      </c>
      <c r="X121" s="130">
        <f>(R120/R117)-1</f>
        <v>2.5000999999999999E-2</v>
      </c>
      <c r="Y121" s="130">
        <f t="shared" ref="Y121:AB121" si="221">(S120/S117)-1</f>
        <v>2.5000000000000001E-2</v>
      </c>
      <c r="Z121" s="130">
        <f t="shared" si="221"/>
        <v>2.5000000000000001E-2</v>
      </c>
      <c r="AA121" s="130">
        <f t="shared" si="221"/>
        <v>2.5000000000000001E-2</v>
      </c>
      <c r="AB121" s="130">
        <f t="shared" si="221"/>
        <v>2.5000999999999999E-2</v>
      </c>
    </row>
    <row r="122" spans="1:28" s="4" customFormat="1" ht="13.5" customHeight="1" x14ac:dyDescent="0.2">
      <c r="A122" s="76"/>
      <c r="B122" s="167" t="s">
        <v>222</v>
      </c>
      <c r="C122" s="29" t="s">
        <v>105</v>
      </c>
      <c r="D122" s="250"/>
      <c r="E122" s="194"/>
      <c r="F122" s="195"/>
      <c r="G122" s="195"/>
      <c r="H122" s="195"/>
      <c r="I122" s="195"/>
      <c r="J122" s="405"/>
      <c r="K122" s="352"/>
      <c r="L122" s="136"/>
      <c r="M122" s="136"/>
      <c r="N122" s="136"/>
      <c r="O122" s="136"/>
      <c r="P122" s="136"/>
      <c r="Q122" s="131"/>
      <c r="R122" s="132"/>
      <c r="S122" s="132"/>
      <c r="T122" s="132"/>
      <c r="U122" s="132"/>
      <c r="V122" s="132"/>
      <c r="W122" s="136"/>
      <c r="X122" s="136"/>
      <c r="Y122" s="136"/>
      <c r="Z122" s="136"/>
      <c r="AA122" s="136"/>
      <c r="AB122" s="136"/>
    </row>
    <row r="123" spans="1:28" s="4" customFormat="1" ht="13.5" customHeight="1" thickBot="1" x14ac:dyDescent="0.25">
      <c r="A123" s="80"/>
      <c r="B123" s="168"/>
      <c r="C123" s="39"/>
      <c r="D123" s="247"/>
      <c r="E123" s="189"/>
      <c r="F123" s="190"/>
      <c r="G123" s="190"/>
      <c r="H123" s="190"/>
      <c r="I123" s="190"/>
      <c r="J123" s="402"/>
      <c r="K123" s="389"/>
      <c r="L123" s="133"/>
      <c r="M123" s="133"/>
      <c r="N123" s="133"/>
      <c r="O123" s="133"/>
      <c r="P123" s="133"/>
      <c r="Q123" s="134"/>
      <c r="R123" s="135"/>
      <c r="S123" s="135"/>
      <c r="T123" s="135"/>
      <c r="U123" s="135"/>
      <c r="V123" s="135"/>
      <c r="W123" s="133"/>
      <c r="X123" s="133"/>
      <c r="Y123" s="133"/>
      <c r="Z123" s="133"/>
      <c r="AA123" s="133"/>
      <c r="AB123" s="133"/>
    </row>
    <row r="124" spans="1:28" s="4" customFormat="1" ht="13.5" customHeight="1" x14ac:dyDescent="0.2">
      <c r="A124" s="79">
        <v>38</v>
      </c>
      <c r="B124" s="166" t="s">
        <v>26</v>
      </c>
      <c r="C124" s="45" t="s">
        <v>105</v>
      </c>
      <c r="D124" s="187">
        <f t="shared" ref="D124:D125" si="222">+Q124*96%</f>
        <v>26.06</v>
      </c>
      <c r="E124" s="187">
        <f t="shared" ref="E124:I125" si="223">Q124</f>
        <v>27.14</v>
      </c>
      <c r="F124" s="187">
        <f t="shared" si="223"/>
        <v>28.23</v>
      </c>
      <c r="G124" s="187">
        <f t="shared" si="223"/>
        <v>29.36</v>
      </c>
      <c r="H124" s="187">
        <f t="shared" si="223"/>
        <v>30.53</v>
      </c>
      <c r="I124" s="187">
        <f t="shared" si="223"/>
        <v>31.76</v>
      </c>
      <c r="J124" s="400">
        <f>V124</f>
        <v>33.03</v>
      </c>
      <c r="K124" s="388"/>
      <c r="L124" s="130">
        <f>(F124/E124)-1</f>
        <v>4.0162000000000003E-2</v>
      </c>
      <c r="M124" s="130">
        <f t="shared" ref="M124:P124" si="224">(G124/F124)-1</f>
        <v>4.0028000000000001E-2</v>
      </c>
      <c r="N124" s="130">
        <f t="shared" si="224"/>
        <v>3.9849999999999997E-2</v>
      </c>
      <c r="O124" s="130">
        <f t="shared" si="224"/>
        <v>4.0287999999999997E-2</v>
      </c>
      <c r="P124" s="130">
        <f t="shared" si="224"/>
        <v>3.9987000000000002E-2</v>
      </c>
      <c r="Q124" s="204">
        <f>ROUND(VLOOKUP($A124,'2020 REG - ORD 841'!$A$9:$V$499,17,FALSE)*(1+$I$2),5)</f>
        <v>27.144770000000001</v>
      </c>
      <c r="R124" s="204">
        <f>ROUND(VLOOKUP($A124,'2020 REG - ORD 841'!$A$9:$V$499,18,FALSE)*(1+$I$2),5)</f>
        <v>28.230560000000001</v>
      </c>
      <c r="S124" s="204">
        <f>ROUND(VLOOKUP($A124,'2020 REG - ORD 841'!$A$9:$V$499,19,FALSE)*(1+$I$2),5)</f>
        <v>29.35979</v>
      </c>
      <c r="T124" s="204">
        <f>ROUND(VLOOKUP($A124,'2020 REG - ORD 841'!$A$9:$V$499,20,FALSE)*(1+$I$2),5)</f>
        <v>30.534179999999999</v>
      </c>
      <c r="U124" s="204">
        <f>ROUND(VLOOKUP($A124,'2020 REG - ORD 841'!$A$9:$V$499,21,FALSE)*(1+$I$2),5)</f>
        <v>31.755549999999999</v>
      </c>
      <c r="V124" s="204">
        <f>ROUND(VLOOKUP($A124,'2020 REG - ORD 841'!$A$9:$V$499,22,FALSE)*(1+$I$2),5)</f>
        <v>33.025790000000001</v>
      </c>
      <c r="W124" s="130"/>
      <c r="X124" s="130">
        <f>(R124/Q124)-1</f>
        <v>0.04</v>
      </c>
      <c r="Y124" s="130">
        <f t="shared" ref="Y124:AB124" si="225">(S124/R124)-1</f>
        <v>0.04</v>
      </c>
      <c r="Z124" s="130">
        <f t="shared" si="225"/>
        <v>0.04</v>
      </c>
      <c r="AA124" s="130">
        <f t="shared" si="225"/>
        <v>0.04</v>
      </c>
      <c r="AB124" s="130">
        <f t="shared" si="225"/>
        <v>4.0001000000000002E-2</v>
      </c>
    </row>
    <row r="125" spans="1:28" s="4" customFormat="1" ht="13.5" customHeight="1" x14ac:dyDescent="0.2">
      <c r="A125" s="76" t="s">
        <v>141</v>
      </c>
      <c r="B125" s="171" t="s">
        <v>58</v>
      </c>
      <c r="C125" s="24" t="s">
        <v>105</v>
      </c>
      <c r="D125" s="188">
        <f t="shared" si="222"/>
        <v>54203</v>
      </c>
      <c r="E125" s="188">
        <f t="shared" si="223"/>
        <v>56461</v>
      </c>
      <c r="F125" s="188">
        <f t="shared" si="223"/>
        <v>58720</v>
      </c>
      <c r="G125" s="188">
        <f t="shared" si="223"/>
        <v>61068</v>
      </c>
      <c r="H125" s="188">
        <f t="shared" si="223"/>
        <v>63511</v>
      </c>
      <c r="I125" s="188">
        <f t="shared" si="223"/>
        <v>66052</v>
      </c>
      <c r="J125" s="401">
        <f>V125</f>
        <v>68694</v>
      </c>
      <c r="K125" s="388">
        <f>(E124/E120)-1</f>
        <v>2.4924000000000002E-2</v>
      </c>
      <c r="L125" s="130">
        <f>(F124/F120)-1</f>
        <v>2.5054E-2</v>
      </c>
      <c r="M125" s="130">
        <f t="shared" ref="M125:P125" si="226">(G124/G120)-1</f>
        <v>2.5139999999999999E-2</v>
      </c>
      <c r="N125" s="130">
        <f t="shared" si="226"/>
        <v>2.4840999999999998E-2</v>
      </c>
      <c r="O125" s="130">
        <f t="shared" si="226"/>
        <v>2.5177999999999999E-2</v>
      </c>
      <c r="P125" s="130">
        <f t="shared" si="226"/>
        <v>2.5139999999999999E-2</v>
      </c>
      <c r="Q125" s="131">
        <f t="shared" ref="Q125:U125" si="227">ROUND((Q124*2080),5)</f>
        <v>56461.121599999999</v>
      </c>
      <c r="R125" s="132">
        <f t="shared" si="227"/>
        <v>58719.5648</v>
      </c>
      <c r="S125" s="132">
        <f t="shared" si="227"/>
        <v>61068.3632</v>
      </c>
      <c r="T125" s="132">
        <f t="shared" si="227"/>
        <v>63511.094400000002</v>
      </c>
      <c r="U125" s="132">
        <f t="shared" si="227"/>
        <v>66051.543999999994</v>
      </c>
      <c r="V125" s="132">
        <f>ROUND((V124*2080),5)</f>
        <v>68693.643200000006</v>
      </c>
      <c r="W125" s="130">
        <f>(Q124/Q120)-1</f>
        <v>2.5000000000000001E-2</v>
      </c>
      <c r="X125" s="130">
        <f>(R124/R120)-1</f>
        <v>2.5000000000000001E-2</v>
      </c>
      <c r="Y125" s="130">
        <f t="shared" ref="Y125:AB125" si="228">(S124/S120)-1</f>
        <v>2.5000000000000001E-2</v>
      </c>
      <c r="Z125" s="130">
        <f t="shared" si="228"/>
        <v>2.5000000000000001E-2</v>
      </c>
      <c r="AA125" s="130">
        <f t="shared" si="228"/>
        <v>2.5000000000000001E-2</v>
      </c>
      <c r="AB125" s="130">
        <f t="shared" si="228"/>
        <v>2.5000000000000001E-2</v>
      </c>
    </row>
    <row r="126" spans="1:28" s="4" customFormat="1" ht="13.5" customHeight="1" x14ac:dyDescent="0.2">
      <c r="A126" s="76"/>
      <c r="B126" s="224" t="s">
        <v>282</v>
      </c>
      <c r="C126" s="24" t="s">
        <v>105</v>
      </c>
      <c r="D126" s="248"/>
      <c r="E126" s="194"/>
      <c r="F126" s="195"/>
      <c r="G126" s="195"/>
      <c r="H126" s="195"/>
      <c r="I126" s="195"/>
      <c r="J126" s="405"/>
      <c r="K126" s="352"/>
      <c r="L126" s="136"/>
      <c r="M126" s="136"/>
      <c r="N126" s="136"/>
      <c r="O126" s="136"/>
      <c r="P126" s="136"/>
      <c r="Q126" s="131"/>
      <c r="R126" s="132"/>
      <c r="S126" s="132"/>
      <c r="T126" s="132"/>
      <c r="U126" s="132"/>
      <c r="V126" s="132"/>
      <c r="W126" s="136"/>
      <c r="X126" s="136"/>
      <c r="Y126" s="136"/>
      <c r="Z126" s="136"/>
      <c r="AA126" s="136"/>
      <c r="AB126" s="136"/>
    </row>
    <row r="127" spans="1:28" s="4" customFormat="1" ht="13.5" customHeight="1" thickBot="1" x14ac:dyDescent="0.25">
      <c r="A127" s="80"/>
      <c r="B127" s="168"/>
      <c r="C127" s="39"/>
      <c r="D127" s="247"/>
      <c r="E127" s="189"/>
      <c r="F127" s="190"/>
      <c r="G127" s="190"/>
      <c r="H127" s="190"/>
      <c r="I127" s="190"/>
      <c r="J127" s="402"/>
      <c r="K127" s="389"/>
      <c r="L127" s="133"/>
      <c r="M127" s="133"/>
      <c r="N127" s="133"/>
      <c r="O127" s="133"/>
      <c r="P127" s="133"/>
      <c r="Q127" s="134"/>
      <c r="R127" s="135"/>
      <c r="S127" s="135"/>
      <c r="T127" s="135"/>
      <c r="U127" s="135"/>
      <c r="V127" s="135"/>
      <c r="W127" s="133"/>
      <c r="X127" s="133"/>
      <c r="Y127" s="133"/>
      <c r="Z127" s="133"/>
      <c r="AA127" s="133"/>
      <c r="AB127" s="133"/>
    </row>
    <row r="128" spans="1:28" s="4" customFormat="1" ht="13.5" customHeight="1" x14ac:dyDescent="0.2">
      <c r="A128" s="79">
        <v>39</v>
      </c>
      <c r="B128" s="166"/>
      <c r="C128" s="45"/>
      <c r="D128" s="187">
        <f t="shared" ref="D128:D129" si="229">+Q128*96%</f>
        <v>26.71</v>
      </c>
      <c r="E128" s="187">
        <f t="shared" ref="E128:I129" si="230">Q128</f>
        <v>27.82</v>
      </c>
      <c r="F128" s="187">
        <f t="shared" si="230"/>
        <v>28.94</v>
      </c>
      <c r="G128" s="187">
        <f t="shared" si="230"/>
        <v>30.09</v>
      </c>
      <c r="H128" s="187">
        <f t="shared" si="230"/>
        <v>31.3</v>
      </c>
      <c r="I128" s="187">
        <f t="shared" si="230"/>
        <v>32.549999999999997</v>
      </c>
      <c r="J128" s="400">
        <f>V128</f>
        <v>33.85</v>
      </c>
      <c r="K128" s="388"/>
      <c r="L128" s="130">
        <f>(F128/E128)-1</f>
        <v>4.0259000000000003E-2</v>
      </c>
      <c r="M128" s="130">
        <f t="shared" ref="M128:P128" si="231">(G128/F128)-1</f>
        <v>3.9737000000000001E-2</v>
      </c>
      <c r="N128" s="130">
        <f t="shared" si="231"/>
        <v>4.0212999999999999E-2</v>
      </c>
      <c r="O128" s="130">
        <f t="shared" si="231"/>
        <v>3.9935999999999999E-2</v>
      </c>
      <c r="P128" s="130">
        <f t="shared" si="231"/>
        <v>3.9939000000000002E-2</v>
      </c>
      <c r="Q128" s="204">
        <f>ROUND(VLOOKUP($A128,'2020 REG - ORD 841'!$A$9:$V$499,17,FALSE)*(1+$I$2),5)</f>
        <v>27.823399999999999</v>
      </c>
      <c r="R128" s="204">
        <f>ROUND(VLOOKUP($A128,'2020 REG - ORD 841'!$A$9:$V$499,18,FALSE)*(1+$I$2),5)</f>
        <v>28.936330000000002</v>
      </c>
      <c r="S128" s="204">
        <f>ROUND(VLOOKUP($A128,'2020 REG - ORD 841'!$A$9:$V$499,19,FALSE)*(1+$I$2),5)</f>
        <v>30.093779999999999</v>
      </c>
      <c r="T128" s="204">
        <f>ROUND(VLOOKUP($A128,'2020 REG - ORD 841'!$A$9:$V$499,20,FALSE)*(1+$I$2),5)</f>
        <v>31.297540000000001</v>
      </c>
      <c r="U128" s="204">
        <f>ROUND(VLOOKUP($A128,'2020 REG - ORD 841'!$A$9:$V$499,21,FALSE)*(1+$I$2),5)</f>
        <v>32.549430000000001</v>
      </c>
      <c r="V128" s="204">
        <f>ROUND(VLOOKUP($A128,'2020 REG - ORD 841'!$A$9:$V$499,22,FALSE)*(1+$I$2),5)</f>
        <v>33.851410000000001</v>
      </c>
      <c r="W128" s="130"/>
      <c r="X128" s="130">
        <f>(R128/Q128)-1</f>
        <v>0.04</v>
      </c>
      <c r="Y128" s="130">
        <f t="shared" ref="Y128:AB128" si="232">(S128/R128)-1</f>
        <v>0.04</v>
      </c>
      <c r="Z128" s="130">
        <f t="shared" si="232"/>
        <v>0.04</v>
      </c>
      <c r="AA128" s="130">
        <f t="shared" si="232"/>
        <v>0.04</v>
      </c>
      <c r="AB128" s="130">
        <f t="shared" si="232"/>
        <v>0.04</v>
      </c>
    </row>
    <row r="129" spans="1:28" s="4" customFormat="1" ht="13.5" customHeight="1" x14ac:dyDescent="0.2">
      <c r="A129" s="33" t="s">
        <v>141</v>
      </c>
      <c r="B129" s="171"/>
      <c r="C129" s="24"/>
      <c r="D129" s="188">
        <f t="shared" si="229"/>
        <v>55558</v>
      </c>
      <c r="E129" s="188">
        <f t="shared" si="230"/>
        <v>57873</v>
      </c>
      <c r="F129" s="188">
        <f t="shared" si="230"/>
        <v>60188</v>
      </c>
      <c r="G129" s="188">
        <f t="shared" si="230"/>
        <v>62595</v>
      </c>
      <c r="H129" s="188">
        <f t="shared" si="230"/>
        <v>65099</v>
      </c>
      <c r="I129" s="188">
        <f t="shared" si="230"/>
        <v>67703</v>
      </c>
      <c r="J129" s="401">
        <f>V129</f>
        <v>70411</v>
      </c>
      <c r="K129" s="388">
        <f>(E128/E124)-1</f>
        <v>2.5055000000000001E-2</v>
      </c>
      <c r="L129" s="130">
        <f>(F128/F124)-1</f>
        <v>2.5151E-2</v>
      </c>
      <c r="M129" s="130">
        <f t="shared" ref="M129:P129" si="233">(G128/G124)-1</f>
        <v>2.4864000000000001E-2</v>
      </c>
      <c r="N129" s="130">
        <f t="shared" si="233"/>
        <v>2.5221E-2</v>
      </c>
      <c r="O129" s="130">
        <f t="shared" si="233"/>
        <v>2.4874E-2</v>
      </c>
      <c r="P129" s="130">
        <f t="shared" si="233"/>
        <v>2.4826000000000001E-2</v>
      </c>
      <c r="Q129" s="131">
        <f t="shared" ref="Q129:U129" si="234">ROUND((Q128*2080),5)</f>
        <v>57872.671999999999</v>
      </c>
      <c r="R129" s="132">
        <f t="shared" si="234"/>
        <v>60187.566400000003</v>
      </c>
      <c r="S129" s="132">
        <f t="shared" si="234"/>
        <v>62595.062400000003</v>
      </c>
      <c r="T129" s="132">
        <f t="shared" si="234"/>
        <v>65098.883199999997</v>
      </c>
      <c r="U129" s="132">
        <f t="shared" si="234"/>
        <v>67702.814400000003</v>
      </c>
      <c r="V129" s="132">
        <f>ROUND((V128*2080),5)</f>
        <v>70410.932799999995</v>
      </c>
      <c r="W129" s="130">
        <f>(Q128/Q124)-1</f>
        <v>2.5000000000000001E-2</v>
      </c>
      <c r="X129" s="130">
        <f>(R128/R124)-1</f>
        <v>2.5000000000000001E-2</v>
      </c>
      <c r="Y129" s="130">
        <f t="shared" ref="Y129:AB129" si="235">(S128/S124)-1</f>
        <v>2.5000000000000001E-2</v>
      </c>
      <c r="Z129" s="130">
        <f t="shared" si="235"/>
        <v>2.5000000000000001E-2</v>
      </c>
      <c r="AA129" s="130">
        <f t="shared" si="235"/>
        <v>2.5000000000000001E-2</v>
      </c>
      <c r="AB129" s="130">
        <f t="shared" si="235"/>
        <v>2.4999E-2</v>
      </c>
    </row>
    <row r="130" spans="1:28" s="4" customFormat="1" ht="13.5" customHeight="1" thickBot="1" x14ac:dyDescent="0.25">
      <c r="A130" s="81"/>
      <c r="B130" s="172"/>
      <c r="C130" s="85"/>
      <c r="D130" s="251"/>
      <c r="E130" s="189"/>
      <c r="F130" s="190"/>
      <c r="G130" s="190"/>
      <c r="H130" s="190"/>
      <c r="I130" s="190"/>
      <c r="J130" s="402"/>
      <c r="K130" s="389"/>
      <c r="L130" s="133"/>
      <c r="M130" s="133"/>
      <c r="N130" s="133"/>
      <c r="O130" s="133"/>
      <c r="P130" s="133"/>
      <c r="Q130" s="134"/>
      <c r="R130" s="135"/>
      <c r="S130" s="135"/>
      <c r="T130" s="135"/>
      <c r="U130" s="135"/>
      <c r="V130" s="135"/>
      <c r="W130" s="133"/>
      <c r="X130" s="133"/>
      <c r="Y130" s="133"/>
      <c r="Z130" s="133"/>
      <c r="AA130" s="133"/>
      <c r="AB130" s="133"/>
    </row>
    <row r="131" spans="1:28" s="4" customFormat="1" ht="13.5" customHeight="1" x14ac:dyDescent="0.2">
      <c r="A131" s="79">
        <v>40</v>
      </c>
      <c r="B131" s="166" t="s">
        <v>28</v>
      </c>
      <c r="C131" s="45" t="s">
        <v>105</v>
      </c>
      <c r="D131" s="187">
        <f t="shared" ref="D131:D132" si="236">+Q131*96%</f>
        <v>27.38</v>
      </c>
      <c r="E131" s="187">
        <f t="shared" ref="E131:I132" si="237">Q131</f>
        <v>28.52</v>
      </c>
      <c r="F131" s="187">
        <f t="shared" si="237"/>
        <v>29.66</v>
      </c>
      <c r="G131" s="187">
        <f t="shared" si="237"/>
        <v>30.85</v>
      </c>
      <c r="H131" s="187">
        <f t="shared" si="237"/>
        <v>32.08</v>
      </c>
      <c r="I131" s="187">
        <f t="shared" si="237"/>
        <v>33.36</v>
      </c>
      <c r="J131" s="400">
        <f>V131</f>
        <v>34.700000000000003</v>
      </c>
      <c r="K131" s="388"/>
      <c r="L131" s="130">
        <f>(F131/E131)-1</f>
        <v>3.9972000000000001E-2</v>
      </c>
      <c r="M131" s="130">
        <f t="shared" ref="M131:P131" si="238">(G131/F131)-1</f>
        <v>4.0120999999999997E-2</v>
      </c>
      <c r="N131" s="130">
        <f t="shared" si="238"/>
        <v>3.9870000000000003E-2</v>
      </c>
      <c r="O131" s="130">
        <f t="shared" si="238"/>
        <v>3.9899999999999998E-2</v>
      </c>
      <c r="P131" s="130">
        <f t="shared" si="238"/>
        <v>4.0168000000000002E-2</v>
      </c>
      <c r="Q131" s="204">
        <f>ROUND(VLOOKUP($A131,'2020 REG - ORD 841'!$A$9:$V$499,17,FALSE)*(1+$I$2),5)</f>
        <v>28.518979999999999</v>
      </c>
      <c r="R131" s="204">
        <f>ROUND(VLOOKUP($A131,'2020 REG - ORD 841'!$A$9:$V$499,18,FALSE)*(1+$I$2),5)</f>
        <v>29.65973</v>
      </c>
      <c r="S131" s="204">
        <f>ROUND(VLOOKUP($A131,'2020 REG - ORD 841'!$A$9:$V$499,19,FALSE)*(1+$I$2),5)</f>
        <v>30.846129999999999</v>
      </c>
      <c r="T131" s="204">
        <f>ROUND(VLOOKUP($A131,'2020 REG - ORD 841'!$A$9:$V$499,20,FALSE)*(1+$I$2),5)</f>
        <v>32.079979999999999</v>
      </c>
      <c r="U131" s="204">
        <f>ROUND(VLOOKUP($A131,'2020 REG - ORD 841'!$A$9:$V$499,21,FALSE)*(1+$I$2),5)</f>
        <v>33.36318</v>
      </c>
      <c r="V131" s="204">
        <f>ROUND(VLOOKUP($A131,'2020 REG - ORD 841'!$A$9:$V$499,22,FALSE)*(1+$I$2),5)</f>
        <v>34.697710000000001</v>
      </c>
      <c r="W131" s="130"/>
      <c r="X131" s="130">
        <f>(R131/Q131)-1</f>
        <v>0.04</v>
      </c>
      <c r="Y131" s="130">
        <f t="shared" ref="Y131:AB131" si="239">(S131/R131)-1</f>
        <v>0.04</v>
      </c>
      <c r="Z131" s="130">
        <f t="shared" si="239"/>
        <v>0.04</v>
      </c>
      <c r="AA131" s="130">
        <f t="shared" si="239"/>
        <v>0.04</v>
      </c>
      <c r="AB131" s="130">
        <f t="shared" si="239"/>
        <v>0.04</v>
      </c>
    </row>
    <row r="132" spans="1:28" s="4" customFormat="1" ht="13.5" customHeight="1" x14ac:dyDescent="0.2">
      <c r="A132" s="76"/>
      <c r="B132" s="171" t="s">
        <v>112</v>
      </c>
      <c r="C132" s="24" t="s">
        <v>105</v>
      </c>
      <c r="D132" s="188">
        <f t="shared" si="236"/>
        <v>56947</v>
      </c>
      <c r="E132" s="188">
        <f t="shared" si="237"/>
        <v>59319</v>
      </c>
      <c r="F132" s="188">
        <f t="shared" si="237"/>
        <v>61692</v>
      </c>
      <c r="G132" s="188">
        <f t="shared" si="237"/>
        <v>64160</v>
      </c>
      <c r="H132" s="188">
        <f t="shared" si="237"/>
        <v>66726</v>
      </c>
      <c r="I132" s="188">
        <f t="shared" si="237"/>
        <v>69395</v>
      </c>
      <c r="J132" s="401">
        <f>V132</f>
        <v>72171</v>
      </c>
      <c r="K132" s="388">
        <f t="shared" ref="K132:P132" si="240">(E131/E128)-1</f>
        <v>2.5162E-2</v>
      </c>
      <c r="L132" s="130">
        <f t="shared" si="240"/>
        <v>2.4878999999999998E-2</v>
      </c>
      <c r="M132" s="130">
        <f t="shared" si="240"/>
        <v>2.5257999999999999E-2</v>
      </c>
      <c r="N132" s="130">
        <f t="shared" si="240"/>
        <v>2.4920000000000001E-2</v>
      </c>
      <c r="O132" s="130">
        <f t="shared" si="240"/>
        <v>2.4885000000000001E-2</v>
      </c>
      <c r="P132" s="130">
        <f t="shared" si="240"/>
        <v>2.5111000000000001E-2</v>
      </c>
      <c r="Q132" s="131">
        <f t="shared" ref="Q132:U132" si="241">ROUND((Q131*2080),5)</f>
        <v>59319.4784</v>
      </c>
      <c r="R132" s="132">
        <f t="shared" si="241"/>
        <v>61692.238400000002</v>
      </c>
      <c r="S132" s="132">
        <f t="shared" si="241"/>
        <v>64159.950400000002</v>
      </c>
      <c r="T132" s="132">
        <f t="shared" si="241"/>
        <v>66726.358399999997</v>
      </c>
      <c r="U132" s="132">
        <f t="shared" si="241"/>
        <v>69395.414399999994</v>
      </c>
      <c r="V132" s="132">
        <f>ROUND((V131*2080),5)</f>
        <v>72171.236799999999</v>
      </c>
      <c r="W132" s="130">
        <f t="shared" ref="W132:AB132" si="242">(Q131/Q128)-1</f>
        <v>2.5000000000000001E-2</v>
      </c>
      <c r="X132" s="130">
        <f t="shared" si="242"/>
        <v>2.5000000000000001E-2</v>
      </c>
      <c r="Y132" s="130">
        <f t="shared" si="242"/>
        <v>2.5000000000000001E-2</v>
      </c>
      <c r="Z132" s="130">
        <f t="shared" si="242"/>
        <v>2.5000000000000001E-2</v>
      </c>
      <c r="AA132" s="130">
        <f t="shared" si="242"/>
        <v>2.5000000000000001E-2</v>
      </c>
      <c r="AB132" s="130">
        <f t="shared" si="242"/>
        <v>2.5000000000000001E-2</v>
      </c>
    </row>
    <row r="133" spans="1:28" s="4" customFormat="1" ht="13.5" customHeight="1" x14ac:dyDescent="0.2">
      <c r="A133" s="76"/>
      <c r="B133" s="171" t="s">
        <v>195</v>
      </c>
      <c r="C133" s="24" t="s">
        <v>105</v>
      </c>
      <c r="D133" s="196"/>
      <c r="E133" s="196"/>
      <c r="F133" s="188"/>
      <c r="G133" s="188"/>
      <c r="H133" s="188"/>
      <c r="I133" s="188"/>
      <c r="J133" s="401"/>
      <c r="K133" s="388"/>
      <c r="L133" s="130"/>
      <c r="M133" s="130"/>
      <c r="N133" s="130"/>
      <c r="O133" s="130"/>
      <c r="P133" s="130"/>
      <c r="Q133" s="131"/>
      <c r="R133" s="132"/>
      <c r="S133" s="132"/>
      <c r="T133" s="132"/>
      <c r="U133" s="132"/>
      <c r="V133" s="132"/>
      <c r="W133" s="130"/>
      <c r="X133" s="130"/>
      <c r="Y133" s="130"/>
      <c r="Z133" s="130"/>
      <c r="AA133" s="130"/>
      <c r="AB133" s="130"/>
    </row>
    <row r="134" spans="1:28" s="4" customFormat="1" ht="13.5" customHeight="1" x14ac:dyDescent="0.2">
      <c r="A134" s="76"/>
      <c r="B134" s="171" t="s">
        <v>156</v>
      </c>
      <c r="C134" s="24" t="s">
        <v>105</v>
      </c>
      <c r="D134" s="248"/>
      <c r="E134" s="196"/>
      <c r="F134" s="188"/>
      <c r="G134" s="188"/>
      <c r="H134" s="188"/>
      <c r="I134" s="188"/>
      <c r="J134" s="401"/>
      <c r="K134" s="388"/>
      <c r="L134" s="130"/>
      <c r="M134" s="130"/>
      <c r="N134" s="130"/>
      <c r="O134" s="130"/>
      <c r="P134" s="130"/>
      <c r="Q134" s="131"/>
      <c r="R134" s="132"/>
      <c r="S134" s="132"/>
      <c r="T134" s="132"/>
      <c r="U134" s="132"/>
      <c r="V134" s="132"/>
      <c r="W134" s="130"/>
      <c r="X134" s="130"/>
      <c r="Y134" s="130"/>
      <c r="Z134" s="130"/>
      <c r="AA134" s="130"/>
      <c r="AB134" s="130"/>
    </row>
    <row r="135" spans="1:28" s="318" customFormat="1" ht="13.5" customHeight="1" x14ac:dyDescent="0.2">
      <c r="A135" s="284"/>
      <c r="B135" s="167" t="s">
        <v>314</v>
      </c>
      <c r="C135" s="29" t="s">
        <v>105</v>
      </c>
      <c r="D135" s="319"/>
      <c r="E135" s="320"/>
      <c r="F135" s="321"/>
      <c r="G135" s="321"/>
      <c r="H135" s="321"/>
      <c r="I135" s="321"/>
      <c r="J135" s="406"/>
      <c r="K135" s="392"/>
      <c r="L135" s="322"/>
      <c r="M135" s="322"/>
      <c r="N135" s="322"/>
      <c r="O135" s="322"/>
      <c r="P135" s="322"/>
      <c r="Q135" s="289"/>
      <c r="R135" s="290"/>
      <c r="S135" s="290"/>
      <c r="T135" s="290"/>
      <c r="U135" s="290"/>
      <c r="V135" s="290"/>
      <c r="W135" s="322"/>
      <c r="X135" s="322"/>
      <c r="Y135" s="322"/>
      <c r="Z135" s="322"/>
      <c r="AA135" s="322"/>
      <c r="AB135" s="322"/>
    </row>
    <row r="136" spans="1:28" s="318" customFormat="1" ht="13.5" customHeight="1" thickBot="1" x14ac:dyDescent="0.25">
      <c r="A136" s="311"/>
      <c r="B136" s="295"/>
      <c r="C136" s="384"/>
      <c r="D136" s="312"/>
      <c r="E136" s="323"/>
      <c r="F136" s="324"/>
      <c r="G136" s="324"/>
      <c r="H136" s="324"/>
      <c r="I136" s="324"/>
      <c r="J136" s="407"/>
      <c r="K136" s="393"/>
      <c r="L136" s="325"/>
      <c r="M136" s="325"/>
      <c r="N136" s="325"/>
      <c r="O136" s="325"/>
      <c r="P136" s="325"/>
      <c r="Q136" s="326"/>
      <c r="R136" s="327"/>
      <c r="S136" s="327"/>
      <c r="T136" s="327"/>
      <c r="U136" s="327"/>
      <c r="V136" s="327"/>
      <c r="W136" s="325"/>
      <c r="X136" s="325"/>
      <c r="Y136" s="325"/>
      <c r="Z136" s="325"/>
      <c r="AA136" s="325"/>
      <c r="AB136" s="325"/>
    </row>
    <row r="137" spans="1:28" s="4" customFormat="1" ht="13.5" customHeight="1" x14ac:dyDescent="0.2">
      <c r="A137" s="79">
        <v>41</v>
      </c>
      <c r="B137" s="167" t="s">
        <v>199</v>
      </c>
      <c r="C137" s="45" t="s">
        <v>105</v>
      </c>
      <c r="D137" s="187">
        <f t="shared" ref="D137:D138" si="243">+Q137*96%</f>
        <v>28.06</v>
      </c>
      <c r="E137" s="187">
        <f t="shared" ref="E137:I138" si="244">Q137</f>
        <v>29.23</v>
      </c>
      <c r="F137" s="187">
        <f t="shared" si="244"/>
        <v>30.4</v>
      </c>
      <c r="G137" s="187">
        <f t="shared" si="244"/>
        <v>31.62</v>
      </c>
      <c r="H137" s="187">
        <f t="shared" si="244"/>
        <v>32.880000000000003</v>
      </c>
      <c r="I137" s="187">
        <f t="shared" si="244"/>
        <v>34.200000000000003</v>
      </c>
      <c r="J137" s="400">
        <f>V137</f>
        <v>35.57</v>
      </c>
      <c r="K137" s="388"/>
      <c r="L137" s="130">
        <f>(F137/E137)-1</f>
        <v>4.0027E-2</v>
      </c>
      <c r="M137" s="130">
        <f t="shared" ref="M137:P137" si="245">(G137/F137)-1</f>
        <v>4.0132000000000001E-2</v>
      </c>
      <c r="N137" s="130">
        <f t="shared" si="245"/>
        <v>3.9848000000000001E-2</v>
      </c>
      <c r="O137" s="130">
        <f t="shared" si="245"/>
        <v>4.0146000000000001E-2</v>
      </c>
      <c r="P137" s="130">
        <f t="shared" si="245"/>
        <v>4.0058000000000003E-2</v>
      </c>
      <c r="Q137" s="204">
        <f>ROUND(VLOOKUP($A137,'2020 REG - ORD 841'!$A$9:$V$499,17,FALSE)*(1+$I$2),5)</f>
        <v>29.231940000000002</v>
      </c>
      <c r="R137" s="204">
        <f>ROUND(VLOOKUP($A137,'2020 REG - ORD 841'!$A$9:$V$499,18,FALSE)*(1+$I$2),5)</f>
        <v>30.401240000000001</v>
      </c>
      <c r="S137" s="204">
        <f>ROUND(VLOOKUP($A137,'2020 REG - ORD 841'!$A$9:$V$499,19,FALSE)*(1+$I$2),5)</f>
        <v>31.6173</v>
      </c>
      <c r="T137" s="204">
        <f>ROUND(VLOOKUP($A137,'2020 REG - ORD 841'!$A$9:$V$499,20,FALSE)*(1+$I$2),5)</f>
        <v>32.881990000000002</v>
      </c>
      <c r="U137" s="204">
        <f>ROUND(VLOOKUP($A137,'2020 REG - ORD 841'!$A$9:$V$499,21,FALSE)*(1+$I$2),5)</f>
        <v>34.19726</v>
      </c>
      <c r="V137" s="204">
        <f>ROUND(VLOOKUP($A137,'2020 REG - ORD 841'!$A$9:$V$499,22,FALSE)*(1+$I$2),5)</f>
        <v>35.565159999999999</v>
      </c>
      <c r="W137" s="130"/>
      <c r="X137" s="130">
        <f>(R137/Q137)-1</f>
        <v>4.0001000000000002E-2</v>
      </c>
      <c r="Y137" s="130">
        <f t="shared" ref="Y137:AB137" si="246">(S137/R137)-1</f>
        <v>0.04</v>
      </c>
      <c r="Z137" s="130">
        <f t="shared" si="246"/>
        <v>0.04</v>
      </c>
      <c r="AA137" s="130">
        <f t="shared" si="246"/>
        <v>0.04</v>
      </c>
      <c r="AB137" s="130">
        <f t="shared" si="246"/>
        <v>0.04</v>
      </c>
    </row>
    <row r="138" spans="1:28" s="4" customFormat="1" ht="13.5" customHeight="1" x14ac:dyDescent="0.2">
      <c r="A138" s="76" t="s">
        <v>141</v>
      </c>
      <c r="B138" s="171" t="s">
        <v>155</v>
      </c>
      <c r="C138" s="29" t="s">
        <v>105</v>
      </c>
      <c r="D138" s="188">
        <f t="shared" si="243"/>
        <v>58370</v>
      </c>
      <c r="E138" s="188">
        <f t="shared" si="244"/>
        <v>60802</v>
      </c>
      <c r="F138" s="188">
        <f t="shared" si="244"/>
        <v>63235</v>
      </c>
      <c r="G138" s="188">
        <f t="shared" si="244"/>
        <v>65764</v>
      </c>
      <c r="H138" s="188">
        <f t="shared" si="244"/>
        <v>68395</v>
      </c>
      <c r="I138" s="188">
        <f t="shared" si="244"/>
        <v>71130</v>
      </c>
      <c r="J138" s="401">
        <f>V138</f>
        <v>73976</v>
      </c>
      <c r="K138" s="388">
        <f t="shared" ref="K138:P138" si="247">(E137/E131)-1</f>
        <v>2.4895E-2</v>
      </c>
      <c r="L138" s="130">
        <f t="shared" si="247"/>
        <v>2.4948999999999999E-2</v>
      </c>
      <c r="M138" s="130">
        <f t="shared" si="247"/>
        <v>2.4958999999999999E-2</v>
      </c>
      <c r="N138" s="130">
        <f t="shared" si="247"/>
        <v>2.4937999999999998E-2</v>
      </c>
      <c r="O138" s="130">
        <f t="shared" si="247"/>
        <v>2.5180000000000001E-2</v>
      </c>
      <c r="P138" s="130">
        <f t="shared" si="247"/>
        <v>2.5072000000000001E-2</v>
      </c>
      <c r="Q138" s="131">
        <f t="shared" ref="Q138:U138" si="248">ROUND((Q137*2080),5)</f>
        <v>60802.4352</v>
      </c>
      <c r="R138" s="132">
        <f t="shared" si="248"/>
        <v>63234.5792</v>
      </c>
      <c r="S138" s="132">
        <f t="shared" si="248"/>
        <v>65763.983999999997</v>
      </c>
      <c r="T138" s="132">
        <f t="shared" si="248"/>
        <v>68394.539199999999</v>
      </c>
      <c r="U138" s="132">
        <f t="shared" si="248"/>
        <v>71130.300799999997</v>
      </c>
      <c r="V138" s="132">
        <f>ROUND((V137*2080),5)</f>
        <v>73975.532800000001</v>
      </c>
      <c r="W138" s="130">
        <f t="shared" ref="W138:AB138" si="249">(Q137/Q131)-1</f>
        <v>2.4999E-2</v>
      </c>
      <c r="X138" s="130">
        <f t="shared" si="249"/>
        <v>2.5000999999999999E-2</v>
      </c>
      <c r="Y138" s="130">
        <f t="shared" si="249"/>
        <v>2.5000999999999999E-2</v>
      </c>
      <c r="Z138" s="130">
        <f t="shared" si="249"/>
        <v>2.5000000000000001E-2</v>
      </c>
      <c r="AA138" s="130">
        <f t="shared" si="249"/>
        <v>2.5000000000000001E-2</v>
      </c>
      <c r="AB138" s="130">
        <f t="shared" si="249"/>
        <v>2.5000000000000001E-2</v>
      </c>
    </row>
    <row r="139" spans="1:28" s="4" customFormat="1" ht="13.5" customHeight="1" x14ac:dyDescent="0.2">
      <c r="A139" s="76" t="s">
        <v>141</v>
      </c>
      <c r="B139" s="167" t="s">
        <v>113</v>
      </c>
      <c r="C139" s="29" t="s">
        <v>105</v>
      </c>
      <c r="D139" s="250"/>
      <c r="E139" s="194"/>
      <c r="F139" s="195"/>
      <c r="G139" s="195"/>
      <c r="H139" s="195"/>
      <c r="I139" s="195"/>
      <c r="J139" s="405"/>
      <c r="K139" s="352"/>
      <c r="L139" s="136"/>
      <c r="M139" s="136"/>
      <c r="N139" s="136"/>
      <c r="O139" s="136"/>
      <c r="P139" s="136"/>
      <c r="Q139" s="131"/>
      <c r="R139" s="132"/>
      <c r="S139" s="132"/>
      <c r="T139" s="132"/>
      <c r="U139" s="132"/>
      <c r="V139" s="132"/>
      <c r="W139" s="136"/>
      <c r="X139" s="136"/>
      <c r="Y139" s="136"/>
      <c r="Z139" s="136"/>
      <c r="AA139" s="136"/>
      <c r="AB139" s="136"/>
    </row>
    <row r="140" spans="1:28" s="4" customFormat="1" ht="13.5" customHeight="1" x14ac:dyDescent="0.2">
      <c r="A140" s="76"/>
      <c r="B140" s="167" t="s">
        <v>114</v>
      </c>
      <c r="C140" s="29" t="s">
        <v>105</v>
      </c>
      <c r="D140" s="250"/>
      <c r="E140" s="194"/>
      <c r="F140" s="195"/>
      <c r="G140" s="195"/>
      <c r="H140" s="195"/>
      <c r="I140" s="195"/>
      <c r="J140" s="405"/>
      <c r="K140" s="352"/>
      <c r="L140" s="136"/>
      <c r="M140" s="136"/>
      <c r="N140" s="136"/>
      <c r="O140" s="136"/>
      <c r="P140" s="136"/>
      <c r="Q140" s="131"/>
      <c r="R140" s="132"/>
      <c r="S140" s="132"/>
      <c r="T140" s="132"/>
      <c r="U140" s="132"/>
      <c r="V140" s="132"/>
      <c r="W140" s="136"/>
      <c r="X140" s="136"/>
      <c r="Y140" s="136"/>
      <c r="Z140" s="136"/>
      <c r="AA140" s="136"/>
      <c r="AB140" s="136"/>
    </row>
    <row r="141" spans="1:28" s="4" customFormat="1" ht="13.5" customHeight="1" thickBot="1" x14ac:dyDescent="0.25">
      <c r="A141" s="80"/>
      <c r="B141" s="167"/>
      <c r="C141" s="39"/>
      <c r="D141" s="247"/>
      <c r="E141" s="197"/>
      <c r="F141" s="198"/>
      <c r="G141" s="198"/>
      <c r="H141" s="198"/>
      <c r="I141" s="198"/>
      <c r="J141" s="408"/>
      <c r="K141" s="394"/>
      <c r="L141" s="140"/>
      <c r="M141" s="140"/>
      <c r="N141" s="140"/>
      <c r="O141" s="140"/>
      <c r="P141" s="140"/>
      <c r="Q141" s="141"/>
      <c r="R141" s="142"/>
      <c r="S141" s="142"/>
      <c r="T141" s="142"/>
      <c r="U141" s="142"/>
      <c r="V141" s="142"/>
      <c r="W141" s="140"/>
      <c r="X141" s="140"/>
      <c r="Y141" s="140"/>
      <c r="Z141" s="140"/>
      <c r="AA141" s="140"/>
      <c r="AB141" s="140"/>
    </row>
    <row r="142" spans="1:28" s="4" customFormat="1" ht="13.5" customHeight="1" x14ac:dyDescent="0.2">
      <c r="A142" s="79">
        <v>42</v>
      </c>
      <c r="B142" s="169" t="s">
        <v>38</v>
      </c>
      <c r="C142" s="45" t="s">
        <v>105</v>
      </c>
      <c r="D142" s="187">
        <f t="shared" ref="D142:D143" si="250">+Q142*96%</f>
        <v>28.76</v>
      </c>
      <c r="E142" s="187">
        <f t="shared" ref="E142:I143" si="251">Q142</f>
        <v>29.96</v>
      </c>
      <c r="F142" s="187">
        <f t="shared" si="251"/>
        <v>31.16</v>
      </c>
      <c r="G142" s="187">
        <f t="shared" si="251"/>
        <v>32.409999999999997</v>
      </c>
      <c r="H142" s="187">
        <f t="shared" si="251"/>
        <v>33.700000000000003</v>
      </c>
      <c r="I142" s="187">
        <f t="shared" si="251"/>
        <v>35.049999999999997</v>
      </c>
      <c r="J142" s="400">
        <f>V142</f>
        <v>36.450000000000003</v>
      </c>
      <c r="K142" s="388"/>
      <c r="L142" s="130">
        <f>(F142/E142)-1</f>
        <v>4.0052999999999998E-2</v>
      </c>
      <c r="M142" s="130">
        <f t="shared" ref="M142:P142" si="252">(G142/F142)-1</f>
        <v>4.0115999999999999E-2</v>
      </c>
      <c r="N142" s="130">
        <f t="shared" si="252"/>
        <v>3.9802999999999998E-2</v>
      </c>
      <c r="O142" s="130">
        <f t="shared" si="252"/>
        <v>4.0058999999999997E-2</v>
      </c>
      <c r="P142" s="130">
        <f t="shared" si="252"/>
        <v>3.9942999999999999E-2</v>
      </c>
      <c r="Q142" s="204">
        <f>ROUND(VLOOKUP($A142,'2020 REG - ORD 841'!$A$9:$V$499,17,FALSE)*(1+$I$2),5)</f>
        <v>29.962759999999999</v>
      </c>
      <c r="R142" s="204">
        <f>ROUND(VLOOKUP($A142,'2020 REG - ORD 841'!$A$9:$V$499,18,FALSE)*(1+$I$2),5)</f>
        <v>31.161249999999999</v>
      </c>
      <c r="S142" s="204">
        <f>ROUND(VLOOKUP($A142,'2020 REG - ORD 841'!$A$9:$V$499,19,FALSE)*(1+$I$2),5)</f>
        <v>32.407730000000001</v>
      </c>
      <c r="T142" s="204">
        <f>ROUND(VLOOKUP($A142,'2020 REG - ORD 841'!$A$9:$V$499,20,FALSE)*(1+$I$2),5)</f>
        <v>33.704030000000003</v>
      </c>
      <c r="U142" s="204">
        <f>ROUND(VLOOKUP($A142,'2020 REG - ORD 841'!$A$9:$V$499,21,FALSE)*(1+$I$2),5)</f>
        <v>35.05218</v>
      </c>
      <c r="V142" s="204">
        <f>ROUND(VLOOKUP($A142,'2020 REG - ORD 841'!$A$9:$V$499,22,FALSE)*(1+$I$2),5)</f>
        <v>36.454270000000001</v>
      </c>
      <c r="W142" s="130"/>
      <c r="X142" s="130">
        <f>(R142/Q142)-1</f>
        <v>3.9999E-2</v>
      </c>
      <c r="Y142" s="130">
        <f t="shared" ref="Y142:AB142" si="253">(S142/R142)-1</f>
        <v>4.0001000000000002E-2</v>
      </c>
      <c r="Z142" s="130">
        <f t="shared" si="253"/>
        <v>0.04</v>
      </c>
      <c r="AA142" s="130">
        <f t="shared" si="253"/>
        <v>0.04</v>
      </c>
      <c r="AB142" s="130">
        <f t="shared" si="253"/>
        <v>0.04</v>
      </c>
    </row>
    <row r="143" spans="1:28" s="4" customFormat="1" ht="13.5" customHeight="1" x14ac:dyDescent="0.2">
      <c r="A143" s="76"/>
      <c r="B143" s="167" t="s">
        <v>115</v>
      </c>
      <c r="C143" s="29" t="s">
        <v>105</v>
      </c>
      <c r="D143" s="188">
        <f t="shared" si="250"/>
        <v>59830</v>
      </c>
      <c r="E143" s="188">
        <f t="shared" si="251"/>
        <v>62323</v>
      </c>
      <c r="F143" s="188">
        <f t="shared" si="251"/>
        <v>64815</v>
      </c>
      <c r="G143" s="188">
        <f t="shared" si="251"/>
        <v>67408</v>
      </c>
      <c r="H143" s="188">
        <f t="shared" si="251"/>
        <v>70104</v>
      </c>
      <c r="I143" s="188">
        <f t="shared" si="251"/>
        <v>72909</v>
      </c>
      <c r="J143" s="401">
        <f>V143</f>
        <v>75825</v>
      </c>
      <c r="K143" s="388">
        <f t="shared" ref="K143:P143" si="254">(E142/E137)-1</f>
        <v>2.4974E-2</v>
      </c>
      <c r="L143" s="130">
        <f t="shared" si="254"/>
        <v>2.5000000000000001E-2</v>
      </c>
      <c r="M143" s="130">
        <f t="shared" si="254"/>
        <v>2.4983999999999999E-2</v>
      </c>
      <c r="N143" s="130">
        <f t="shared" si="254"/>
        <v>2.4938999999999999E-2</v>
      </c>
      <c r="O143" s="130">
        <f t="shared" si="254"/>
        <v>2.4854000000000001E-2</v>
      </c>
      <c r="P143" s="130">
        <f t="shared" si="254"/>
        <v>2.4740000000000002E-2</v>
      </c>
      <c r="Q143" s="131">
        <f t="shared" ref="Q143:U143" si="255">ROUND((Q142*2080),5)</f>
        <v>62322.540800000002</v>
      </c>
      <c r="R143" s="132">
        <f t="shared" si="255"/>
        <v>64815.4</v>
      </c>
      <c r="S143" s="132">
        <f t="shared" si="255"/>
        <v>67408.078399999999</v>
      </c>
      <c r="T143" s="132">
        <f t="shared" si="255"/>
        <v>70104.382400000002</v>
      </c>
      <c r="U143" s="132">
        <f t="shared" si="255"/>
        <v>72908.534400000004</v>
      </c>
      <c r="V143" s="132">
        <f>ROUND((V142*2080),5)</f>
        <v>75824.881599999993</v>
      </c>
      <c r="W143" s="130">
        <f t="shared" ref="W143:AB143" si="256">(Q142/Q137)-1</f>
        <v>2.5000999999999999E-2</v>
      </c>
      <c r="X143" s="130">
        <f t="shared" si="256"/>
        <v>2.4999E-2</v>
      </c>
      <c r="Y143" s="130">
        <f t="shared" si="256"/>
        <v>2.5000000000000001E-2</v>
      </c>
      <c r="Z143" s="130">
        <f t="shared" si="256"/>
        <v>2.5000000000000001E-2</v>
      </c>
      <c r="AA143" s="130">
        <f t="shared" si="256"/>
        <v>2.5000000000000001E-2</v>
      </c>
      <c r="AB143" s="130">
        <f t="shared" si="256"/>
        <v>2.4999E-2</v>
      </c>
    </row>
    <row r="144" spans="1:28" s="4" customFormat="1" ht="13.5" customHeight="1" x14ac:dyDescent="0.2">
      <c r="A144" s="76"/>
      <c r="B144" s="167" t="s">
        <v>36</v>
      </c>
      <c r="C144" s="29" t="s">
        <v>105</v>
      </c>
      <c r="D144" s="250"/>
      <c r="E144" s="194"/>
      <c r="F144" s="195"/>
      <c r="G144" s="195"/>
      <c r="H144" s="195"/>
      <c r="I144" s="195"/>
      <c r="J144" s="405"/>
      <c r="K144" s="352"/>
      <c r="L144" s="136"/>
      <c r="M144" s="136"/>
      <c r="N144" s="136"/>
      <c r="O144" s="136"/>
      <c r="P144" s="136"/>
      <c r="Q144" s="131"/>
      <c r="R144" s="132"/>
      <c r="S144" s="132"/>
      <c r="T144" s="132"/>
      <c r="U144" s="132"/>
      <c r="V144" s="132"/>
      <c r="W144" s="136"/>
      <c r="X144" s="136"/>
      <c r="Y144" s="136"/>
      <c r="Z144" s="136"/>
      <c r="AA144" s="136"/>
      <c r="AB144" s="136"/>
    </row>
    <row r="145" spans="1:28" s="4" customFormat="1" ht="13.5" customHeight="1" x14ac:dyDescent="0.2">
      <c r="A145" s="76"/>
      <c r="B145" s="167" t="s">
        <v>117</v>
      </c>
      <c r="C145" s="29" t="s">
        <v>105</v>
      </c>
      <c r="D145" s="250"/>
      <c r="E145" s="194"/>
      <c r="F145" s="195"/>
      <c r="G145" s="195"/>
      <c r="H145" s="195"/>
      <c r="I145" s="195"/>
      <c r="J145" s="405"/>
      <c r="K145" s="352"/>
      <c r="L145" s="136"/>
      <c r="M145" s="136"/>
      <c r="N145" s="136"/>
      <c r="O145" s="136"/>
      <c r="P145" s="136"/>
      <c r="Q145" s="131"/>
      <c r="R145" s="132"/>
      <c r="S145" s="132"/>
      <c r="T145" s="132"/>
      <c r="U145" s="132"/>
      <c r="V145" s="132"/>
      <c r="W145" s="136"/>
      <c r="X145" s="136"/>
      <c r="Y145" s="136"/>
      <c r="Z145" s="136"/>
      <c r="AA145" s="136"/>
      <c r="AB145" s="136"/>
    </row>
    <row r="146" spans="1:28" s="4" customFormat="1" ht="13.5" customHeight="1" x14ac:dyDescent="0.2">
      <c r="A146" s="76"/>
      <c r="B146" s="167" t="s">
        <v>32</v>
      </c>
      <c r="C146" s="29" t="s">
        <v>105</v>
      </c>
      <c r="D146" s="250"/>
      <c r="E146" s="194"/>
      <c r="F146" s="195"/>
      <c r="G146" s="195"/>
      <c r="H146" s="195"/>
      <c r="I146" s="195"/>
      <c r="J146" s="405"/>
      <c r="K146" s="352"/>
      <c r="L146" s="136"/>
      <c r="M146" s="136"/>
      <c r="N146" s="136"/>
      <c r="O146" s="136"/>
      <c r="P146" s="136"/>
      <c r="Q146" s="131"/>
      <c r="R146" s="132"/>
      <c r="S146" s="132"/>
      <c r="T146" s="132"/>
      <c r="U146" s="132"/>
      <c r="V146" s="132"/>
      <c r="W146" s="136"/>
      <c r="X146" s="136"/>
      <c r="Y146" s="136"/>
      <c r="Z146" s="136"/>
      <c r="AA146" s="136"/>
      <c r="AB146" s="136"/>
    </row>
    <row r="147" spans="1:28" s="4" customFormat="1" ht="13.5" customHeight="1" x14ac:dyDescent="0.2">
      <c r="A147" s="76"/>
      <c r="B147" s="167" t="s">
        <v>40</v>
      </c>
      <c r="C147" s="29" t="s">
        <v>105</v>
      </c>
      <c r="D147" s="250"/>
      <c r="E147" s="194"/>
      <c r="F147" s="195"/>
      <c r="G147" s="195"/>
      <c r="H147" s="195"/>
      <c r="I147" s="195"/>
      <c r="J147" s="405"/>
      <c r="K147" s="352"/>
      <c r="L147" s="136"/>
      <c r="M147" s="136"/>
      <c r="N147" s="136"/>
      <c r="O147" s="136"/>
      <c r="P147" s="136"/>
      <c r="Q147" s="131"/>
      <c r="R147" s="132"/>
      <c r="S147" s="132"/>
      <c r="T147" s="132"/>
      <c r="U147" s="132"/>
      <c r="V147" s="132"/>
      <c r="W147" s="136"/>
      <c r="X147" s="136"/>
      <c r="Y147" s="136"/>
      <c r="Z147" s="136"/>
      <c r="AA147" s="136"/>
      <c r="AB147" s="136"/>
    </row>
    <row r="148" spans="1:28" s="4" customFormat="1" ht="13.5" customHeight="1" x14ac:dyDescent="0.2">
      <c r="A148" s="76"/>
      <c r="B148" s="167" t="s">
        <v>118</v>
      </c>
      <c r="C148" s="29" t="s">
        <v>105</v>
      </c>
      <c r="D148" s="250"/>
      <c r="E148" s="194"/>
      <c r="F148" s="195"/>
      <c r="G148" s="195"/>
      <c r="H148" s="195"/>
      <c r="I148" s="195"/>
      <c r="J148" s="405"/>
      <c r="K148" s="352"/>
      <c r="L148" s="136"/>
      <c r="M148" s="136"/>
      <c r="N148" s="136"/>
      <c r="O148" s="136"/>
      <c r="P148" s="136"/>
      <c r="Q148" s="131"/>
      <c r="R148" s="132"/>
      <c r="S148" s="132"/>
      <c r="T148" s="132"/>
      <c r="U148" s="132"/>
      <c r="V148" s="132"/>
      <c r="W148" s="136"/>
      <c r="X148" s="136"/>
      <c r="Y148" s="136"/>
      <c r="Z148" s="136"/>
      <c r="AA148" s="136"/>
      <c r="AB148" s="136"/>
    </row>
    <row r="149" spans="1:28" s="4" customFormat="1" ht="13.5" customHeight="1" x14ac:dyDescent="0.2">
      <c r="A149" s="76"/>
      <c r="B149" s="224" t="s">
        <v>309</v>
      </c>
      <c r="C149" s="29" t="s">
        <v>105</v>
      </c>
      <c r="D149" s="250"/>
      <c r="E149" s="194"/>
      <c r="F149" s="195"/>
      <c r="G149" s="195"/>
      <c r="H149" s="195"/>
      <c r="I149" s="195"/>
      <c r="J149" s="405"/>
      <c r="K149" s="352"/>
      <c r="L149" s="136"/>
      <c r="M149" s="136"/>
      <c r="N149" s="136"/>
      <c r="O149" s="136"/>
      <c r="P149" s="136"/>
      <c r="Q149" s="131"/>
      <c r="R149" s="132"/>
      <c r="S149" s="132"/>
      <c r="T149" s="132"/>
      <c r="U149" s="132"/>
      <c r="V149" s="132"/>
      <c r="W149" s="136"/>
      <c r="X149" s="136"/>
      <c r="Y149" s="136"/>
      <c r="Z149" s="136"/>
      <c r="AA149" s="136"/>
      <c r="AB149" s="136"/>
    </row>
    <row r="150" spans="1:28" s="4" customFormat="1" ht="13.5" customHeight="1" thickBot="1" x14ac:dyDescent="0.25">
      <c r="A150" s="80"/>
      <c r="B150" s="295"/>
      <c r="C150" s="295"/>
      <c r="D150" s="247"/>
      <c r="E150" s="197"/>
      <c r="F150" s="198"/>
      <c r="G150" s="198"/>
      <c r="H150" s="198"/>
      <c r="I150" s="198"/>
      <c r="J150" s="408"/>
      <c r="K150" s="394"/>
      <c r="L150" s="140"/>
      <c r="M150" s="140"/>
      <c r="N150" s="140"/>
      <c r="O150" s="140"/>
      <c r="P150" s="140"/>
      <c r="Q150" s="141"/>
      <c r="R150" s="142"/>
      <c r="S150" s="142"/>
      <c r="T150" s="142"/>
      <c r="U150" s="142"/>
      <c r="V150" s="142"/>
      <c r="W150" s="140"/>
      <c r="X150" s="140"/>
      <c r="Y150" s="140"/>
      <c r="Z150" s="140"/>
      <c r="AA150" s="140"/>
      <c r="AB150" s="140"/>
    </row>
    <row r="151" spans="1:28" s="4" customFormat="1" ht="13.5" customHeight="1" x14ac:dyDescent="0.2">
      <c r="A151" s="79">
        <v>43</v>
      </c>
      <c r="B151" s="167" t="s">
        <v>116</v>
      </c>
      <c r="C151" s="167" t="s">
        <v>105</v>
      </c>
      <c r="D151" s="187">
        <f t="shared" ref="D151:D152" si="257">+Q151*96%</f>
        <v>29.48</v>
      </c>
      <c r="E151" s="187">
        <f t="shared" ref="E151:I152" si="258">Q151</f>
        <v>30.71</v>
      </c>
      <c r="F151" s="187">
        <f t="shared" si="258"/>
        <v>31.94</v>
      </c>
      <c r="G151" s="187">
        <f t="shared" si="258"/>
        <v>33.22</v>
      </c>
      <c r="H151" s="187">
        <f t="shared" si="258"/>
        <v>34.549999999999997</v>
      </c>
      <c r="I151" s="187">
        <f t="shared" si="258"/>
        <v>35.93</v>
      </c>
      <c r="J151" s="400">
        <f>V151</f>
        <v>37.369999999999997</v>
      </c>
      <c r="K151" s="388"/>
      <c r="L151" s="130">
        <f>(F151/E151)-1</f>
        <v>4.0051999999999997E-2</v>
      </c>
      <c r="M151" s="130">
        <f t="shared" ref="M151:P151" si="259">(G151/F151)-1</f>
        <v>4.0075E-2</v>
      </c>
      <c r="N151" s="130">
        <f t="shared" si="259"/>
        <v>4.0036000000000002E-2</v>
      </c>
      <c r="O151" s="130">
        <f t="shared" si="259"/>
        <v>3.9941999999999998E-2</v>
      </c>
      <c r="P151" s="130">
        <f t="shared" si="259"/>
        <v>4.0078000000000003E-2</v>
      </c>
      <c r="Q151" s="204">
        <f>ROUND(VLOOKUP($A151,'2020 REG - ORD 841'!$A$9:$V$499,17,FALSE)*(1+$I$2),5)</f>
        <v>30.71181</v>
      </c>
      <c r="R151" s="204">
        <f>ROUND(VLOOKUP($A151,'2020 REG - ORD 841'!$A$9:$V$499,18,FALSE)*(1+$I$2),5)</f>
        <v>31.940270000000002</v>
      </c>
      <c r="S151" s="204">
        <f>ROUND(VLOOKUP($A151,'2020 REG - ORD 841'!$A$9:$V$499,19,FALSE)*(1+$I$2),5)</f>
        <v>33.2179</v>
      </c>
      <c r="T151" s="204">
        <f>ROUND(VLOOKUP($A151,'2020 REG - ORD 841'!$A$9:$V$499,20,FALSE)*(1+$I$2),5)</f>
        <v>34.546610000000001</v>
      </c>
      <c r="U151" s="204">
        <f>ROUND(VLOOKUP($A151,'2020 REG - ORD 841'!$A$9:$V$499,21,FALSE)*(1+$I$2),5)</f>
        <v>35.928489999999996</v>
      </c>
      <c r="V151" s="204">
        <f>ROUND(VLOOKUP($A151,'2020 REG - ORD 841'!$A$9:$V$499,22,FALSE)*(1+$I$2),5)</f>
        <v>37.365639999999999</v>
      </c>
      <c r="W151" s="130"/>
      <c r="X151" s="130">
        <f>(R151/Q151)-1</f>
        <v>0.04</v>
      </c>
      <c r="Y151" s="130">
        <f t="shared" ref="Y151:AB151" si="260">(S151/R151)-1</f>
        <v>4.0001000000000002E-2</v>
      </c>
      <c r="Z151" s="130">
        <f t="shared" si="260"/>
        <v>0.04</v>
      </c>
      <c r="AA151" s="130">
        <f t="shared" si="260"/>
        <v>0.04</v>
      </c>
      <c r="AB151" s="130">
        <f t="shared" si="260"/>
        <v>0.04</v>
      </c>
    </row>
    <row r="152" spans="1:28" s="4" customFormat="1" ht="13.5" customHeight="1" x14ac:dyDescent="0.2">
      <c r="A152" s="33"/>
      <c r="B152" s="167" t="s">
        <v>37</v>
      </c>
      <c r="C152" s="29" t="s">
        <v>105</v>
      </c>
      <c r="D152" s="188">
        <f t="shared" si="257"/>
        <v>61325</v>
      </c>
      <c r="E152" s="188">
        <f t="shared" si="258"/>
        <v>63881</v>
      </c>
      <c r="F152" s="188">
        <f t="shared" si="258"/>
        <v>66436</v>
      </c>
      <c r="G152" s="188">
        <f t="shared" si="258"/>
        <v>69093</v>
      </c>
      <c r="H152" s="188">
        <f t="shared" si="258"/>
        <v>71857</v>
      </c>
      <c r="I152" s="188">
        <f t="shared" si="258"/>
        <v>74731</v>
      </c>
      <c r="J152" s="401">
        <f>V152</f>
        <v>77721</v>
      </c>
      <c r="K152" s="388">
        <f t="shared" ref="K152:P152" si="261">(E151/E142)-1</f>
        <v>2.5033E-2</v>
      </c>
      <c r="L152" s="130">
        <f t="shared" si="261"/>
        <v>2.5031999999999999E-2</v>
      </c>
      <c r="M152" s="130">
        <f t="shared" si="261"/>
        <v>2.4992E-2</v>
      </c>
      <c r="N152" s="130">
        <f t="shared" si="261"/>
        <v>2.5222999999999999E-2</v>
      </c>
      <c r="O152" s="130">
        <f t="shared" si="261"/>
        <v>2.5107000000000001E-2</v>
      </c>
      <c r="P152" s="130">
        <f t="shared" si="261"/>
        <v>2.5239999999999999E-2</v>
      </c>
      <c r="Q152" s="131">
        <f t="shared" ref="Q152:U152" si="262">ROUND((Q151*2080),5)</f>
        <v>63880.5648</v>
      </c>
      <c r="R152" s="132">
        <f t="shared" si="262"/>
        <v>66435.761599999998</v>
      </c>
      <c r="S152" s="132">
        <f t="shared" si="262"/>
        <v>69093.232000000004</v>
      </c>
      <c r="T152" s="132">
        <f t="shared" si="262"/>
        <v>71856.948799999998</v>
      </c>
      <c r="U152" s="132">
        <f t="shared" si="262"/>
        <v>74731.2592</v>
      </c>
      <c r="V152" s="132">
        <f>ROUND((V151*2080),5)</f>
        <v>77720.531199999998</v>
      </c>
      <c r="W152" s="130">
        <f t="shared" ref="W152:AB152" si="263">(Q151/Q142)-1</f>
        <v>2.4999E-2</v>
      </c>
      <c r="X152" s="130">
        <f t="shared" si="263"/>
        <v>2.5000000000000001E-2</v>
      </c>
      <c r="Y152" s="130">
        <f t="shared" si="263"/>
        <v>2.4999E-2</v>
      </c>
      <c r="Z152" s="130">
        <f t="shared" si="263"/>
        <v>2.4999E-2</v>
      </c>
      <c r="AA152" s="130">
        <f t="shared" si="263"/>
        <v>2.5000000000000001E-2</v>
      </c>
      <c r="AB152" s="130">
        <f t="shared" si="263"/>
        <v>2.5000000000000001E-2</v>
      </c>
    </row>
    <row r="153" spans="1:28" s="4" customFormat="1" ht="13.5" customHeight="1" x14ac:dyDescent="0.2">
      <c r="A153" s="33"/>
      <c r="B153" s="167" t="s">
        <v>119</v>
      </c>
      <c r="C153" s="29" t="s">
        <v>105</v>
      </c>
      <c r="D153" s="196"/>
      <c r="E153" s="196"/>
      <c r="F153" s="188"/>
      <c r="G153" s="188"/>
      <c r="H153" s="188"/>
      <c r="I153" s="188"/>
      <c r="J153" s="401"/>
      <c r="K153" s="388"/>
      <c r="L153" s="130"/>
      <c r="M153" s="130"/>
      <c r="N153" s="130"/>
      <c r="O153" s="130"/>
      <c r="P153" s="130"/>
      <c r="Q153" s="131"/>
      <c r="R153" s="132"/>
      <c r="S153" s="132"/>
      <c r="T153" s="132"/>
      <c r="U153" s="132"/>
      <c r="V153" s="132"/>
      <c r="W153" s="130"/>
      <c r="X153" s="130"/>
      <c r="Y153" s="130"/>
      <c r="Z153" s="130"/>
      <c r="AA153" s="130"/>
      <c r="AB153" s="130"/>
    </row>
    <row r="154" spans="1:28" s="4" customFormat="1" ht="13.5" customHeight="1" thickBot="1" x14ac:dyDescent="0.25">
      <c r="A154" s="80"/>
      <c r="B154" s="170"/>
      <c r="C154" s="84"/>
      <c r="D154" s="252"/>
      <c r="E154" s="189"/>
      <c r="F154" s="190"/>
      <c r="G154" s="190"/>
      <c r="H154" s="190"/>
      <c r="I154" s="190"/>
      <c r="J154" s="402"/>
      <c r="K154" s="389"/>
      <c r="L154" s="133"/>
      <c r="M154" s="133"/>
      <c r="N154" s="133"/>
      <c r="O154" s="133"/>
      <c r="P154" s="133"/>
      <c r="Q154" s="134"/>
      <c r="R154" s="135"/>
      <c r="S154" s="135"/>
      <c r="T154" s="135"/>
      <c r="U154" s="135"/>
      <c r="V154" s="135"/>
      <c r="W154" s="133"/>
      <c r="X154" s="133"/>
      <c r="Y154" s="133"/>
      <c r="Z154" s="133"/>
      <c r="AA154" s="133"/>
      <c r="AB154" s="133"/>
    </row>
    <row r="155" spans="1:28" s="4" customFormat="1" ht="13.5" customHeight="1" x14ac:dyDescent="0.2">
      <c r="A155" s="79">
        <v>44</v>
      </c>
      <c r="B155" s="167" t="s">
        <v>42</v>
      </c>
      <c r="C155" s="24" t="s">
        <v>105</v>
      </c>
      <c r="D155" s="187">
        <f t="shared" ref="D155:D156" si="264">+Q155*96%</f>
        <v>30.22</v>
      </c>
      <c r="E155" s="187">
        <f t="shared" ref="E155:I156" si="265">Q155</f>
        <v>31.48</v>
      </c>
      <c r="F155" s="187">
        <f t="shared" si="265"/>
        <v>32.74</v>
      </c>
      <c r="G155" s="187">
        <f t="shared" si="265"/>
        <v>34.049999999999997</v>
      </c>
      <c r="H155" s="187">
        <f t="shared" si="265"/>
        <v>35.409999999999997</v>
      </c>
      <c r="I155" s="187">
        <f t="shared" si="265"/>
        <v>36.83</v>
      </c>
      <c r="J155" s="400">
        <f>V155</f>
        <v>38.299999999999997</v>
      </c>
      <c r="K155" s="388"/>
      <c r="L155" s="130">
        <f>(F155/E155)-1</f>
        <v>4.0024999999999998E-2</v>
      </c>
      <c r="M155" s="130">
        <f t="shared" ref="M155:P155" si="266">(G155/F155)-1</f>
        <v>4.0011999999999999E-2</v>
      </c>
      <c r="N155" s="130">
        <f t="shared" si="266"/>
        <v>3.9940999999999997E-2</v>
      </c>
      <c r="O155" s="130">
        <f t="shared" si="266"/>
        <v>4.0101999999999999E-2</v>
      </c>
      <c r="P155" s="130">
        <f t="shared" si="266"/>
        <v>3.9912999999999997E-2</v>
      </c>
      <c r="Q155" s="204">
        <f>ROUND(VLOOKUP($A155,'2020 REG - ORD 841'!$A$9:$V$499,17,FALSE)*(1+$I$2),5)</f>
        <v>31.479620000000001</v>
      </c>
      <c r="R155" s="204">
        <f>ROUND(VLOOKUP($A155,'2020 REG - ORD 841'!$A$9:$V$499,18,FALSE)*(1+$I$2),5)</f>
        <v>32.738799999999998</v>
      </c>
      <c r="S155" s="204">
        <f>ROUND(VLOOKUP($A155,'2020 REG - ORD 841'!$A$9:$V$499,19,FALSE)*(1+$I$2),5)</f>
        <v>34.048360000000002</v>
      </c>
      <c r="T155" s="204">
        <f>ROUND(VLOOKUP($A155,'2020 REG - ORD 841'!$A$9:$V$499,20,FALSE)*(1+$I$2),5)</f>
        <v>35.410290000000003</v>
      </c>
      <c r="U155" s="204">
        <f>ROUND(VLOOKUP($A155,'2020 REG - ORD 841'!$A$9:$V$499,21,FALSE)*(1+$I$2),5)</f>
        <v>36.826709999999999</v>
      </c>
      <c r="V155" s="204">
        <f>ROUND(VLOOKUP($A155,'2020 REG - ORD 841'!$A$9:$V$499,22,FALSE)*(1+$I$2),5)</f>
        <v>38.299779999999998</v>
      </c>
      <c r="W155" s="130"/>
      <c r="X155" s="130">
        <f>(R155/Q155)-1</f>
        <v>0.04</v>
      </c>
      <c r="Y155" s="130">
        <f t="shared" ref="Y155:AB155" si="267">(S155/R155)-1</f>
        <v>0.04</v>
      </c>
      <c r="Z155" s="130">
        <f t="shared" si="267"/>
        <v>0.04</v>
      </c>
      <c r="AA155" s="130">
        <f t="shared" si="267"/>
        <v>0.04</v>
      </c>
      <c r="AB155" s="130">
        <f t="shared" si="267"/>
        <v>0.04</v>
      </c>
    </row>
    <row r="156" spans="1:28" s="4" customFormat="1" ht="13.5" customHeight="1" x14ac:dyDescent="0.2">
      <c r="A156" s="76"/>
      <c r="B156" s="222" t="s">
        <v>283</v>
      </c>
      <c r="C156" s="24" t="s">
        <v>105</v>
      </c>
      <c r="D156" s="188">
        <f t="shared" si="264"/>
        <v>62859</v>
      </c>
      <c r="E156" s="188">
        <f t="shared" si="265"/>
        <v>65478</v>
      </c>
      <c r="F156" s="188">
        <f t="shared" si="265"/>
        <v>68097</v>
      </c>
      <c r="G156" s="188">
        <f t="shared" si="265"/>
        <v>70821</v>
      </c>
      <c r="H156" s="188">
        <f t="shared" si="265"/>
        <v>73653</v>
      </c>
      <c r="I156" s="188">
        <f t="shared" si="265"/>
        <v>76600</v>
      </c>
      <c r="J156" s="401">
        <f>V156</f>
        <v>79664</v>
      </c>
      <c r="K156" s="388">
        <f>(E155/E151)-1</f>
        <v>2.5073000000000002E-2</v>
      </c>
      <c r="L156" s="130">
        <f>(F155/F151)-1</f>
        <v>2.5047E-2</v>
      </c>
      <c r="M156" s="130">
        <f t="shared" ref="M156:P156" si="268">(G155/G151)-1</f>
        <v>2.4985E-2</v>
      </c>
      <c r="N156" s="130">
        <f t="shared" si="268"/>
        <v>2.4891E-2</v>
      </c>
      <c r="O156" s="130">
        <f t="shared" si="268"/>
        <v>2.5048999999999998E-2</v>
      </c>
      <c r="P156" s="130">
        <f t="shared" si="268"/>
        <v>2.4885999999999998E-2</v>
      </c>
      <c r="Q156" s="131">
        <f t="shared" ref="Q156:U156" si="269">ROUND((Q155*2080),5)</f>
        <v>65477.609600000003</v>
      </c>
      <c r="R156" s="132">
        <f t="shared" si="269"/>
        <v>68096.703999999998</v>
      </c>
      <c r="S156" s="132">
        <f t="shared" si="269"/>
        <v>70820.588799999998</v>
      </c>
      <c r="T156" s="132">
        <f t="shared" si="269"/>
        <v>73653.403200000001</v>
      </c>
      <c r="U156" s="132">
        <f t="shared" si="269"/>
        <v>76599.556800000006</v>
      </c>
      <c r="V156" s="132">
        <f>ROUND((V155*2080),5)</f>
        <v>79663.542400000006</v>
      </c>
      <c r="W156" s="130">
        <f>(Q155/Q151)-1</f>
        <v>2.5000000000000001E-2</v>
      </c>
      <c r="X156" s="130">
        <f>(R155/R151)-1</f>
        <v>2.5000999999999999E-2</v>
      </c>
      <c r="Y156" s="130">
        <f t="shared" ref="Y156:AB156" si="270">(S155/S151)-1</f>
        <v>2.5000000000000001E-2</v>
      </c>
      <c r="Z156" s="130">
        <f t="shared" si="270"/>
        <v>2.5000000000000001E-2</v>
      </c>
      <c r="AA156" s="130">
        <f t="shared" si="270"/>
        <v>2.5000000000000001E-2</v>
      </c>
      <c r="AB156" s="130">
        <f t="shared" si="270"/>
        <v>2.5000000000000001E-2</v>
      </c>
    </row>
    <row r="157" spans="1:28" s="4" customFormat="1" ht="13.5" customHeight="1" thickBot="1" x14ac:dyDescent="0.25">
      <c r="A157" s="80"/>
      <c r="B157" s="170"/>
      <c r="C157" s="49"/>
      <c r="D157" s="253"/>
      <c r="E157" s="189"/>
      <c r="F157" s="190"/>
      <c r="G157" s="190"/>
      <c r="H157" s="190"/>
      <c r="I157" s="190"/>
      <c r="J157" s="402"/>
      <c r="K157" s="389"/>
      <c r="L157" s="133"/>
      <c r="M157" s="133"/>
      <c r="N157" s="133"/>
      <c r="O157" s="133"/>
      <c r="P157" s="133"/>
      <c r="Q157" s="134"/>
      <c r="R157" s="135"/>
      <c r="S157" s="135"/>
      <c r="T157" s="135"/>
      <c r="U157" s="135"/>
      <c r="V157" s="135"/>
      <c r="W157" s="133"/>
      <c r="X157" s="133"/>
      <c r="Y157" s="133"/>
      <c r="Z157" s="133"/>
      <c r="AA157" s="133"/>
      <c r="AB157" s="133"/>
    </row>
    <row r="158" spans="1:28" s="4" customFormat="1" ht="13.5" customHeight="1" x14ac:dyDescent="0.2">
      <c r="A158" s="79">
        <v>45</v>
      </c>
      <c r="B158" s="174" t="s">
        <v>73</v>
      </c>
      <c r="C158" s="86" t="s">
        <v>77</v>
      </c>
      <c r="D158" s="187">
        <f t="shared" ref="D158:D159" si="271">+Q158*96%</f>
        <v>30.98</v>
      </c>
      <c r="E158" s="187">
        <f t="shared" ref="E158:I159" si="272">Q158</f>
        <v>32.270000000000003</v>
      </c>
      <c r="F158" s="187">
        <f t="shared" si="272"/>
        <v>33.56</v>
      </c>
      <c r="G158" s="187">
        <f t="shared" si="272"/>
        <v>34.9</v>
      </c>
      <c r="H158" s="187">
        <f t="shared" si="272"/>
        <v>36.299999999999997</v>
      </c>
      <c r="I158" s="187">
        <f t="shared" si="272"/>
        <v>37.75</v>
      </c>
      <c r="J158" s="400">
        <f>V158</f>
        <v>39.26</v>
      </c>
      <c r="K158" s="388"/>
      <c r="L158" s="130">
        <f>(F158/E158)-1</f>
        <v>3.9974999999999997E-2</v>
      </c>
      <c r="M158" s="130">
        <f t="shared" ref="M158:P158" si="273">(G158/F158)-1</f>
        <v>3.9927999999999998E-2</v>
      </c>
      <c r="N158" s="130">
        <f t="shared" si="273"/>
        <v>4.0114999999999998E-2</v>
      </c>
      <c r="O158" s="130">
        <f t="shared" si="273"/>
        <v>3.9945000000000001E-2</v>
      </c>
      <c r="P158" s="130">
        <f t="shared" si="273"/>
        <v>0.04</v>
      </c>
      <c r="Q158" s="204">
        <f>ROUND(VLOOKUP($A158,'2020 REG - ORD 841'!$A$9:$V$499,17,FALSE)*(1+$I$2),5)</f>
        <v>32.266599999999997</v>
      </c>
      <c r="R158" s="204">
        <f>ROUND(VLOOKUP($A158,'2020 REG - ORD 841'!$A$9:$V$499,18,FALSE)*(1+$I$2),5)</f>
        <v>33.557279999999999</v>
      </c>
      <c r="S158" s="204">
        <f>ROUND(VLOOKUP($A158,'2020 REG - ORD 841'!$A$9:$V$499,19,FALSE)*(1+$I$2),5)</f>
        <v>34.899569999999997</v>
      </c>
      <c r="T158" s="204">
        <f>ROUND(VLOOKUP($A158,'2020 REG - ORD 841'!$A$9:$V$499,20,FALSE)*(1+$I$2),5)</f>
        <v>36.295549999999999</v>
      </c>
      <c r="U158" s="204">
        <f>ROUND(VLOOKUP($A158,'2020 REG - ORD 841'!$A$9:$V$499,21,FALSE)*(1+$I$2),5)</f>
        <v>37.74738</v>
      </c>
      <c r="V158" s="204">
        <f>ROUND(VLOOKUP($A158,'2020 REG - ORD 841'!$A$9:$V$499,22,FALSE)*(1+$I$2),5)</f>
        <v>39.257280000000002</v>
      </c>
      <c r="W158" s="130"/>
      <c r="X158" s="130">
        <f>(R158/Q158)-1</f>
        <v>0.04</v>
      </c>
      <c r="Y158" s="130">
        <f t="shared" ref="Y158:AB158" si="274">(S158/R158)-1</f>
        <v>0.04</v>
      </c>
      <c r="Z158" s="130">
        <f t="shared" si="274"/>
        <v>0.04</v>
      </c>
      <c r="AA158" s="130">
        <f t="shared" si="274"/>
        <v>0.04</v>
      </c>
      <c r="AB158" s="130">
        <f t="shared" si="274"/>
        <v>0.04</v>
      </c>
    </row>
    <row r="159" spans="1:28" s="4" customFormat="1" ht="13.5" customHeight="1" x14ac:dyDescent="0.2">
      <c r="A159" s="76" t="s">
        <v>141</v>
      </c>
      <c r="B159" s="171" t="s">
        <v>49</v>
      </c>
      <c r="C159" s="24" t="s">
        <v>105</v>
      </c>
      <c r="D159" s="188">
        <f t="shared" si="271"/>
        <v>64430</v>
      </c>
      <c r="E159" s="188">
        <f t="shared" si="272"/>
        <v>67115</v>
      </c>
      <c r="F159" s="188">
        <f t="shared" si="272"/>
        <v>69799</v>
      </c>
      <c r="G159" s="188">
        <f t="shared" si="272"/>
        <v>72591</v>
      </c>
      <c r="H159" s="188">
        <f t="shared" si="272"/>
        <v>75495</v>
      </c>
      <c r="I159" s="188">
        <f t="shared" si="272"/>
        <v>78515</v>
      </c>
      <c r="J159" s="401">
        <f>V159</f>
        <v>81655</v>
      </c>
      <c r="K159" s="388">
        <f t="shared" ref="K159:P159" si="275">(E158/E155)-1</f>
        <v>2.5094999999999999E-2</v>
      </c>
      <c r="L159" s="130">
        <f t="shared" si="275"/>
        <v>2.5045999999999999E-2</v>
      </c>
      <c r="M159" s="130">
        <f t="shared" si="275"/>
        <v>2.4962999999999999E-2</v>
      </c>
      <c r="N159" s="130">
        <f t="shared" si="275"/>
        <v>2.5134E-2</v>
      </c>
      <c r="O159" s="130">
        <f t="shared" si="275"/>
        <v>2.4979999999999999E-2</v>
      </c>
      <c r="P159" s="130">
        <f t="shared" si="275"/>
        <v>2.5065E-2</v>
      </c>
      <c r="Q159" s="131">
        <f t="shared" ref="Q159:U159" si="276">ROUND((Q158*2080),5)</f>
        <v>67114.528000000006</v>
      </c>
      <c r="R159" s="132">
        <f t="shared" si="276"/>
        <v>69799.142399999997</v>
      </c>
      <c r="S159" s="132">
        <f t="shared" si="276"/>
        <v>72591.105599999995</v>
      </c>
      <c r="T159" s="132">
        <f t="shared" si="276"/>
        <v>75494.744000000006</v>
      </c>
      <c r="U159" s="132">
        <f t="shared" si="276"/>
        <v>78514.550399999993</v>
      </c>
      <c r="V159" s="132">
        <f>ROUND((V158*2080),5)</f>
        <v>81655.142399999997</v>
      </c>
      <c r="W159" s="130">
        <f t="shared" ref="W159:AB159" si="277">(Q158/Q155)-1</f>
        <v>2.5000000000000001E-2</v>
      </c>
      <c r="X159" s="130">
        <f t="shared" si="277"/>
        <v>2.5000000000000001E-2</v>
      </c>
      <c r="Y159" s="130">
        <f t="shared" si="277"/>
        <v>2.5000000000000001E-2</v>
      </c>
      <c r="Z159" s="130">
        <f t="shared" si="277"/>
        <v>2.5000000000000001E-2</v>
      </c>
      <c r="AA159" s="130">
        <f t="shared" si="277"/>
        <v>2.5000000000000001E-2</v>
      </c>
      <c r="AB159" s="130">
        <f t="shared" si="277"/>
        <v>2.5000000000000001E-2</v>
      </c>
    </row>
    <row r="160" spans="1:28" s="4" customFormat="1" ht="13.5" customHeight="1" x14ac:dyDescent="0.2">
      <c r="A160" s="76"/>
      <c r="B160" s="171" t="s">
        <v>120</v>
      </c>
      <c r="C160" s="24" t="s">
        <v>105</v>
      </c>
      <c r="D160" s="248"/>
      <c r="E160" s="194"/>
      <c r="F160" s="195"/>
      <c r="G160" s="195"/>
      <c r="H160" s="195"/>
      <c r="I160" s="195"/>
      <c r="J160" s="405"/>
      <c r="K160" s="352"/>
      <c r="L160" s="136"/>
      <c r="M160" s="136"/>
      <c r="N160" s="136"/>
      <c r="O160" s="136"/>
      <c r="P160" s="136"/>
      <c r="Q160" s="131"/>
      <c r="R160" s="132"/>
      <c r="S160" s="132"/>
      <c r="T160" s="132"/>
      <c r="U160" s="132"/>
      <c r="V160" s="132"/>
      <c r="W160" s="136"/>
      <c r="X160" s="136"/>
      <c r="Y160" s="136"/>
      <c r="Z160" s="136"/>
      <c r="AA160" s="136"/>
      <c r="AB160" s="136"/>
    </row>
    <row r="161" spans="1:28" s="4" customFormat="1" ht="13.5" customHeight="1" thickBot="1" x14ac:dyDescent="0.25">
      <c r="A161" s="80"/>
      <c r="B161" s="171"/>
      <c r="C161" s="24"/>
      <c r="D161" s="249"/>
      <c r="E161" s="189"/>
      <c r="F161" s="190"/>
      <c r="G161" s="190"/>
      <c r="H161" s="190"/>
      <c r="I161" s="190"/>
      <c r="J161" s="402"/>
      <c r="K161" s="389"/>
      <c r="L161" s="133"/>
      <c r="M161" s="133"/>
      <c r="N161" s="133"/>
      <c r="O161" s="133"/>
      <c r="P161" s="133"/>
      <c r="Q161" s="134"/>
      <c r="R161" s="135"/>
      <c r="S161" s="135"/>
      <c r="T161" s="135"/>
      <c r="U161" s="135"/>
      <c r="V161" s="135"/>
      <c r="W161" s="133"/>
      <c r="X161" s="133"/>
      <c r="Y161" s="133"/>
      <c r="Z161" s="133"/>
      <c r="AA161" s="133"/>
      <c r="AB161" s="133"/>
    </row>
    <row r="162" spans="1:28" s="4" customFormat="1" ht="13.5" customHeight="1" x14ac:dyDescent="0.2">
      <c r="A162" s="79">
        <v>46</v>
      </c>
      <c r="B162" s="166" t="s">
        <v>44</v>
      </c>
      <c r="C162" s="45" t="s">
        <v>105</v>
      </c>
      <c r="D162" s="187">
        <f t="shared" ref="D162:D163" si="278">+Q162*96%</f>
        <v>31.75</v>
      </c>
      <c r="E162" s="187">
        <f t="shared" ref="E162:I163" si="279">Q162</f>
        <v>33.07</v>
      </c>
      <c r="F162" s="187">
        <f t="shared" si="279"/>
        <v>34.4</v>
      </c>
      <c r="G162" s="187">
        <f t="shared" si="279"/>
        <v>35.770000000000003</v>
      </c>
      <c r="H162" s="187">
        <f t="shared" si="279"/>
        <v>37.200000000000003</v>
      </c>
      <c r="I162" s="187">
        <f t="shared" si="279"/>
        <v>38.69</v>
      </c>
      <c r="J162" s="400">
        <f>V162</f>
        <v>40.24</v>
      </c>
      <c r="K162" s="388"/>
      <c r="L162" s="130">
        <f>(F162/E162)-1</f>
        <v>4.0217999999999997E-2</v>
      </c>
      <c r="M162" s="130">
        <f t="shared" ref="M162:P162" si="280">(G162/F162)-1</f>
        <v>3.9826E-2</v>
      </c>
      <c r="N162" s="130">
        <f t="shared" si="280"/>
        <v>3.9978E-2</v>
      </c>
      <c r="O162" s="130">
        <f t="shared" si="280"/>
        <v>4.0053999999999999E-2</v>
      </c>
      <c r="P162" s="130">
        <f t="shared" si="280"/>
        <v>4.0062E-2</v>
      </c>
      <c r="Q162" s="204">
        <f>ROUND(VLOOKUP($A162,'2020 REG - ORD 841'!$A$9:$V$499,17,FALSE)*(1+$I$2),5)</f>
        <v>33.073279999999997</v>
      </c>
      <c r="R162" s="204">
        <f>ROUND(VLOOKUP($A162,'2020 REG - ORD 841'!$A$9:$V$499,18,FALSE)*(1+$I$2),5)</f>
        <v>34.396210000000004</v>
      </c>
      <c r="S162" s="204">
        <f>ROUND(VLOOKUP($A162,'2020 REG - ORD 841'!$A$9:$V$499,19,FALSE)*(1+$I$2),5)</f>
        <v>35.77205</v>
      </c>
      <c r="T162" s="204">
        <f>ROUND(VLOOKUP($A162,'2020 REG - ORD 841'!$A$9:$V$499,20,FALSE)*(1+$I$2),5)</f>
        <v>37.202939999999998</v>
      </c>
      <c r="U162" s="204">
        <f>ROUND(VLOOKUP($A162,'2020 REG - ORD 841'!$A$9:$V$499,21,FALSE)*(1+$I$2),5)</f>
        <v>38.691070000000003</v>
      </c>
      <c r="V162" s="204">
        <f>ROUND(VLOOKUP($A162,'2020 REG - ORD 841'!$A$9:$V$499,22,FALSE)*(1+$I$2),5)</f>
        <v>40.238709999999998</v>
      </c>
      <c r="W162" s="130"/>
      <c r="X162" s="130">
        <f>(R162/Q162)-1</f>
        <v>0.04</v>
      </c>
      <c r="Y162" s="130">
        <f t="shared" ref="Y162:AB162" si="281">(S162/R162)-1</f>
        <v>0.04</v>
      </c>
      <c r="Z162" s="130">
        <f t="shared" si="281"/>
        <v>0.04</v>
      </c>
      <c r="AA162" s="130">
        <f t="shared" si="281"/>
        <v>0.04</v>
      </c>
      <c r="AB162" s="130">
        <f t="shared" si="281"/>
        <v>0.04</v>
      </c>
    </row>
    <row r="163" spans="1:28" s="4" customFormat="1" ht="13.5" customHeight="1" x14ac:dyDescent="0.2">
      <c r="A163" s="76"/>
      <c r="B163" s="171" t="s">
        <v>269</v>
      </c>
      <c r="C163" s="24" t="s">
        <v>105</v>
      </c>
      <c r="D163" s="188">
        <f t="shared" si="278"/>
        <v>66041</v>
      </c>
      <c r="E163" s="188">
        <f t="shared" si="279"/>
        <v>68792</v>
      </c>
      <c r="F163" s="188">
        <f t="shared" si="279"/>
        <v>71544</v>
      </c>
      <c r="G163" s="188">
        <f t="shared" si="279"/>
        <v>74406</v>
      </c>
      <c r="H163" s="188">
        <f t="shared" si="279"/>
        <v>77382</v>
      </c>
      <c r="I163" s="188">
        <f t="shared" si="279"/>
        <v>80477</v>
      </c>
      <c r="J163" s="401">
        <f>V163</f>
        <v>83697</v>
      </c>
      <c r="K163" s="388">
        <f t="shared" ref="K163:P163" si="282">(E162/E158)-1</f>
        <v>2.4791000000000001E-2</v>
      </c>
      <c r="L163" s="130">
        <f t="shared" si="282"/>
        <v>2.503E-2</v>
      </c>
      <c r="M163" s="130">
        <f t="shared" si="282"/>
        <v>2.4927999999999999E-2</v>
      </c>
      <c r="N163" s="130">
        <f t="shared" si="282"/>
        <v>2.4792999999999999E-2</v>
      </c>
      <c r="O163" s="130">
        <f t="shared" si="282"/>
        <v>2.4901E-2</v>
      </c>
      <c r="P163" s="130">
        <f t="shared" si="282"/>
        <v>2.4962000000000002E-2</v>
      </c>
      <c r="Q163" s="131">
        <f t="shared" ref="Q163:U163" si="283">ROUND((Q162*2080),5)</f>
        <v>68792.422399999996</v>
      </c>
      <c r="R163" s="132">
        <f t="shared" si="283"/>
        <v>71544.116800000003</v>
      </c>
      <c r="S163" s="132">
        <f t="shared" si="283"/>
        <v>74405.864000000001</v>
      </c>
      <c r="T163" s="132">
        <f t="shared" si="283"/>
        <v>77382.1152</v>
      </c>
      <c r="U163" s="132">
        <f t="shared" si="283"/>
        <v>80477.425600000002</v>
      </c>
      <c r="V163" s="132">
        <f>ROUND((V162*2080),5)</f>
        <v>83696.516799999998</v>
      </c>
      <c r="W163" s="130">
        <f t="shared" ref="W163:AB163" si="284">(Q162/Q158)-1</f>
        <v>2.5000000000000001E-2</v>
      </c>
      <c r="X163" s="130">
        <f t="shared" si="284"/>
        <v>2.5000000000000001E-2</v>
      </c>
      <c r="Y163" s="130">
        <f t="shared" si="284"/>
        <v>2.5000000000000001E-2</v>
      </c>
      <c r="Z163" s="130">
        <f t="shared" si="284"/>
        <v>2.5000000000000001E-2</v>
      </c>
      <c r="AA163" s="130">
        <f t="shared" si="284"/>
        <v>2.5000000000000001E-2</v>
      </c>
      <c r="AB163" s="130">
        <f t="shared" si="284"/>
        <v>2.5000000000000001E-2</v>
      </c>
    </row>
    <row r="164" spans="1:28" s="4" customFormat="1" ht="13.5" customHeight="1" x14ac:dyDescent="0.2">
      <c r="A164" s="76"/>
      <c r="B164" s="171" t="s">
        <v>122</v>
      </c>
      <c r="C164" s="24" t="s">
        <v>105</v>
      </c>
      <c r="D164" s="248"/>
      <c r="E164" s="192"/>
      <c r="F164" s="193"/>
      <c r="G164" s="193"/>
      <c r="H164" s="193"/>
      <c r="I164" s="193"/>
      <c r="J164" s="403"/>
      <c r="K164" s="390"/>
      <c r="L164" s="137"/>
      <c r="M164" s="137"/>
      <c r="N164" s="137"/>
      <c r="O164" s="137"/>
      <c r="P164" s="137"/>
      <c r="Q164" s="138"/>
      <c r="R164" s="139"/>
      <c r="S164" s="139"/>
      <c r="T164" s="139"/>
      <c r="U164" s="139"/>
      <c r="V164" s="139"/>
      <c r="W164" s="137"/>
      <c r="X164" s="137"/>
      <c r="Y164" s="137"/>
      <c r="Z164" s="137"/>
      <c r="AA164" s="137"/>
      <c r="AB164" s="137"/>
    </row>
    <row r="165" spans="1:28" s="4" customFormat="1" ht="13.5" customHeight="1" x14ac:dyDescent="0.2">
      <c r="A165" s="76"/>
      <c r="B165" s="175" t="s">
        <v>64</v>
      </c>
      <c r="C165" s="24" t="s">
        <v>105</v>
      </c>
      <c r="D165" s="248"/>
      <c r="E165" s="192"/>
      <c r="F165" s="193"/>
      <c r="G165" s="193"/>
      <c r="H165" s="193"/>
      <c r="I165" s="193"/>
      <c r="J165" s="403"/>
      <c r="K165" s="390"/>
      <c r="L165" s="137"/>
      <c r="M165" s="137"/>
      <c r="N165" s="137"/>
      <c r="O165" s="137"/>
      <c r="P165" s="137"/>
      <c r="Q165" s="138"/>
      <c r="R165" s="139"/>
      <c r="S165" s="139"/>
      <c r="T165" s="139"/>
      <c r="U165" s="139"/>
      <c r="V165" s="139"/>
      <c r="W165" s="137"/>
      <c r="X165" s="137"/>
      <c r="Y165" s="137"/>
      <c r="Z165" s="137"/>
      <c r="AA165" s="137"/>
      <c r="AB165" s="137"/>
    </row>
    <row r="166" spans="1:28" s="4" customFormat="1" ht="13.5" customHeight="1" x14ac:dyDescent="0.2">
      <c r="A166" s="76"/>
      <c r="B166" s="171" t="s">
        <v>121</v>
      </c>
      <c r="C166" s="24" t="s">
        <v>105</v>
      </c>
      <c r="D166" s="248"/>
      <c r="E166" s="192"/>
      <c r="F166" s="193"/>
      <c r="G166" s="193"/>
      <c r="H166" s="193"/>
      <c r="I166" s="193"/>
      <c r="J166" s="403"/>
      <c r="K166" s="390"/>
      <c r="L166" s="137"/>
      <c r="M166" s="137"/>
      <c r="N166" s="137"/>
      <c r="O166" s="137"/>
      <c r="P166" s="137"/>
      <c r="Q166" s="138"/>
      <c r="R166" s="139"/>
      <c r="S166" s="139"/>
      <c r="T166" s="139"/>
      <c r="U166" s="139"/>
      <c r="V166" s="139"/>
      <c r="W166" s="137"/>
      <c r="X166" s="137"/>
      <c r="Y166" s="137"/>
      <c r="Z166" s="137"/>
      <c r="AA166" s="137"/>
      <c r="AB166" s="137"/>
    </row>
    <row r="167" spans="1:28" s="4" customFormat="1" ht="22.5" x14ac:dyDescent="0.2">
      <c r="A167" s="76"/>
      <c r="B167" s="339" t="s">
        <v>324</v>
      </c>
      <c r="C167" s="338" t="s">
        <v>105</v>
      </c>
      <c r="D167" s="248"/>
      <c r="E167" s="192"/>
      <c r="F167" s="193"/>
      <c r="G167" s="193"/>
      <c r="H167" s="193"/>
      <c r="I167" s="193"/>
      <c r="J167" s="403"/>
      <c r="K167" s="390"/>
      <c r="L167" s="137"/>
      <c r="M167" s="137"/>
      <c r="N167" s="137"/>
      <c r="O167" s="137"/>
      <c r="P167" s="137"/>
      <c r="Q167" s="138"/>
      <c r="R167" s="139"/>
      <c r="S167" s="139"/>
      <c r="T167" s="139"/>
      <c r="U167" s="139"/>
      <c r="V167" s="139"/>
      <c r="W167" s="137"/>
      <c r="X167" s="137"/>
      <c r="Y167" s="137"/>
      <c r="Z167" s="137"/>
      <c r="AA167" s="137"/>
      <c r="AB167" s="137"/>
    </row>
    <row r="168" spans="1:28" s="4" customFormat="1" ht="11.25" x14ac:dyDescent="0.2">
      <c r="A168" s="76"/>
      <c r="B168" s="339" t="s">
        <v>297</v>
      </c>
      <c r="C168" s="24" t="s">
        <v>105</v>
      </c>
      <c r="D168" s="248"/>
      <c r="E168" s="192"/>
      <c r="F168" s="193"/>
      <c r="G168" s="193"/>
      <c r="H168" s="193"/>
      <c r="I168" s="193"/>
      <c r="J168" s="403"/>
      <c r="K168" s="390"/>
      <c r="L168" s="137"/>
      <c r="M168" s="137"/>
      <c r="N168" s="137"/>
      <c r="O168" s="137"/>
      <c r="P168" s="137"/>
      <c r="Q168" s="138"/>
      <c r="R168" s="139"/>
      <c r="S168" s="139"/>
      <c r="T168" s="139"/>
      <c r="U168" s="139"/>
      <c r="V168" s="139"/>
      <c r="W168" s="137"/>
      <c r="X168" s="137"/>
      <c r="Y168" s="137"/>
      <c r="Z168" s="137"/>
      <c r="AA168" s="137"/>
      <c r="AB168" s="137"/>
    </row>
    <row r="169" spans="1:28" s="4" customFormat="1" ht="11.25" x14ac:dyDescent="0.2">
      <c r="A169" s="76"/>
      <c r="B169" s="339" t="s">
        <v>308</v>
      </c>
      <c r="C169" s="89" t="s">
        <v>105</v>
      </c>
      <c r="D169" s="254"/>
      <c r="E169" s="192"/>
      <c r="F169" s="193"/>
      <c r="G169" s="193"/>
      <c r="H169" s="193"/>
      <c r="I169" s="193"/>
      <c r="J169" s="403"/>
      <c r="K169" s="390"/>
      <c r="L169" s="137"/>
      <c r="M169" s="137"/>
      <c r="N169" s="137"/>
      <c r="O169" s="137"/>
      <c r="P169" s="137"/>
      <c r="Q169" s="138"/>
      <c r="R169" s="139"/>
      <c r="S169" s="139"/>
      <c r="T169" s="139"/>
      <c r="U169" s="139"/>
      <c r="V169" s="139"/>
      <c r="W169" s="137"/>
      <c r="X169" s="137"/>
      <c r="Y169" s="137"/>
      <c r="Z169" s="137"/>
      <c r="AA169" s="137"/>
      <c r="AB169" s="137"/>
    </row>
    <row r="170" spans="1:28" s="4" customFormat="1" ht="13.5" customHeight="1" x14ac:dyDescent="0.2">
      <c r="A170" s="76"/>
      <c r="B170" s="339" t="s">
        <v>224</v>
      </c>
      <c r="C170" s="4" t="s">
        <v>105</v>
      </c>
      <c r="D170" s="254"/>
      <c r="E170" s="192"/>
      <c r="F170" s="193"/>
      <c r="G170" s="193"/>
      <c r="H170" s="193"/>
      <c r="I170" s="193"/>
      <c r="J170" s="403"/>
      <c r="K170" s="390"/>
      <c r="L170" s="137"/>
      <c r="M170" s="137"/>
      <c r="N170" s="137"/>
      <c r="O170" s="137"/>
      <c r="P170" s="137"/>
      <c r="Q170" s="138"/>
      <c r="R170" s="139"/>
      <c r="S170" s="139"/>
      <c r="T170" s="139"/>
      <c r="U170" s="139"/>
      <c r="V170" s="139"/>
      <c r="W170" s="137"/>
      <c r="X170" s="137"/>
      <c r="Y170" s="137"/>
      <c r="Z170" s="137"/>
      <c r="AA170" s="137"/>
      <c r="AB170" s="137"/>
    </row>
    <row r="171" spans="1:28" s="4" customFormat="1" ht="13.5" customHeight="1" x14ac:dyDescent="0.2">
      <c r="A171" s="76"/>
      <c r="B171" s="175" t="s">
        <v>74</v>
      </c>
      <c r="C171" s="89" t="s">
        <v>77</v>
      </c>
      <c r="D171" s="254"/>
      <c r="E171" s="192"/>
      <c r="F171" s="193"/>
      <c r="G171" s="193"/>
      <c r="H171" s="193"/>
      <c r="I171" s="193"/>
      <c r="J171" s="403"/>
      <c r="K171" s="390"/>
      <c r="L171" s="137"/>
      <c r="M171" s="137"/>
      <c r="N171" s="137"/>
      <c r="O171" s="137"/>
      <c r="P171" s="137"/>
      <c r="Q171" s="138"/>
      <c r="R171" s="139"/>
      <c r="S171" s="139"/>
      <c r="T171" s="139"/>
      <c r="U171" s="139"/>
      <c r="V171" s="139"/>
      <c r="W171" s="137"/>
      <c r="X171" s="137"/>
      <c r="Y171" s="137"/>
      <c r="Z171" s="137"/>
      <c r="AA171" s="137"/>
      <c r="AB171" s="137"/>
    </row>
    <row r="172" spans="1:28" s="4" customFormat="1" ht="13.5" customHeight="1" thickBot="1" x14ac:dyDescent="0.25">
      <c r="A172" s="80"/>
      <c r="B172" s="176"/>
      <c r="C172" s="84"/>
      <c r="D172" s="252"/>
      <c r="E172" s="189"/>
      <c r="F172" s="190"/>
      <c r="G172" s="190"/>
      <c r="H172" s="190"/>
      <c r="I172" s="190"/>
      <c r="J172" s="402"/>
      <c r="K172" s="389"/>
      <c r="L172" s="133"/>
      <c r="M172" s="133"/>
      <c r="N172" s="133"/>
      <c r="O172" s="133"/>
      <c r="P172" s="133"/>
      <c r="Q172" s="134"/>
      <c r="R172" s="135"/>
      <c r="S172" s="135"/>
      <c r="T172" s="135"/>
      <c r="U172" s="135"/>
      <c r="V172" s="135"/>
      <c r="W172" s="133"/>
      <c r="X172" s="133"/>
      <c r="Y172" s="133"/>
      <c r="Z172" s="133"/>
      <c r="AA172" s="133"/>
      <c r="AB172" s="133"/>
    </row>
    <row r="173" spans="1:28" s="4" customFormat="1" ht="13.5" customHeight="1" x14ac:dyDescent="0.2">
      <c r="A173" s="79">
        <v>47</v>
      </c>
      <c r="B173" s="174" t="s">
        <v>52</v>
      </c>
      <c r="C173" s="45" t="s">
        <v>105</v>
      </c>
      <c r="D173" s="187">
        <f t="shared" ref="D173:D174" si="285">+Q173*96%</f>
        <v>32.54</v>
      </c>
      <c r="E173" s="187">
        <f t="shared" ref="E173:I174" si="286">Q173</f>
        <v>33.9</v>
      </c>
      <c r="F173" s="187">
        <f t="shared" si="286"/>
        <v>35.26</v>
      </c>
      <c r="G173" s="187">
        <f t="shared" si="286"/>
        <v>36.67</v>
      </c>
      <c r="H173" s="187">
        <f t="shared" si="286"/>
        <v>38.130000000000003</v>
      </c>
      <c r="I173" s="187">
        <f t="shared" si="286"/>
        <v>39.659999999999997</v>
      </c>
      <c r="J173" s="400">
        <f>V173</f>
        <v>41.24</v>
      </c>
      <c r="K173" s="388"/>
      <c r="L173" s="130">
        <f>(F173/E173)-1</f>
        <v>4.0118000000000001E-2</v>
      </c>
      <c r="M173" s="130">
        <f t="shared" ref="M173:P173" si="287">(G173/F173)-1</f>
        <v>3.9988999999999997E-2</v>
      </c>
      <c r="N173" s="130">
        <f t="shared" si="287"/>
        <v>3.9815000000000003E-2</v>
      </c>
      <c r="O173" s="130">
        <f t="shared" si="287"/>
        <v>4.0126000000000002E-2</v>
      </c>
      <c r="P173" s="130">
        <f t="shared" si="287"/>
        <v>3.9838999999999999E-2</v>
      </c>
      <c r="Q173" s="204">
        <f>ROUND(VLOOKUP($A173,'2020 REG - ORD 841'!$A$9:$V$499,17,FALSE)*(1+$I$2),5)</f>
        <v>33.900109999999998</v>
      </c>
      <c r="R173" s="204">
        <f>ROUND(VLOOKUP($A173,'2020 REG - ORD 841'!$A$9:$V$499,18,FALSE)*(1+$I$2),5)</f>
        <v>35.25611</v>
      </c>
      <c r="S173" s="204">
        <f>ROUND(VLOOKUP($A173,'2020 REG - ORD 841'!$A$9:$V$499,19,FALSE)*(1+$I$2),5)</f>
        <v>36.666370000000001</v>
      </c>
      <c r="T173" s="204">
        <f>ROUND(VLOOKUP($A173,'2020 REG - ORD 841'!$A$9:$V$499,20,FALSE)*(1+$I$2),5)</f>
        <v>38.133040000000001</v>
      </c>
      <c r="U173" s="204">
        <f>ROUND(VLOOKUP($A173,'2020 REG - ORD 841'!$A$9:$V$499,21,FALSE)*(1+$I$2),5)</f>
        <v>39.658340000000003</v>
      </c>
      <c r="V173" s="204">
        <f>ROUND(VLOOKUP($A173,'2020 REG - ORD 841'!$A$9:$V$499,22,FALSE)*(1+$I$2),5)</f>
        <v>41.244680000000002</v>
      </c>
      <c r="W173" s="130"/>
      <c r="X173" s="130">
        <f>(R173/Q173)-1</f>
        <v>0.04</v>
      </c>
      <c r="Y173" s="130">
        <f t="shared" ref="Y173:AB173" si="288">(S173/R173)-1</f>
        <v>0.04</v>
      </c>
      <c r="Z173" s="130">
        <f t="shared" si="288"/>
        <v>0.04</v>
      </c>
      <c r="AA173" s="130">
        <f t="shared" si="288"/>
        <v>3.9999E-2</v>
      </c>
      <c r="AB173" s="130">
        <f t="shared" si="288"/>
        <v>0.04</v>
      </c>
    </row>
    <row r="174" spans="1:28" s="4" customFormat="1" ht="13.5" customHeight="1" x14ac:dyDescent="0.2">
      <c r="A174" s="76"/>
      <c r="B174" s="175" t="s">
        <v>69</v>
      </c>
      <c r="C174" s="89" t="s">
        <v>105</v>
      </c>
      <c r="D174" s="188">
        <f t="shared" si="285"/>
        <v>67692</v>
      </c>
      <c r="E174" s="188">
        <f t="shared" si="286"/>
        <v>70512</v>
      </c>
      <c r="F174" s="188">
        <f t="shared" si="286"/>
        <v>73333</v>
      </c>
      <c r="G174" s="188">
        <f t="shared" si="286"/>
        <v>76266</v>
      </c>
      <c r="H174" s="188">
        <f t="shared" si="286"/>
        <v>79317</v>
      </c>
      <c r="I174" s="188">
        <f t="shared" si="286"/>
        <v>82489</v>
      </c>
      <c r="J174" s="401">
        <f>V174</f>
        <v>85789</v>
      </c>
      <c r="K174" s="388">
        <f t="shared" ref="K174:P174" si="289">(E173/E162)-1</f>
        <v>2.5097999999999999E-2</v>
      </c>
      <c r="L174" s="130">
        <f t="shared" si="289"/>
        <v>2.5000000000000001E-2</v>
      </c>
      <c r="M174" s="130">
        <f t="shared" si="289"/>
        <v>2.5160999999999999E-2</v>
      </c>
      <c r="N174" s="130">
        <f t="shared" si="289"/>
        <v>2.5000000000000001E-2</v>
      </c>
      <c r="O174" s="130">
        <f t="shared" si="289"/>
        <v>2.5071E-2</v>
      </c>
      <c r="P174" s="130">
        <f t="shared" si="289"/>
        <v>2.4851000000000002E-2</v>
      </c>
      <c r="Q174" s="131">
        <f t="shared" ref="Q174:U174" si="290">ROUND((Q173*2080),5)</f>
        <v>70512.228799999997</v>
      </c>
      <c r="R174" s="132">
        <f t="shared" si="290"/>
        <v>73332.708799999993</v>
      </c>
      <c r="S174" s="132">
        <f t="shared" si="290"/>
        <v>76266.049599999998</v>
      </c>
      <c r="T174" s="132">
        <f t="shared" si="290"/>
        <v>79316.723199999993</v>
      </c>
      <c r="U174" s="132">
        <f t="shared" si="290"/>
        <v>82489.347200000004</v>
      </c>
      <c r="V174" s="132">
        <f>ROUND((V173*2080),5)</f>
        <v>85788.934399999998</v>
      </c>
      <c r="W174" s="130">
        <f t="shared" ref="W174:AB174" si="291">(Q173/Q162)-1</f>
        <v>2.5000000000000001E-2</v>
      </c>
      <c r="X174" s="130">
        <f t="shared" si="291"/>
        <v>2.5000000000000001E-2</v>
      </c>
      <c r="Y174" s="130">
        <f t="shared" si="291"/>
        <v>2.5000999999999999E-2</v>
      </c>
      <c r="Z174" s="130">
        <f t="shared" si="291"/>
        <v>2.5000999999999999E-2</v>
      </c>
      <c r="AA174" s="130">
        <f t="shared" si="291"/>
        <v>2.5000000000000001E-2</v>
      </c>
      <c r="AB174" s="130">
        <f t="shared" si="291"/>
        <v>2.5000000000000001E-2</v>
      </c>
    </row>
    <row r="175" spans="1:28" s="4" customFormat="1" ht="13.5" customHeight="1" x14ac:dyDescent="0.2">
      <c r="A175" s="76"/>
      <c r="B175" s="171" t="s">
        <v>123</v>
      </c>
      <c r="C175" s="24" t="s">
        <v>77</v>
      </c>
      <c r="D175" s="248"/>
      <c r="E175" s="192"/>
      <c r="F175" s="193"/>
      <c r="G175" s="193"/>
      <c r="H175" s="193"/>
      <c r="I175" s="193"/>
      <c r="J175" s="403"/>
      <c r="K175" s="390"/>
      <c r="L175" s="137"/>
      <c r="M175" s="137"/>
      <c r="N175" s="137"/>
      <c r="O175" s="137"/>
      <c r="P175" s="137"/>
      <c r="Q175" s="138"/>
      <c r="R175" s="139"/>
      <c r="S175" s="139"/>
      <c r="T175" s="139"/>
      <c r="U175" s="139"/>
      <c r="V175" s="139"/>
      <c r="W175" s="137"/>
      <c r="X175" s="137"/>
      <c r="Y175" s="137"/>
      <c r="Z175" s="137"/>
      <c r="AA175" s="137"/>
      <c r="AB175" s="137"/>
    </row>
    <row r="176" spans="1:28" s="4" customFormat="1" ht="13.5" customHeight="1" thickBot="1" x14ac:dyDescent="0.25">
      <c r="A176" s="80"/>
      <c r="B176" s="176" t="s">
        <v>50</v>
      </c>
      <c r="C176" s="84" t="s">
        <v>105</v>
      </c>
      <c r="D176" s="249"/>
      <c r="E176" s="189"/>
      <c r="F176" s="190"/>
      <c r="G176" s="190"/>
      <c r="H176" s="190"/>
      <c r="I176" s="190"/>
      <c r="J176" s="402"/>
      <c r="K176" s="389"/>
      <c r="L176" s="133"/>
      <c r="M176" s="133"/>
      <c r="N176" s="133"/>
      <c r="O176" s="133"/>
      <c r="P176" s="133"/>
      <c r="Q176" s="134"/>
      <c r="R176" s="135"/>
      <c r="S176" s="135"/>
      <c r="T176" s="135"/>
      <c r="U176" s="135"/>
      <c r="V176" s="135"/>
      <c r="W176" s="133"/>
      <c r="X176" s="133"/>
      <c r="Y176" s="133"/>
      <c r="Z176" s="133"/>
      <c r="AA176" s="133"/>
      <c r="AB176" s="133"/>
    </row>
    <row r="177" spans="1:28" s="4" customFormat="1" ht="13.5" customHeight="1" x14ac:dyDescent="0.2">
      <c r="A177" s="79">
        <v>48</v>
      </c>
      <c r="B177" s="175"/>
      <c r="C177" s="175"/>
      <c r="D177" s="187">
        <f t="shared" ref="D177:D178" si="292">+Q177*96%</f>
        <v>33.36</v>
      </c>
      <c r="E177" s="187">
        <f t="shared" ref="E177:I178" si="293">Q177</f>
        <v>34.75</v>
      </c>
      <c r="F177" s="187">
        <f t="shared" si="293"/>
        <v>36.14</v>
      </c>
      <c r="G177" s="187">
        <f t="shared" si="293"/>
        <v>37.58</v>
      </c>
      <c r="H177" s="187">
        <f t="shared" si="293"/>
        <v>39.090000000000003</v>
      </c>
      <c r="I177" s="187">
        <f t="shared" si="293"/>
        <v>40.65</v>
      </c>
      <c r="J177" s="400">
        <f>V177</f>
        <v>42.28</v>
      </c>
      <c r="K177" s="388"/>
      <c r="L177" s="130">
        <f>(F177/E177)-1</f>
        <v>0.04</v>
      </c>
      <c r="M177" s="130">
        <f t="shared" ref="M177:P177" si="294">(G177/F177)-1</f>
        <v>3.9844999999999998E-2</v>
      </c>
      <c r="N177" s="130">
        <f t="shared" si="294"/>
        <v>4.0181000000000001E-2</v>
      </c>
      <c r="O177" s="130">
        <f t="shared" si="294"/>
        <v>3.9907999999999999E-2</v>
      </c>
      <c r="P177" s="130">
        <f t="shared" si="294"/>
        <v>4.0098000000000002E-2</v>
      </c>
      <c r="Q177" s="204">
        <f>ROUND(VLOOKUP($A177,'2020 REG - ORD 841'!$A$9:$V$499,17,FALSE)*(1+$I$2),5)</f>
        <v>34.747610000000002</v>
      </c>
      <c r="R177" s="204">
        <f>ROUND(VLOOKUP($A177,'2020 REG - ORD 841'!$A$9:$V$499,18,FALSE)*(1+$I$2),5)</f>
        <v>36.137509999999999</v>
      </c>
      <c r="S177" s="204">
        <f>ROUND(VLOOKUP($A177,'2020 REG - ORD 841'!$A$9:$V$499,19,FALSE)*(1+$I$2),5)</f>
        <v>37.583019999999998</v>
      </c>
      <c r="T177" s="204">
        <f>ROUND(VLOOKUP($A177,'2020 REG - ORD 841'!$A$9:$V$499,20,FALSE)*(1+$I$2),5)</f>
        <v>39.086350000000003</v>
      </c>
      <c r="U177" s="204">
        <f>ROUND(VLOOKUP($A177,'2020 REG - ORD 841'!$A$9:$V$499,21,FALSE)*(1+$I$2),5)</f>
        <v>40.649799999999999</v>
      </c>
      <c r="V177" s="204">
        <f>ROUND(VLOOKUP($A177,'2020 REG - ORD 841'!$A$9:$V$499,22,FALSE)*(1+$I$2),5)</f>
        <v>42.275799999999997</v>
      </c>
      <c r="W177" s="130"/>
      <c r="X177" s="130">
        <f>(R177/Q177)-1</f>
        <v>0.04</v>
      </c>
      <c r="Y177" s="130">
        <f t="shared" ref="Y177:AB177" si="295">(S177/R177)-1</f>
        <v>0.04</v>
      </c>
      <c r="Z177" s="130">
        <f t="shared" si="295"/>
        <v>0.04</v>
      </c>
      <c r="AA177" s="130">
        <f t="shared" si="295"/>
        <v>0.04</v>
      </c>
      <c r="AB177" s="130">
        <f t="shared" si="295"/>
        <v>0.04</v>
      </c>
    </row>
    <row r="178" spans="1:28" s="4" customFormat="1" ht="13.5" customHeight="1" x14ac:dyDescent="0.2">
      <c r="A178" s="76"/>
      <c r="B178" s="175"/>
      <c r="C178" s="175"/>
      <c r="D178" s="188">
        <f t="shared" si="292"/>
        <v>69384</v>
      </c>
      <c r="E178" s="188">
        <f t="shared" si="293"/>
        <v>72275</v>
      </c>
      <c r="F178" s="188">
        <f t="shared" si="293"/>
        <v>75166</v>
      </c>
      <c r="G178" s="188">
        <f t="shared" si="293"/>
        <v>78173</v>
      </c>
      <c r="H178" s="188">
        <f t="shared" si="293"/>
        <v>81300</v>
      </c>
      <c r="I178" s="188">
        <f t="shared" si="293"/>
        <v>84552</v>
      </c>
      <c r="J178" s="401">
        <f>V178</f>
        <v>87934</v>
      </c>
      <c r="K178" s="388">
        <f>(E177/E173)-1</f>
        <v>2.5073999999999999E-2</v>
      </c>
      <c r="L178" s="130">
        <f>(F177/F173)-1</f>
        <v>2.4957E-2</v>
      </c>
      <c r="M178" s="130">
        <f t="shared" ref="M178:P178" si="296">(G177/G173)-1</f>
        <v>2.4816000000000001E-2</v>
      </c>
      <c r="N178" s="130">
        <f t="shared" si="296"/>
        <v>2.5177000000000001E-2</v>
      </c>
      <c r="O178" s="130">
        <f t="shared" si="296"/>
        <v>2.4962000000000002E-2</v>
      </c>
      <c r="P178" s="130">
        <f t="shared" si="296"/>
        <v>2.5218000000000001E-2</v>
      </c>
      <c r="Q178" s="131">
        <f t="shared" ref="Q178:U178" si="297">ROUND((Q177*2080),5)</f>
        <v>72275.0288</v>
      </c>
      <c r="R178" s="132">
        <f t="shared" si="297"/>
        <v>75166.020799999998</v>
      </c>
      <c r="S178" s="132">
        <f t="shared" si="297"/>
        <v>78172.681599999996</v>
      </c>
      <c r="T178" s="132">
        <f t="shared" si="297"/>
        <v>81299.607999999993</v>
      </c>
      <c r="U178" s="132">
        <f t="shared" si="297"/>
        <v>84551.584000000003</v>
      </c>
      <c r="V178" s="132">
        <f>ROUND((V177*2080),5)</f>
        <v>87933.664000000004</v>
      </c>
      <c r="W178" s="130">
        <f>(Q177/Q173)-1</f>
        <v>2.5000000000000001E-2</v>
      </c>
      <c r="X178" s="130">
        <f>(R177/R173)-1</f>
        <v>2.5000000000000001E-2</v>
      </c>
      <c r="Y178" s="130">
        <f t="shared" ref="Y178:AB178" si="298">(S177/S173)-1</f>
        <v>2.5000000000000001E-2</v>
      </c>
      <c r="Z178" s="130">
        <f t="shared" si="298"/>
        <v>2.5000000000000001E-2</v>
      </c>
      <c r="AA178" s="130">
        <f t="shared" si="298"/>
        <v>2.5000000000000001E-2</v>
      </c>
      <c r="AB178" s="130">
        <f t="shared" si="298"/>
        <v>2.5000000000000001E-2</v>
      </c>
    </row>
    <row r="179" spans="1:28" s="4" customFormat="1" ht="13.5" customHeight="1" thickBot="1" x14ac:dyDescent="0.25">
      <c r="A179" s="80"/>
      <c r="B179" s="170"/>
      <c r="C179" s="49"/>
      <c r="D179" s="249"/>
      <c r="E179" s="189"/>
      <c r="F179" s="190"/>
      <c r="G179" s="190"/>
      <c r="H179" s="190"/>
      <c r="I179" s="190"/>
      <c r="J179" s="402"/>
      <c r="K179" s="389"/>
      <c r="L179" s="133"/>
      <c r="M179" s="133"/>
      <c r="N179" s="133"/>
      <c r="O179" s="133"/>
      <c r="P179" s="133"/>
      <c r="Q179" s="134"/>
      <c r="R179" s="135"/>
      <c r="S179" s="135"/>
      <c r="T179" s="135"/>
      <c r="U179" s="135"/>
      <c r="V179" s="135"/>
      <c r="W179" s="133"/>
      <c r="X179" s="133"/>
      <c r="Y179" s="133"/>
      <c r="Z179" s="133"/>
      <c r="AA179" s="133"/>
      <c r="AB179" s="133"/>
    </row>
    <row r="180" spans="1:28" s="4" customFormat="1" ht="13.5" customHeight="1" x14ac:dyDescent="0.2">
      <c r="A180" s="79">
        <v>49</v>
      </c>
      <c r="B180" s="234" t="s">
        <v>54</v>
      </c>
      <c r="C180" s="45" t="s">
        <v>77</v>
      </c>
      <c r="D180" s="187">
        <f t="shared" ref="D180" si="299">+Q180*96%</f>
        <v>34.19</v>
      </c>
      <c r="E180" s="187">
        <f t="shared" ref="E180:I180" si="300">Q180</f>
        <v>35.619999999999997</v>
      </c>
      <c r="F180" s="187">
        <f t="shared" si="300"/>
        <v>37.04</v>
      </c>
      <c r="G180" s="187">
        <f t="shared" si="300"/>
        <v>38.520000000000003</v>
      </c>
      <c r="H180" s="187">
        <f t="shared" si="300"/>
        <v>40.06</v>
      </c>
      <c r="I180" s="187">
        <f t="shared" si="300"/>
        <v>41.67</v>
      </c>
      <c r="J180" s="400">
        <f>V180</f>
        <v>43.33</v>
      </c>
      <c r="K180" s="388"/>
      <c r="L180" s="130">
        <f>(F180/E180)-1</f>
        <v>3.9864999999999998E-2</v>
      </c>
      <c r="M180" s="130">
        <f t="shared" ref="M180:P180" si="301">(G180/F180)-1</f>
        <v>3.9956999999999999E-2</v>
      </c>
      <c r="N180" s="130">
        <f t="shared" si="301"/>
        <v>3.9979000000000001E-2</v>
      </c>
      <c r="O180" s="130">
        <f t="shared" si="301"/>
        <v>4.0189999999999997E-2</v>
      </c>
      <c r="P180" s="130">
        <f t="shared" si="301"/>
        <v>3.9836999999999997E-2</v>
      </c>
      <c r="Q180" s="204">
        <f>ROUND(VLOOKUP($A180,'2020 REG - ORD 841'!$A$9:$V$499,17,FALSE)*(1+$I$2),5)</f>
        <v>35.616289999999999</v>
      </c>
      <c r="R180" s="204">
        <f>ROUND(VLOOKUP($A180,'2020 REG - ORD 841'!$A$9:$V$499,18,FALSE)*(1+$I$2),5)</f>
        <v>37.040950000000002</v>
      </c>
      <c r="S180" s="204">
        <f>ROUND(VLOOKUP($A180,'2020 REG - ORD 841'!$A$9:$V$499,19,FALSE)*(1+$I$2),5)</f>
        <v>38.52261</v>
      </c>
      <c r="T180" s="204">
        <f>ROUND(VLOOKUP($A180,'2020 REG - ORD 841'!$A$9:$V$499,20,FALSE)*(1+$I$2),5)</f>
        <v>40.063519999999997</v>
      </c>
      <c r="U180" s="204">
        <f>ROUND(VLOOKUP($A180,'2020 REG - ORD 841'!$A$9:$V$499,21,FALSE)*(1+$I$2),5)</f>
        <v>41.666040000000002</v>
      </c>
      <c r="V180" s="204">
        <f>ROUND(VLOOKUP($A180,'2020 REG - ORD 841'!$A$9:$V$499,22,FALSE)*(1+$I$2),5)</f>
        <v>43.332689999999999</v>
      </c>
      <c r="W180" s="130"/>
      <c r="X180" s="130">
        <f>(R180/Q180)-1</f>
        <v>0.04</v>
      </c>
      <c r="Y180" s="130">
        <f t="shared" ref="Y180:AB180" si="302">(S180/R180)-1</f>
        <v>4.0001000000000002E-2</v>
      </c>
      <c r="Z180" s="130">
        <f t="shared" si="302"/>
        <v>0.04</v>
      </c>
      <c r="AA180" s="130">
        <f t="shared" si="302"/>
        <v>3.9999E-2</v>
      </c>
      <c r="AB180" s="130">
        <f t="shared" si="302"/>
        <v>0.04</v>
      </c>
    </row>
    <row r="181" spans="1:28" s="4" customFormat="1" ht="13.5" customHeight="1" x14ac:dyDescent="0.2">
      <c r="A181" s="76"/>
      <c r="B181" s="167" t="s">
        <v>284</v>
      </c>
      <c r="C181" s="24" t="s">
        <v>77</v>
      </c>
      <c r="D181" s="188">
        <f>+Q181*96%</f>
        <v>71119</v>
      </c>
      <c r="E181" s="188">
        <f>Q181</f>
        <v>74082</v>
      </c>
      <c r="F181" s="188">
        <f>R181</f>
        <v>77045</v>
      </c>
      <c r="G181" s="188">
        <f>S181</f>
        <v>80127</v>
      </c>
      <c r="H181" s="188">
        <f>T181</f>
        <v>83332</v>
      </c>
      <c r="I181" s="188">
        <f>U181</f>
        <v>86665</v>
      </c>
      <c r="J181" s="401">
        <f>V181</f>
        <v>90132</v>
      </c>
      <c r="K181" s="388">
        <f t="shared" ref="K181:P181" si="303">(E180/E177)-1</f>
        <v>2.5035999999999999E-2</v>
      </c>
      <c r="L181" s="130">
        <f t="shared" si="303"/>
        <v>2.4903000000000002E-2</v>
      </c>
      <c r="M181" s="130">
        <f t="shared" si="303"/>
        <v>2.5013000000000001E-2</v>
      </c>
      <c r="N181" s="130">
        <f t="shared" si="303"/>
        <v>2.4815E-2</v>
      </c>
      <c r="O181" s="130">
        <f t="shared" si="303"/>
        <v>2.5092E-2</v>
      </c>
      <c r="P181" s="130">
        <f t="shared" si="303"/>
        <v>2.4833999999999998E-2</v>
      </c>
      <c r="Q181" s="131">
        <f t="shared" ref="Q181:V181" si="304">ROUND((Q180*2080),5)</f>
        <v>74081.883199999997</v>
      </c>
      <c r="R181" s="132">
        <f t="shared" si="304"/>
        <v>77045.176000000007</v>
      </c>
      <c r="S181" s="132">
        <f t="shared" si="304"/>
        <v>80127.0288</v>
      </c>
      <c r="T181" s="132">
        <f t="shared" si="304"/>
        <v>83332.121599999999</v>
      </c>
      <c r="U181" s="132">
        <f t="shared" si="304"/>
        <v>86665.363200000007</v>
      </c>
      <c r="V181" s="132">
        <f t="shared" si="304"/>
        <v>90131.995200000005</v>
      </c>
      <c r="W181" s="130">
        <f t="shared" ref="W181:AB181" si="305">(Q180/Q177)-1</f>
        <v>2.5000000000000001E-2</v>
      </c>
      <c r="X181" s="130">
        <f t="shared" si="305"/>
        <v>2.5000000000000001E-2</v>
      </c>
      <c r="Y181" s="130">
        <f t="shared" si="305"/>
        <v>2.5000000000000001E-2</v>
      </c>
      <c r="Z181" s="130">
        <f t="shared" si="305"/>
        <v>2.5000000000000001E-2</v>
      </c>
      <c r="AA181" s="130">
        <f t="shared" si="305"/>
        <v>2.5000000000000001E-2</v>
      </c>
      <c r="AB181" s="130">
        <f t="shared" si="305"/>
        <v>2.5000000000000001E-2</v>
      </c>
    </row>
    <row r="182" spans="1:28" s="4" customFormat="1" ht="13.5" customHeight="1" x14ac:dyDescent="0.2">
      <c r="A182" s="76"/>
      <c r="B182" s="167" t="s">
        <v>298</v>
      </c>
      <c r="C182" s="24" t="s">
        <v>77</v>
      </c>
      <c r="D182" s="232"/>
      <c r="E182" s="232"/>
      <c r="F182" s="232"/>
      <c r="G182" s="232"/>
      <c r="H182" s="232"/>
      <c r="I182" s="232"/>
      <c r="J182" s="409"/>
      <c r="K182" s="388"/>
      <c r="L182" s="130"/>
      <c r="M182" s="130"/>
      <c r="N182" s="130"/>
      <c r="O182" s="130"/>
      <c r="P182" s="130"/>
      <c r="Q182" s="298"/>
      <c r="R182" s="299"/>
      <c r="S182" s="299"/>
      <c r="T182" s="299"/>
      <c r="U182" s="299"/>
      <c r="V182" s="299"/>
      <c r="W182" s="130"/>
      <c r="X182" s="130"/>
      <c r="Y182" s="130"/>
      <c r="Z182" s="130"/>
      <c r="AA182" s="130"/>
      <c r="AB182" s="130"/>
    </row>
    <row r="183" spans="1:28" s="4" customFormat="1" ht="13.5" customHeight="1" x14ac:dyDescent="0.2">
      <c r="A183" s="76"/>
      <c r="B183" s="167" t="s">
        <v>154</v>
      </c>
      <c r="C183" s="89" t="s">
        <v>77</v>
      </c>
      <c r="D183" s="232"/>
      <c r="E183" s="232"/>
      <c r="F183" s="232"/>
      <c r="G183" s="232"/>
      <c r="H183" s="232"/>
      <c r="I183" s="232"/>
      <c r="J183" s="409"/>
      <c r="K183" s="388"/>
      <c r="L183" s="130"/>
      <c r="M183" s="130"/>
      <c r="N183" s="130"/>
      <c r="O183" s="130"/>
      <c r="P183" s="130"/>
      <c r="Q183" s="130"/>
      <c r="R183" s="130"/>
      <c r="S183" s="130"/>
      <c r="T183" s="130"/>
      <c r="U183" s="130"/>
      <c r="V183" s="130"/>
      <c r="W183" s="130"/>
      <c r="X183" s="130"/>
      <c r="Y183" s="130"/>
      <c r="Z183" s="130"/>
      <c r="AA183" s="130"/>
      <c r="AB183" s="130"/>
    </row>
    <row r="184" spans="1:28" s="4" customFormat="1" ht="12" thickBot="1" x14ac:dyDescent="0.25">
      <c r="A184" s="80"/>
      <c r="B184" s="176"/>
      <c r="C184" s="84"/>
      <c r="D184" s="249"/>
      <c r="E184" s="189"/>
      <c r="F184" s="190"/>
      <c r="G184" s="190"/>
      <c r="H184" s="190"/>
      <c r="I184" s="190"/>
      <c r="J184" s="402"/>
      <c r="K184" s="389"/>
      <c r="L184" s="133"/>
      <c r="M184" s="133"/>
      <c r="N184" s="133"/>
      <c r="O184" s="133"/>
      <c r="P184" s="133"/>
      <c r="Q184" s="134"/>
      <c r="R184" s="135"/>
      <c r="S184" s="135"/>
      <c r="T184" s="135"/>
      <c r="U184" s="135"/>
      <c r="V184" s="135"/>
      <c r="W184" s="133"/>
      <c r="X184" s="133"/>
      <c r="Y184" s="133"/>
      <c r="Z184" s="133"/>
      <c r="AA184" s="133"/>
      <c r="AB184" s="133"/>
    </row>
    <row r="185" spans="1:28" s="4" customFormat="1" ht="13.5" customHeight="1" x14ac:dyDescent="0.2">
      <c r="A185" s="79">
        <v>50</v>
      </c>
      <c r="B185" s="171" t="s">
        <v>56</v>
      </c>
      <c r="C185" s="171" t="s">
        <v>105</v>
      </c>
      <c r="D185" s="187">
        <f t="shared" ref="D185:D186" si="306">+Q185*96%</f>
        <v>35.049999999999997</v>
      </c>
      <c r="E185" s="187">
        <f t="shared" ref="E185:I186" si="307">Q185</f>
        <v>36.51</v>
      </c>
      <c r="F185" s="187">
        <f t="shared" si="307"/>
        <v>37.97</v>
      </c>
      <c r="G185" s="187">
        <f t="shared" si="307"/>
        <v>39.49</v>
      </c>
      <c r="H185" s="187">
        <f t="shared" si="307"/>
        <v>41.07</v>
      </c>
      <c r="I185" s="187">
        <f t="shared" si="307"/>
        <v>42.71</v>
      </c>
      <c r="J185" s="400">
        <f>V185</f>
        <v>44.42</v>
      </c>
      <c r="K185" s="388"/>
      <c r="L185" s="130">
        <f>(F185/E185)-1</f>
        <v>3.9988999999999997E-2</v>
      </c>
      <c r="M185" s="130">
        <f t="shared" ref="M185:P185" si="308">(G185/F185)-1</f>
        <v>4.0031999999999998E-2</v>
      </c>
      <c r="N185" s="130">
        <f t="shared" si="308"/>
        <v>4.0009999999999997E-2</v>
      </c>
      <c r="O185" s="130">
        <f t="shared" si="308"/>
        <v>3.9932000000000002E-2</v>
      </c>
      <c r="P185" s="130">
        <f t="shared" si="308"/>
        <v>4.0037000000000003E-2</v>
      </c>
      <c r="Q185" s="204">
        <f>ROUND(VLOOKUP($A185,'2020 REG - ORD 841'!$A$9:$V$499,17,FALSE)*(1+$I$2),5)</f>
        <v>36.506720000000001</v>
      </c>
      <c r="R185" s="204">
        <f>ROUND(VLOOKUP($A185,'2020 REG - ORD 841'!$A$9:$V$499,18,FALSE)*(1+$I$2),5)</f>
        <v>37.96698</v>
      </c>
      <c r="S185" s="204">
        <f>ROUND(VLOOKUP($A185,'2020 REG - ORD 841'!$A$9:$V$499,19,FALSE)*(1+$I$2),5)</f>
        <v>39.485660000000003</v>
      </c>
      <c r="T185" s="204">
        <f>ROUND(VLOOKUP($A185,'2020 REG - ORD 841'!$A$9:$V$499,20,FALSE)*(1+$I$2),5)</f>
        <v>41.065109999999997</v>
      </c>
      <c r="U185" s="204">
        <f>ROUND(VLOOKUP($A185,'2020 REG - ORD 841'!$A$9:$V$499,21,FALSE)*(1+$I$2),5)</f>
        <v>42.707689999999999</v>
      </c>
      <c r="V185" s="204">
        <f>ROUND(VLOOKUP($A185,'2020 REG - ORD 841'!$A$9:$V$499,22,FALSE)*(1+$I$2),5)</f>
        <v>44.416029999999999</v>
      </c>
      <c r="W185" s="130"/>
      <c r="X185" s="130">
        <f>(R185/Q185)-1</f>
        <v>0.04</v>
      </c>
      <c r="Y185" s="130">
        <f t="shared" ref="Y185:AB185" si="309">(S185/R185)-1</f>
        <v>0.04</v>
      </c>
      <c r="Z185" s="130">
        <f t="shared" si="309"/>
        <v>4.0001000000000002E-2</v>
      </c>
      <c r="AA185" s="130">
        <f t="shared" si="309"/>
        <v>3.9999E-2</v>
      </c>
      <c r="AB185" s="130">
        <f t="shared" si="309"/>
        <v>4.0001000000000002E-2</v>
      </c>
    </row>
    <row r="186" spans="1:28" s="52" customFormat="1" ht="13.5" customHeight="1" x14ac:dyDescent="0.2">
      <c r="A186" s="76"/>
      <c r="B186" s="222" t="s">
        <v>307</v>
      </c>
      <c r="C186" s="222" t="s">
        <v>77</v>
      </c>
      <c r="D186" s="188">
        <f t="shared" si="306"/>
        <v>72897</v>
      </c>
      <c r="E186" s="188">
        <f t="shared" si="307"/>
        <v>75934</v>
      </c>
      <c r="F186" s="188">
        <f t="shared" si="307"/>
        <v>78971</v>
      </c>
      <c r="G186" s="188">
        <f t="shared" si="307"/>
        <v>82130</v>
      </c>
      <c r="H186" s="188">
        <f t="shared" si="307"/>
        <v>85415</v>
      </c>
      <c r="I186" s="188">
        <f t="shared" si="307"/>
        <v>88832</v>
      </c>
      <c r="J186" s="401">
        <f>V186</f>
        <v>92385</v>
      </c>
      <c r="K186" s="388">
        <f t="shared" ref="K186:P186" si="310">(E185/E180)-1</f>
        <v>2.4986000000000001E-2</v>
      </c>
      <c r="L186" s="130">
        <f t="shared" si="310"/>
        <v>2.5107999999999998E-2</v>
      </c>
      <c r="M186" s="130">
        <f t="shared" si="310"/>
        <v>2.5182E-2</v>
      </c>
      <c r="N186" s="130">
        <f t="shared" si="310"/>
        <v>2.5211999999999998E-2</v>
      </c>
      <c r="O186" s="130">
        <f t="shared" si="310"/>
        <v>2.4958000000000001E-2</v>
      </c>
      <c r="P186" s="130">
        <f t="shared" si="310"/>
        <v>2.5156000000000001E-2</v>
      </c>
      <c r="Q186" s="131">
        <f t="shared" ref="Q186:U186" si="311">ROUND((Q185*2080),5)</f>
        <v>75933.977599999998</v>
      </c>
      <c r="R186" s="132">
        <f t="shared" si="311"/>
        <v>78971.318400000004</v>
      </c>
      <c r="S186" s="132">
        <f t="shared" si="311"/>
        <v>82130.1728</v>
      </c>
      <c r="T186" s="132">
        <f t="shared" si="311"/>
        <v>85415.428799999994</v>
      </c>
      <c r="U186" s="132">
        <f t="shared" si="311"/>
        <v>88831.995200000005</v>
      </c>
      <c r="V186" s="132">
        <f>ROUND((V185*2080),5)</f>
        <v>92385.342399999994</v>
      </c>
      <c r="W186" s="130">
        <f t="shared" ref="W186:AB186" si="312">(Q185/Q180)-1</f>
        <v>2.5000999999999999E-2</v>
      </c>
      <c r="X186" s="130">
        <f t="shared" si="312"/>
        <v>2.5000000000000001E-2</v>
      </c>
      <c r="Y186" s="130">
        <f t="shared" si="312"/>
        <v>2.5000000000000001E-2</v>
      </c>
      <c r="Z186" s="130">
        <f t="shared" si="312"/>
        <v>2.5000000000000001E-2</v>
      </c>
      <c r="AA186" s="130">
        <f t="shared" si="312"/>
        <v>2.5000000000000001E-2</v>
      </c>
      <c r="AB186" s="130">
        <f t="shared" si="312"/>
        <v>2.5000999999999999E-2</v>
      </c>
    </row>
    <row r="187" spans="1:28" s="52" customFormat="1" ht="13.5" customHeight="1" x14ac:dyDescent="0.2">
      <c r="A187" s="76"/>
      <c r="B187" s="167" t="s">
        <v>323</v>
      </c>
      <c r="C187" s="24" t="s">
        <v>77</v>
      </c>
      <c r="D187" s="248"/>
      <c r="E187" s="194"/>
      <c r="F187" s="195"/>
      <c r="G187" s="195"/>
      <c r="H187" s="195"/>
      <c r="I187" s="195"/>
      <c r="J187" s="405"/>
      <c r="K187" s="352"/>
      <c r="L187" s="136"/>
      <c r="M187" s="136"/>
      <c r="N187" s="136"/>
      <c r="O187" s="136"/>
      <c r="P187" s="136"/>
      <c r="Q187" s="131"/>
      <c r="R187" s="132"/>
      <c r="S187" s="132"/>
      <c r="T187" s="132"/>
      <c r="U187" s="132"/>
      <c r="V187" s="132"/>
      <c r="W187" s="136"/>
      <c r="X187" s="136"/>
      <c r="Y187" s="136"/>
      <c r="Z187" s="136"/>
      <c r="AA187" s="136"/>
      <c r="AB187" s="136"/>
    </row>
    <row r="188" spans="1:28" s="52" customFormat="1" ht="13.5" customHeight="1" x14ac:dyDescent="0.2">
      <c r="A188" s="76"/>
      <c r="B188" s="167" t="s">
        <v>311</v>
      </c>
      <c r="C188" s="24" t="s">
        <v>77</v>
      </c>
      <c r="D188" s="248"/>
      <c r="E188" s="194"/>
      <c r="F188" s="195"/>
      <c r="G188" s="195"/>
      <c r="H188" s="195"/>
      <c r="I188" s="195"/>
      <c r="J188" s="405"/>
      <c r="K188" s="352"/>
      <c r="L188" s="136"/>
      <c r="M188" s="136"/>
      <c r="N188" s="136"/>
      <c r="O188" s="136"/>
      <c r="P188" s="136"/>
      <c r="Q188" s="131"/>
      <c r="R188" s="132"/>
      <c r="S188" s="132"/>
      <c r="T188" s="132"/>
      <c r="U188" s="132"/>
      <c r="V188" s="132"/>
      <c r="W188" s="136"/>
      <c r="X188" s="136"/>
      <c r="Y188" s="136"/>
      <c r="Z188" s="136"/>
      <c r="AA188" s="136"/>
      <c r="AB188" s="136"/>
    </row>
    <row r="189" spans="1:28" s="52" customFormat="1" ht="13.5" customHeight="1" x14ac:dyDescent="0.2">
      <c r="A189" s="76"/>
      <c r="B189" s="171" t="s">
        <v>61</v>
      </c>
      <c r="C189" s="24" t="s">
        <v>77</v>
      </c>
      <c r="D189" s="248"/>
      <c r="E189" s="286"/>
      <c r="F189" s="195"/>
      <c r="G189" s="195"/>
      <c r="H189" s="195"/>
      <c r="I189" s="195"/>
      <c r="J189" s="405"/>
      <c r="K189" s="352"/>
      <c r="L189" s="136"/>
      <c r="M189" s="136"/>
      <c r="N189" s="136"/>
      <c r="O189" s="136"/>
      <c r="P189" s="136"/>
      <c r="Q189" s="131"/>
      <c r="R189" s="132"/>
      <c r="S189" s="132"/>
      <c r="T189" s="132"/>
      <c r="U189" s="132"/>
      <c r="V189" s="132"/>
      <c r="W189" s="136"/>
      <c r="X189" s="136"/>
      <c r="Y189" s="136"/>
      <c r="Z189" s="136"/>
      <c r="AA189" s="136"/>
      <c r="AB189" s="136"/>
    </row>
    <row r="190" spans="1:28" s="52" customFormat="1" ht="13.5" customHeight="1" x14ac:dyDescent="0.2">
      <c r="A190" s="76"/>
      <c r="B190" s="167" t="s">
        <v>126</v>
      </c>
      <c r="C190" s="29" t="s">
        <v>105</v>
      </c>
      <c r="D190" s="250"/>
      <c r="E190" s="194"/>
      <c r="F190" s="195"/>
      <c r="G190" s="195"/>
      <c r="H190" s="195"/>
      <c r="I190" s="195"/>
      <c r="J190" s="405"/>
      <c r="K190" s="352"/>
      <c r="L190" s="136"/>
      <c r="M190" s="136"/>
      <c r="N190" s="136"/>
      <c r="O190" s="136"/>
      <c r="P190" s="136"/>
      <c r="Q190" s="131"/>
      <c r="R190" s="132"/>
      <c r="S190" s="132"/>
      <c r="T190" s="132"/>
      <c r="U190" s="132"/>
      <c r="V190" s="132"/>
      <c r="W190" s="136"/>
      <c r="X190" s="136"/>
      <c r="Y190" s="136"/>
      <c r="Z190" s="136"/>
      <c r="AA190" s="136"/>
      <c r="AB190" s="136"/>
    </row>
    <row r="191" spans="1:28" s="52" customFormat="1" ht="13.5" customHeight="1" x14ac:dyDescent="0.2">
      <c r="A191" s="76"/>
      <c r="B191" s="167" t="s">
        <v>225</v>
      </c>
      <c r="C191" s="29" t="s">
        <v>105</v>
      </c>
      <c r="D191" s="250"/>
      <c r="E191" s="194"/>
      <c r="F191" s="195"/>
      <c r="G191" s="195"/>
      <c r="H191" s="195"/>
      <c r="I191" s="195"/>
      <c r="J191" s="405"/>
      <c r="K191" s="352"/>
      <c r="L191" s="136"/>
      <c r="M191" s="136"/>
      <c r="N191" s="136"/>
      <c r="O191" s="136"/>
      <c r="P191" s="136"/>
      <c r="Q191" s="131"/>
      <c r="R191" s="132"/>
      <c r="S191" s="132"/>
      <c r="T191" s="132"/>
      <c r="U191" s="132"/>
      <c r="V191" s="132"/>
      <c r="W191" s="136"/>
      <c r="X191" s="136"/>
      <c r="Y191" s="136"/>
      <c r="Z191" s="136"/>
      <c r="AA191" s="136"/>
      <c r="AB191" s="136"/>
    </row>
    <row r="192" spans="1:28" s="4" customFormat="1" ht="13.5" customHeight="1" thickBot="1" x14ac:dyDescent="0.25">
      <c r="A192" s="81"/>
      <c r="B192" s="337"/>
      <c r="C192" s="296"/>
      <c r="D192" s="250"/>
      <c r="E192" s="189"/>
      <c r="F192" s="190"/>
      <c r="G192" s="190"/>
      <c r="H192" s="190"/>
      <c r="I192" s="190"/>
      <c r="J192" s="402"/>
      <c r="K192" s="389"/>
      <c r="L192" s="133"/>
      <c r="M192" s="133"/>
      <c r="N192" s="133"/>
      <c r="O192" s="133"/>
      <c r="P192" s="133"/>
      <c r="Q192" s="134"/>
      <c r="R192" s="135"/>
      <c r="S192" s="135"/>
      <c r="T192" s="135"/>
      <c r="U192" s="135"/>
      <c r="V192" s="135"/>
      <c r="W192" s="133"/>
      <c r="X192" s="133"/>
      <c r="Y192" s="133"/>
      <c r="Z192" s="133"/>
      <c r="AA192" s="133"/>
      <c r="AB192" s="133"/>
    </row>
    <row r="193" spans="1:28" s="4" customFormat="1" ht="13.5" customHeight="1" x14ac:dyDescent="0.2">
      <c r="A193" s="79">
        <v>51</v>
      </c>
      <c r="B193" s="166" t="s">
        <v>272</v>
      </c>
      <c r="C193" s="45" t="s">
        <v>77</v>
      </c>
      <c r="D193" s="187">
        <f t="shared" ref="D193:D194" si="313">+Q193*96%</f>
        <v>35.92</v>
      </c>
      <c r="E193" s="187">
        <f t="shared" ref="E193:I194" si="314">Q193</f>
        <v>37.42</v>
      </c>
      <c r="F193" s="187">
        <f t="shared" si="314"/>
        <v>38.92</v>
      </c>
      <c r="G193" s="187">
        <f t="shared" si="314"/>
        <v>40.47</v>
      </c>
      <c r="H193" s="187">
        <f t="shared" si="314"/>
        <v>42.09</v>
      </c>
      <c r="I193" s="187">
        <f t="shared" si="314"/>
        <v>43.78</v>
      </c>
      <c r="J193" s="400">
        <f>V193</f>
        <v>45.53</v>
      </c>
      <c r="K193" s="388"/>
      <c r="L193" s="130">
        <f>(F193/E193)-1</f>
        <v>4.0085999999999997E-2</v>
      </c>
      <c r="M193" s="130">
        <f t="shared" ref="M193:P193" si="315">(G193/F193)-1</f>
        <v>3.9824999999999999E-2</v>
      </c>
      <c r="N193" s="130">
        <f t="shared" si="315"/>
        <v>4.0030000000000003E-2</v>
      </c>
      <c r="O193" s="130">
        <f t="shared" si="315"/>
        <v>4.0152E-2</v>
      </c>
      <c r="P193" s="130">
        <f t="shared" si="315"/>
        <v>3.9973000000000002E-2</v>
      </c>
      <c r="Q193" s="204">
        <f>ROUND(VLOOKUP($A193,'2020 REG - ORD 841'!$A$9:$V$499,17,FALSE)*(1+$I$2),5)</f>
        <v>37.41939</v>
      </c>
      <c r="R193" s="204">
        <f>ROUND(VLOOKUP($A193,'2020 REG - ORD 841'!$A$9:$V$499,18,FALSE)*(1+$I$2),5)</f>
        <v>38.916159999999998</v>
      </c>
      <c r="S193" s="204">
        <f>ROUND(VLOOKUP($A193,'2020 REG - ORD 841'!$A$9:$V$499,19,FALSE)*(1+$I$2),5)</f>
        <v>40.472810000000003</v>
      </c>
      <c r="T193" s="204">
        <f>ROUND(VLOOKUP($A193,'2020 REG - ORD 841'!$A$9:$V$499,20,FALSE)*(1+$I$2),5)</f>
        <v>42.091720000000002</v>
      </c>
      <c r="U193" s="204">
        <f>ROUND(VLOOKUP($A193,'2020 REG - ORD 841'!$A$9:$V$499,21,FALSE)*(1+$I$2),5)</f>
        <v>43.775399999999998</v>
      </c>
      <c r="V193" s="204">
        <f>ROUND(VLOOKUP($A193,'2020 REG - ORD 841'!$A$9:$V$499,22,FALSE)*(1+$I$2),5)</f>
        <v>45.526409999999998</v>
      </c>
      <c r="W193" s="130"/>
      <c r="X193" s="130">
        <f>(R193/Q193)-1</f>
        <v>0.04</v>
      </c>
      <c r="Y193" s="130">
        <f t="shared" ref="Y193:AB193" si="316">(S193/R193)-1</f>
        <v>0.04</v>
      </c>
      <c r="Z193" s="130">
        <f t="shared" si="316"/>
        <v>0.04</v>
      </c>
      <c r="AA193" s="130">
        <f t="shared" si="316"/>
        <v>0.04</v>
      </c>
      <c r="AB193" s="130">
        <f t="shared" si="316"/>
        <v>0.04</v>
      </c>
    </row>
    <row r="194" spans="1:28" s="4" customFormat="1" ht="13.5" customHeight="1" x14ac:dyDescent="0.2">
      <c r="A194" s="76"/>
      <c r="B194" s="171" t="s">
        <v>75</v>
      </c>
      <c r="C194" s="24" t="s">
        <v>77</v>
      </c>
      <c r="D194" s="188">
        <f t="shared" si="313"/>
        <v>74719</v>
      </c>
      <c r="E194" s="188">
        <f t="shared" si="314"/>
        <v>77832</v>
      </c>
      <c r="F194" s="188">
        <f t="shared" si="314"/>
        <v>80946</v>
      </c>
      <c r="G194" s="188">
        <f t="shared" si="314"/>
        <v>84183</v>
      </c>
      <c r="H194" s="188">
        <f t="shared" si="314"/>
        <v>87551</v>
      </c>
      <c r="I194" s="188">
        <f t="shared" si="314"/>
        <v>91053</v>
      </c>
      <c r="J194" s="401">
        <f>V194</f>
        <v>94695</v>
      </c>
      <c r="K194" s="388">
        <f t="shared" ref="K194:P194" si="317">(E193/E185)-1</f>
        <v>2.4924999999999999E-2</v>
      </c>
      <c r="L194" s="130">
        <f t="shared" si="317"/>
        <v>2.5020000000000001E-2</v>
      </c>
      <c r="M194" s="130">
        <f t="shared" si="317"/>
        <v>2.4816000000000001E-2</v>
      </c>
      <c r="N194" s="130">
        <f t="shared" si="317"/>
        <v>2.4836E-2</v>
      </c>
      <c r="O194" s="130">
        <f t="shared" si="317"/>
        <v>2.5052999999999999E-2</v>
      </c>
      <c r="P194" s="130">
        <f t="shared" si="317"/>
        <v>2.4989000000000001E-2</v>
      </c>
      <c r="Q194" s="131">
        <f t="shared" ref="Q194:V194" si="318">ROUND((Q193*2080),5)</f>
        <v>77832.331200000001</v>
      </c>
      <c r="R194" s="132">
        <f t="shared" si="318"/>
        <v>80945.612800000003</v>
      </c>
      <c r="S194" s="132">
        <f t="shared" si="318"/>
        <v>84183.444799999997</v>
      </c>
      <c r="T194" s="132">
        <f t="shared" si="318"/>
        <v>87550.777600000001</v>
      </c>
      <c r="U194" s="132">
        <f t="shared" si="318"/>
        <v>91052.831999999995</v>
      </c>
      <c r="V194" s="132">
        <f t="shared" si="318"/>
        <v>94694.932799999995</v>
      </c>
      <c r="W194" s="130">
        <f t="shared" ref="W194:AB194" si="319">(Q193/Q185)-1</f>
        <v>2.5000000000000001E-2</v>
      </c>
      <c r="X194" s="130">
        <f t="shared" si="319"/>
        <v>2.5000000000000001E-2</v>
      </c>
      <c r="Y194" s="130">
        <f t="shared" si="319"/>
        <v>2.5000000000000001E-2</v>
      </c>
      <c r="Z194" s="130">
        <f t="shared" si="319"/>
        <v>2.5000000000000001E-2</v>
      </c>
      <c r="AA194" s="130">
        <f t="shared" si="319"/>
        <v>2.5000000000000001E-2</v>
      </c>
      <c r="AB194" s="130">
        <f t="shared" si="319"/>
        <v>2.5000000000000001E-2</v>
      </c>
    </row>
    <row r="195" spans="1:28" s="4" customFormat="1" ht="13.5" customHeight="1" x14ac:dyDescent="0.2">
      <c r="A195" s="76"/>
      <c r="B195" s="171" t="s">
        <v>78</v>
      </c>
      <c r="C195" s="24" t="s">
        <v>77</v>
      </c>
      <c r="D195" s="196"/>
      <c r="E195" s="196"/>
      <c r="F195" s="188"/>
      <c r="G195" s="188"/>
      <c r="H195" s="188"/>
      <c r="I195" s="188"/>
      <c r="J195" s="401"/>
      <c r="K195" s="388"/>
      <c r="L195" s="130"/>
      <c r="M195" s="130"/>
      <c r="N195" s="130"/>
      <c r="O195" s="130"/>
      <c r="P195" s="130"/>
      <c r="Q195" s="131"/>
      <c r="R195" s="132"/>
      <c r="S195" s="132"/>
      <c r="T195" s="132"/>
      <c r="U195" s="132"/>
      <c r="V195" s="132"/>
      <c r="W195" s="130"/>
      <c r="X195" s="130"/>
      <c r="Y195" s="130"/>
      <c r="Z195" s="130"/>
      <c r="AA195" s="130"/>
      <c r="AB195" s="130"/>
    </row>
    <row r="196" spans="1:28" s="4" customFormat="1" ht="13.5" customHeight="1" x14ac:dyDescent="0.2">
      <c r="A196" s="76"/>
      <c r="B196" s="171" t="s">
        <v>306</v>
      </c>
      <c r="C196" s="24" t="s">
        <v>77</v>
      </c>
      <c r="D196" s="196"/>
      <c r="E196" s="196"/>
      <c r="F196" s="188"/>
      <c r="G196" s="188"/>
      <c r="H196" s="188"/>
      <c r="I196" s="188"/>
      <c r="J196" s="401"/>
      <c r="K196" s="388"/>
      <c r="L196" s="130"/>
      <c r="M196" s="130"/>
      <c r="N196" s="130"/>
      <c r="O196" s="130"/>
      <c r="P196" s="130"/>
      <c r="Q196" s="131"/>
      <c r="R196" s="132"/>
      <c r="S196" s="132"/>
      <c r="T196" s="132"/>
      <c r="U196" s="132"/>
      <c r="V196" s="132"/>
      <c r="W196" s="130"/>
      <c r="X196" s="130"/>
      <c r="Y196" s="130"/>
      <c r="Z196" s="130"/>
      <c r="AA196" s="130"/>
      <c r="AB196" s="130"/>
    </row>
    <row r="197" spans="1:28" s="4" customFormat="1" ht="13.5" customHeight="1" x14ac:dyDescent="0.2">
      <c r="A197" s="76"/>
      <c r="B197" s="222" t="s">
        <v>76</v>
      </c>
      <c r="C197" s="24" t="s">
        <v>77</v>
      </c>
      <c r="D197" s="196"/>
      <c r="E197" s="196"/>
      <c r="F197" s="188"/>
      <c r="G197" s="188"/>
      <c r="H197" s="188"/>
      <c r="I197" s="188"/>
      <c r="J197" s="401"/>
      <c r="K197" s="388"/>
      <c r="L197" s="130"/>
      <c r="M197" s="130"/>
      <c r="N197" s="130"/>
      <c r="O197" s="130"/>
      <c r="P197" s="130"/>
      <c r="Q197" s="131"/>
      <c r="R197" s="132"/>
      <c r="S197" s="132"/>
      <c r="T197" s="132"/>
      <c r="U197" s="132"/>
      <c r="V197" s="132"/>
      <c r="W197" s="130"/>
      <c r="X197" s="130"/>
      <c r="Y197" s="130"/>
      <c r="Z197" s="130"/>
      <c r="AA197" s="130"/>
      <c r="AB197" s="130"/>
    </row>
    <row r="198" spans="1:28" s="4" customFormat="1" ht="13.5" customHeight="1" x14ac:dyDescent="0.2">
      <c r="A198" s="76"/>
      <c r="B198" s="171" t="s">
        <v>55</v>
      </c>
      <c r="C198" s="24" t="s">
        <v>105</v>
      </c>
      <c r="D198" s="196"/>
      <c r="E198" s="196"/>
      <c r="F198" s="188"/>
      <c r="G198" s="188"/>
      <c r="H198" s="188"/>
      <c r="I198" s="188"/>
      <c r="J198" s="401"/>
      <c r="K198" s="388"/>
      <c r="L198" s="130"/>
      <c r="M198" s="130"/>
      <c r="N198" s="130"/>
      <c r="O198" s="130"/>
      <c r="P198" s="130"/>
      <c r="Q198" s="131"/>
      <c r="R198" s="132"/>
      <c r="S198" s="132"/>
      <c r="T198" s="132"/>
      <c r="U198" s="132"/>
      <c r="V198" s="132"/>
      <c r="W198" s="130"/>
      <c r="X198" s="130"/>
      <c r="Y198" s="130"/>
      <c r="Z198" s="130"/>
      <c r="AA198" s="130"/>
      <c r="AB198" s="130"/>
    </row>
    <row r="199" spans="1:28" s="4" customFormat="1" ht="13.5" customHeight="1" thickBot="1" x14ac:dyDescent="0.25">
      <c r="A199" s="81"/>
      <c r="B199" s="168" t="s">
        <v>300</v>
      </c>
      <c r="C199" s="39" t="s">
        <v>77</v>
      </c>
      <c r="D199" s="247"/>
      <c r="E199" s="189"/>
      <c r="F199" s="190"/>
      <c r="G199" s="190"/>
      <c r="H199" s="190"/>
      <c r="I199" s="190"/>
      <c r="J199" s="402"/>
      <c r="K199" s="389"/>
      <c r="L199" s="133"/>
      <c r="M199" s="133"/>
      <c r="N199" s="133"/>
      <c r="O199" s="133"/>
      <c r="P199" s="133"/>
      <c r="Q199" s="134"/>
      <c r="R199" s="135"/>
      <c r="S199" s="135"/>
      <c r="T199" s="135"/>
      <c r="U199" s="135"/>
      <c r="V199" s="135"/>
      <c r="W199" s="133"/>
      <c r="X199" s="133"/>
      <c r="Y199" s="133"/>
      <c r="Z199" s="133"/>
      <c r="AA199" s="133"/>
      <c r="AB199" s="133"/>
    </row>
    <row r="200" spans="1:28" s="4" customFormat="1" ht="13.5" customHeight="1" x14ac:dyDescent="0.2">
      <c r="A200" s="79">
        <v>52</v>
      </c>
      <c r="B200" s="266"/>
      <c r="C200" s="386"/>
      <c r="D200" s="187">
        <f t="shared" ref="D200:D201" si="320">+Q200*96%</f>
        <v>36.82</v>
      </c>
      <c r="E200" s="187">
        <f t="shared" ref="E200:I201" si="321">Q200</f>
        <v>38.35</v>
      </c>
      <c r="F200" s="187">
        <f t="shared" si="321"/>
        <v>39.89</v>
      </c>
      <c r="G200" s="187">
        <f t="shared" si="321"/>
        <v>41.48</v>
      </c>
      <c r="H200" s="187">
        <f t="shared" si="321"/>
        <v>43.14</v>
      </c>
      <c r="I200" s="187">
        <f t="shared" si="321"/>
        <v>44.87</v>
      </c>
      <c r="J200" s="400">
        <f>V200</f>
        <v>46.66</v>
      </c>
      <c r="K200" s="388"/>
      <c r="L200" s="130">
        <f>(F200/E200)-1</f>
        <v>4.0155999999999997E-2</v>
      </c>
      <c r="M200" s="130">
        <f t="shared" ref="M200:P200" si="322">(G200/F200)-1</f>
        <v>3.986E-2</v>
      </c>
      <c r="N200" s="130">
        <f t="shared" si="322"/>
        <v>4.0018999999999999E-2</v>
      </c>
      <c r="O200" s="130">
        <f t="shared" si="322"/>
        <v>4.0101999999999999E-2</v>
      </c>
      <c r="P200" s="130">
        <f t="shared" si="322"/>
        <v>3.9892999999999998E-2</v>
      </c>
      <c r="Q200" s="204">
        <f>ROUND(VLOOKUP($A200,'2020 REG - ORD 841'!$A$9:$V$499,17,FALSE)*(1+$I$2),5)</f>
        <v>38.354860000000002</v>
      </c>
      <c r="R200" s="204">
        <f>ROUND(VLOOKUP($A200,'2020 REG - ORD 841'!$A$9:$V$499,18,FALSE)*(1+$I$2),5)</f>
        <v>39.889069999999997</v>
      </c>
      <c r="S200" s="204">
        <f>ROUND(VLOOKUP($A200,'2020 REG - ORD 841'!$A$9:$V$499,19,FALSE)*(1+$I$2),5)</f>
        <v>41.48462</v>
      </c>
      <c r="T200" s="204">
        <f>ROUND(VLOOKUP($A200,'2020 REG - ORD 841'!$A$9:$V$499,20,FALSE)*(1+$I$2),5)</f>
        <v>43.144030000000001</v>
      </c>
      <c r="U200" s="204">
        <f>ROUND(VLOOKUP($A200,'2020 REG - ORD 841'!$A$9:$V$499,21,FALSE)*(1+$I$2),5)</f>
        <v>44.869790000000002</v>
      </c>
      <c r="V200" s="204">
        <f>ROUND(VLOOKUP($A200,'2020 REG - ORD 841'!$A$9:$V$499,22,FALSE)*(1+$I$2),5)</f>
        <v>46.664580000000001</v>
      </c>
      <c r="W200" s="130"/>
      <c r="X200" s="130">
        <f>(R200/Q200)-1</f>
        <v>0.04</v>
      </c>
      <c r="Y200" s="130">
        <f t="shared" ref="Y200:AB200" si="323">(S200/R200)-1</f>
        <v>0.04</v>
      </c>
      <c r="Z200" s="130">
        <f t="shared" si="323"/>
        <v>4.0001000000000002E-2</v>
      </c>
      <c r="AA200" s="130">
        <f t="shared" si="323"/>
        <v>0.04</v>
      </c>
      <c r="AB200" s="130">
        <f t="shared" si="323"/>
        <v>0.04</v>
      </c>
    </row>
    <row r="201" spans="1:28" s="4" customFormat="1" ht="13.5" customHeight="1" x14ac:dyDescent="0.2">
      <c r="A201" s="76" t="s">
        <v>141</v>
      </c>
      <c r="B201" s="387"/>
      <c r="C201" s="35"/>
      <c r="D201" s="188">
        <f t="shared" si="320"/>
        <v>76587</v>
      </c>
      <c r="E201" s="188">
        <f t="shared" si="321"/>
        <v>79778</v>
      </c>
      <c r="F201" s="188">
        <f t="shared" si="321"/>
        <v>82969</v>
      </c>
      <c r="G201" s="188">
        <f t="shared" si="321"/>
        <v>86288</v>
      </c>
      <c r="H201" s="188">
        <f t="shared" si="321"/>
        <v>89740</v>
      </c>
      <c r="I201" s="188">
        <f t="shared" si="321"/>
        <v>93329</v>
      </c>
      <c r="J201" s="401">
        <f>V201</f>
        <v>97062</v>
      </c>
      <c r="K201" s="388">
        <f t="shared" ref="K201:P201" si="324">(E200/E193)-1</f>
        <v>2.4853E-2</v>
      </c>
      <c r="L201" s="130">
        <f t="shared" si="324"/>
        <v>2.4923000000000001E-2</v>
      </c>
      <c r="M201" s="130">
        <f t="shared" si="324"/>
        <v>2.4957E-2</v>
      </c>
      <c r="N201" s="130">
        <f t="shared" si="324"/>
        <v>2.4947E-2</v>
      </c>
      <c r="O201" s="130">
        <f t="shared" si="324"/>
        <v>2.4896999999999999E-2</v>
      </c>
      <c r="P201" s="130">
        <f t="shared" si="324"/>
        <v>2.4819000000000001E-2</v>
      </c>
      <c r="Q201" s="131">
        <f t="shared" ref="Q201:U201" si="325">ROUND((Q200*2080),5)</f>
        <v>79778.108800000002</v>
      </c>
      <c r="R201" s="132">
        <f t="shared" si="325"/>
        <v>82969.265599999999</v>
      </c>
      <c r="S201" s="132">
        <f t="shared" si="325"/>
        <v>86288.009600000005</v>
      </c>
      <c r="T201" s="132">
        <f t="shared" si="325"/>
        <v>89739.582399999999</v>
      </c>
      <c r="U201" s="132">
        <f t="shared" si="325"/>
        <v>93329.163199999995</v>
      </c>
      <c r="V201" s="132">
        <f>ROUND((V200*2080),5)</f>
        <v>97062.326400000005</v>
      </c>
      <c r="W201" s="130">
        <f t="shared" ref="W201:AB201" si="326">(Q200/Q193)-1</f>
        <v>2.5000000000000001E-2</v>
      </c>
      <c r="X201" s="130">
        <f t="shared" si="326"/>
        <v>2.5000000000000001E-2</v>
      </c>
      <c r="Y201" s="130">
        <f t="shared" si="326"/>
        <v>2.5000000000000001E-2</v>
      </c>
      <c r="Z201" s="130">
        <f t="shared" si="326"/>
        <v>2.5000000000000001E-2</v>
      </c>
      <c r="AA201" s="130">
        <f t="shared" si="326"/>
        <v>2.5000000000000001E-2</v>
      </c>
      <c r="AB201" s="130">
        <f t="shared" si="326"/>
        <v>2.5000000000000001E-2</v>
      </c>
    </row>
    <row r="202" spans="1:28" s="4" customFormat="1" ht="13.5" customHeight="1" thickBot="1" x14ac:dyDescent="0.25">
      <c r="A202" s="80"/>
      <c r="B202" s="331"/>
      <c r="C202" s="332"/>
      <c r="D202" s="247"/>
      <c r="E202" s="197"/>
      <c r="F202" s="198"/>
      <c r="G202" s="198"/>
      <c r="H202" s="198"/>
      <c r="I202" s="198"/>
      <c r="J202" s="408"/>
      <c r="K202" s="394"/>
      <c r="L202" s="140"/>
      <c r="M202" s="140"/>
      <c r="N202" s="140"/>
      <c r="O202" s="140"/>
      <c r="P202" s="140"/>
      <c r="Q202" s="141"/>
      <c r="R202" s="142"/>
      <c r="S202" s="142"/>
      <c r="T202" s="142"/>
      <c r="U202" s="142"/>
      <c r="V202" s="142"/>
      <c r="W202" s="140"/>
      <c r="X202" s="140"/>
      <c r="Y202" s="140"/>
      <c r="Z202" s="140"/>
      <c r="AA202" s="140"/>
      <c r="AB202" s="140"/>
    </row>
    <row r="203" spans="1:28" s="4" customFormat="1" ht="13.5" customHeight="1" x14ac:dyDescent="0.2">
      <c r="A203" s="79">
        <v>53</v>
      </c>
      <c r="B203" s="166" t="s">
        <v>127</v>
      </c>
      <c r="C203" s="45" t="s">
        <v>77</v>
      </c>
      <c r="D203" s="187">
        <f t="shared" ref="D203:D204" si="327">+Q203*96%</f>
        <v>37.74</v>
      </c>
      <c r="E203" s="187">
        <f t="shared" ref="E203:I204" si="328">Q203</f>
        <v>39.31</v>
      </c>
      <c r="F203" s="187">
        <f t="shared" si="328"/>
        <v>40.89</v>
      </c>
      <c r="G203" s="187">
        <f t="shared" si="328"/>
        <v>42.52</v>
      </c>
      <c r="H203" s="187">
        <f t="shared" si="328"/>
        <v>44.22</v>
      </c>
      <c r="I203" s="187">
        <f t="shared" si="328"/>
        <v>45.99</v>
      </c>
      <c r="J203" s="400">
        <f>V203</f>
        <v>47.83</v>
      </c>
      <c r="K203" s="388"/>
      <c r="L203" s="130">
        <f>(F203/E203)-1</f>
        <v>4.0193E-2</v>
      </c>
      <c r="M203" s="130">
        <f t="shared" ref="M203:P203" si="329">(G203/F203)-1</f>
        <v>3.9863000000000003E-2</v>
      </c>
      <c r="N203" s="130">
        <f t="shared" si="329"/>
        <v>3.9981000000000003E-2</v>
      </c>
      <c r="O203" s="130">
        <f t="shared" si="329"/>
        <v>4.0027E-2</v>
      </c>
      <c r="P203" s="130">
        <f t="shared" si="329"/>
        <v>4.0009000000000003E-2</v>
      </c>
      <c r="Q203" s="204">
        <f>ROUND(VLOOKUP($A203,'2020 REG - ORD 841'!$A$9:$V$499,17,FALSE)*(1+$I$2),5)</f>
        <v>39.31373</v>
      </c>
      <c r="R203" s="204">
        <f>ROUND(VLOOKUP($A203,'2020 REG - ORD 841'!$A$9:$V$499,18,FALSE)*(1+$I$2),5)</f>
        <v>40.886279999999999</v>
      </c>
      <c r="S203" s="204">
        <f>ROUND(VLOOKUP($A203,'2020 REG - ORD 841'!$A$9:$V$499,19,FALSE)*(1+$I$2),5)</f>
        <v>42.521749999999997</v>
      </c>
      <c r="T203" s="204">
        <f>ROUND(VLOOKUP($A203,'2020 REG - ORD 841'!$A$9:$V$499,20,FALSE)*(1+$I$2),5)</f>
        <v>44.2226</v>
      </c>
      <c r="U203" s="204">
        <f>ROUND(VLOOKUP($A203,'2020 REG - ORD 841'!$A$9:$V$499,21,FALSE)*(1+$I$2),5)</f>
        <v>45.991520000000001</v>
      </c>
      <c r="V203" s="204">
        <f>ROUND(VLOOKUP($A203,'2020 REG - ORD 841'!$A$9:$V$499,22,FALSE)*(1+$I$2),5)</f>
        <v>47.831189999999999</v>
      </c>
      <c r="W203" s="130"/>
      <c r="X203" s="130">
        <f>(R203/Q203)-1</f>
        <v>0.04</v>
      </c>
      <c r="Y203" s="130">
        <f t="shared" ref="Y203:AB203" si="330">(S203/R203)-1</f>
        <v>0.04</v>
      </c>
      <c r="Z203" s="130">
        <f t="shared" si="330"/>
        <v>0.04</v>
      </c>
      <c r="AA203" s="130">
        <f t="shared" si="330"/>
        <v>0.04</v>
      </c>
      <c r="AB203" s="130">
        <f t="shared" si="330"/>
        <v>0.04</v>
      </c>
    </row>
    <row r="204" spans="1:28" s="4" customFormat="1" ht="13.5" customHeight="1" x14ac:dyDescent="0.2">
      <c r="A204" s="76"/>
      <c r="B204" s="167" t="s">
        <v>145</v>
      </c>
      <c r="C204" s="24" t="s">
        <v>77</v>
      </c>
      <c r="D204" s="188">
        <f t="shared" si="327"/>
        <v>78502</v>
      </c>
      <c r="E204" s="188">
        <f t="shared" si="328"/>
        <v>81773</v>
      </c>
      <c r="F204" s="188">
        <f t="shared" si="328"/>
        <v>85043</v>
      </c>
      <c r="G204" s="188">
        <f t="shared" si="328"/>
        <v>88445</v>
      </c>
      <c r="H204" s="188">
        <f t="shared" si="328"/>
        <v>91983</v>
      </c>
      <c r="I204" s="188">
        <f t="shared" si="328"/>
        <v>95662</v>
      </c>
      <c r="J204" s="401">
        <f>V204</f>
        <v>99489</v>
      </c>
      <c r="K204" s="388">
        <f>(E203/E200)-1</f>
        <v>2.5033E-2</v>
      </c>
      <c r="L204" s="130">
        <f>(F203/F200)-1</f>
        <v>2.5069000000000001E-2</v>
      </c>
      <c r="M204" s="130">
        <f t="shared" ref="M204:P204" si="331">(G203/G200)-1</f>
        <v>2.5072000000000001E-2</v>
      </c>
      <c r="N204" s="130">
        <f t="shared" si="331"/>
        <v>2.5035000000000002E-2</v>
      </c>
      <c r="O204" s="130">
        <f t="shared" si="331"/>
        <v>2.4961000000000001E-2</v>
      </c>
      <c r="P204" s="130">
        <f t="shared" si="331"/>
        <v>2.5075E-2</v>
      </c>
      <c r="Q204" s="131">
        <f t="shared" ref="Q204:U204" si="332">ROUND((Q203*2080),5)</f>
        <v>81772.558399999994</v>
      </c>
      <c r="R204" s="132">
        <f t="shared" si="332"/>
        <v>85043.462400000004</v>
      </c>
      <c r="S204" s="132">
        <f t="shared" si="332"/>
        <v>88445.24</v>
      </c>
      <c r="T204" s="132">
        <f t="shared" si="332"/>
        <v>91983.008000000002</v>
      </c>
      <c r="U204" s="132">
        <f t="shared" si="332"/>
        <v>95662.361600000004</v>
      </c>
      <c r="V204" s="132">
        <f>ROUND((V203*2080),5)</f>
        <v>99488.875199999995</v>
      </c>
      <c r="W204" s="130">
        <f>(Q203/Q200)-1</f>
        <v>2.5000000000000001E-2</v>
      </c>
      <c r="X204" s="130">
        <f>(R203/R200)-1</f>
        <v>2.5000000000000001E-2</v>
      </c>
      <c r="Y204" s="130">
        <f t="shared" ref="Y204:AB204" si="333">(S203/S200)-1</f>
        <v>2.5000000000000001E-2</v>
      </c>
      <c r="Z204" s="130">
        <f t="shared" si="333"/>
        <v>2.4999E-2</v>
      </c>
      <c r="AA204" s="130">
        <f t="shared" si="333"/>
        <v>2.5000000000000001E-2</v>
      </c>
      <c r="AB204" s="130">
        <f t="shared" si="333"/>
        <v>2.5000000000000001E-2</v>
      </c>
    </row>
    <row r="205" spans="1:28" s="4" customFormat="1" ht="13.5" customHeight="1" x14ac:dyDescent="0.2">
      <c r="A205" s="76"/>
      <c r="B205" s="167" t="s">
        <v>82</v>
      </c>
      <c r="C205" s="24" t="s">
        <v>77</v>
      </c>
      <c r="D205" s="196"/>
      <c r="E205" s="196"/>
      <c r="F205" s="188"/>
      <c r="G205" s="188"/>
      <c r="H205" s="188"/>
      <c r="I205" s="188"/>
      <c r="J205" s="401"/>
      <c r="K205" s="388"/>
      <c r="L205" s="130"/>
      <c r="M205" s="130"/>
      <c r="N205" s="130"/>
      <c r="O205" s="130"/>
      <c r="P205" s="130"/>
      <c r="Q205" s="131"/>
      <c r="R205" s="132"/>
      <c r="S205" s="132"/>
      <c r="T205" s="132"/>
      <c r="U205" s="132"/>
      <c r="V205" s="132"/>
      <c r="W205" s="130"/>
      <c r="X205" s="130"/>
      <c r="Y205" s="130"/>
      <c r="Z205" s="130"/>
      <c r="AA205" s="130"/>
      <c r="AB205" s="130"/>
    </row>
    <row r="206" spans="1:28" s="4" customFormat="1" ht="13.5" customHeight="1" thickBot="1" x14ac:dyDescent="0.25">
      <c r="A206" s="80"/>
      <c r="B206" s="168" t="s">
        <v>315</v>
      </c>
      <c r="C206" s="39" t="s">
        <v>77</v>
      </c>
      <c r="D206" s="247"/>
      <c r="E206" s="197"/>
      <c r="F206" s="198"/>
      <c r="G206" s="198"/>
      <c r="H206" s="198"/>
      <c r="I206" s="198"/>
      <c r="J206" s="408"/>
      <c r="K206" s="394"/>
      <c r="L206" s="140"/>
      <c r="M206" s="140"/>
      <c r="N206" s="140"/>
      <c r="O206" s="140"/>
      <c r="P206" s="140"/>
      <c r="Q206" s="141"/>
      <c r="R206" s="142"/>
      <c r="S206" s="142"/>
      <c r="T206" s="142"/>
      <c r="U206" s="142"/>
      <c r="V206" s="142"/>
      <c r="W206" s="140"/>
      <c r="X206" s="140"/>
      <c r="Y206" s="140"/>
      <c r="Z206" s="140"/>
      <c r="AA206" s="140"/>
      <c r="AB206" s="140"/>
    </row>
    <row r="207" spans="1:28" s="4" customFormat="1" ht="13.5" customHeight="1" x14ac:dyDescent="0.2">
      <c r="A207" s="79">
        <v>54</v>
      </c>
      <c r="B207" s="166" t="s">
        <v>285</v>
      </c>
      <c r="C207" s="45" t="s">
        <v>77</v>
      </c>
      <c r="D207" s="187">
        <f t="shared" ref="D207:D208" si="334">+Q207*96%</f>
        <v>38.68</v>
      </c>
      <c r="E207" s="187">
        <f t="shared" ref="E207:I208" si="335">Q207</f>
        <v>40.299999999999997</v>
      </c>
      <c r="F207" s="187">
        <f t="shared" si="335"/>
        <v>41.91</v>
      </c>
      <c r="G207" s="187">
        <f t="shared" si="335"/>
        <v>43.58</v>
      </c>
      <c r="H207" s="187">
        <f t="shared" si="335"/>
        <v>45.33</v>
      </c>
      <c r="I207" s="187">
        <f t="shared" si="335"/>
        <v>47.14</v>
      </c>
      <c r="J207" s="400">
        <f>V207</f>
        <v>49.03</v>
      </c>
      <c r="K207" s="388"/>
      <c r="L207" s="130">
        <f>(F207/E207)-1</f>
        <v>3.9949999999999999E-2</v>
      </c>
      <c r="M207" s="130">
        <f t="shared" ref="M207:P207" si="336">(G207/F207)-1</f>
        <v>3.9847E-2</v>
      </c>
      <c r="N207" s="130">
        <f t="shared" si="336"/>
        <v>4.0155999999999997E-2</v>
      </c>
      <c r="O207" s="130">
        <f t="shared" si="336"/>
        <v>3.9928999999999999E-2</v>
      </c>
      <c r="P207" s="130">
        <f t="shared" si="336"/>
        <v>4.0092999999999997E-2</v>
      </c>
      <c r="Q207" s="204">
        <f>ROUND(VLOOKUP($A207,'2020 REG - ORD 841'!$A$9:$V$499,17,FALSE)*(1+$I$2),5)</f>
        <v>40.296579999999999</v>
      </c>
      <c r="R207" s="204">
        <f>ROUND(VLOOKUP($A207,'2020 REG - ORD 841'!$A$9:$V$499,18,FALSE)*(1+$I$2),5)</f>
        <v>41.908450000000002</v>
      </c>
      <c r="S207" s="204">
        <f>ROUND(VLOOKUP($A207,'2020 REG - ORD 841'!$A$9:$V$499,19,FALSE)*(1+$I$2),5)</f>
        <v>43.584780000000002</v>
      </c>
      <c r="T207" s="204">
        <f>ROUND(VLOOKUP($A207,'2020 REG - ORD 841'!$A$9:$V$499,20,FALSE)*(1+$I$2),5)</f>
        <v>45.32817</v>
      </c>
      <c r="U207" s="204">
        <f>ROUND(VLOOKUP($A207,'2020 REG - ORD 841'!$A$9:$V$499,21,FALSE)*(1+$I$2),5)</f>
        <v>47.141309999999997</v>
      </c>
      <c r="V207" s="204">
        <f>ROUND(VLOOKUP($A207,'2020 REG - ORD 841'!$A$9:$V$499,22,FALSE)*(1+$I$2),5)</f>
        <v>49.026980000000002</v>
      </c>
      <c r="W207" s="130"/>
      <c r="X207" s="130">
        <f>(R207/Q207)-1</f>
        <v>0.04</v>
      </c>
      <c r="Y207" s="130">
        <f t="shared" ref="Y207:AB207" si="337">(S207/R207)-1</f>
        <v>0.04</v>
      </c>
      <c r="Z207" s="130">
        <f t="shared" si="337"/>
        <v>0.04</v>
      </c>
      <c r="AA207" s="130">
        <f t="shared" si="337"/>
        <v>0.04</v>
      </c>
      <c r="AB207" s="130">
        <f t="shared" si="337"/>
        <v>0.04</v>
      </c>
    </row>
    <row r="208" spans="1:28" s="52" customFormat="1" ht="13.5" customHeight="1" x14ac:dyDescent="0.2">
      <c r="A208" s="76"/>
      <c r="B208" s="175" t="s">
        <v>132</v>
      </c>
      <c r="C208" s="89" t="s">
        <v>77</v>
      </c>
      <c r="D208" s="188">
        <f t="shared" si="334"/>
        <v>80464</v>
      </c>
      <c r="E208" s="188">
        <f t="shared" si="335"/>
        <v>83817</v>
      </c>
      <c r="F208" s="188">
        <f t="shared" si="335"/>
        <v>87170</v>
      </c>
      <c r="G208" s="188">
        <f t="shared" si="335"/>
        <v>90656</v>
      </c>
      <c r="H208" s="188">
        <f t="shared" si="335"/>
        <v>94283</v>
      </c>
      <c r="I208" s="188">
        <f t="shared" si="335"/>
        <v>98054</v>
      </c>
      <c r="J208" s="401">
        <f>V208</f>
        <v>101976</v>
      </c>
      <c r="K208" s="388">
        <f t="shared" ref="K208:P208" si="338">(E207/E203)-1</f>
        <v>2.5184000000000002E-2</v>
      </c>
      <c r="L208" s="130">
        <f t="shared" si="338"/>
        <v>2.4944999999999998E-2</v>
      </c>
      <c r="M208" s="130">
        <f t="shared" si="338"/>
        <v>2.4929E-2</v>
      </c>
      <c r="N208" s="130">
        <f t="shared" si="338"/>
        <v>2.5101999999999999E-2</v>
      </c>
      <c r="O208" s="130">
        <f t="shared" si="338"/>
        <v>2.5004999999999999E-2</v>
      </c>
      <c r="P208" s="130">
        <f t="shared" si="338"/>
        <v>2.5089E-2</v>
      </c>
      <c r="Q208" s="131">
        <f t="shared" ref="Q208:U208" si="339">ROUND((Q207*2080),5)</f>
        <v>83816.886400000003</v>
      </c>
      <c r="R208" s="132">
        <f t="shared" si="339"/>
        <v>87169.576000000001</v>
      </c>
      <c r="S208" s="132">
        <f t="shared" si="339"/>
        <v>90656.342399999994</v>
      </c>
      <c r="T208" s="132">
        <f t="shared" si="339"/>
        <v>94282.593599999993</v>
      </c>
      <c r="U208" s="132">
        <f t="shared" si="339"/>
        <v>98053.924799999993</v>
      </c>
      <c r="V208" s="132">
        <f>ROUND((V207*2080),5)</f>
        <v>101976.11840000001</v>
      </c>
      <c r="W208" s="130">
        <f t="shared" ref="W208:AB208" si="340">(Q207/Q203)-1</f>
        <v>2.5000000000000001E-2</v>
      </c>
      <c r="X208" s="130">
        <f t="shared" si="340"/>
        <v>2.5000000000000001E-2</v>
      </c>
      <c r="Y208" s="130">
        <f t="shared" si="340"/>
        <v>2.5000000000000001E-2</v>
      </c>
      <c r="Z208" s="130">
        <f t="shared" si="340"/>
        <v>2.5000000000000001E-2</v>
      </c>
      <c r="AA208" s="130">
        <f t="shared" si="340"/>
        <v>2.5000000000000001E-2</v>
      </c>
      <c r="AB208" s="130">
        <f t="shared" si="340"/>
        <v>2.5000000000000001E-2</v>
      </c>
    </row>
    <row r="209" spans="1:28" s="52" customFormat="1" ht="13.5" customHeight="1" x14ac:dyDescent="0.2">
      <c r="A209" s="76"/>
      <c r="B209" s="175" t="s">
        <v>285</v>
      </c>
      <c r="C209" s="89" t="s">
        <v>77</v>
      </c>
      <c r="D209" s="196"/>
      <c r="E209" s="196"/>
      <c r="F209" s="188"/>
      <c r="G209" s="188"/>
      <c r="H209" s="188"/>
      <c r="I209" s="188"/>
      <c r="J209" s="401"/>
      <c r="K209" s="388"/>
      <c r="L209" s="130"/>
      <c r="M209" s="130"/>
      <c r="N209" s="130"/>
      <c r="O209" s="130"/>
      <c r="P209" s="130"/>
      <c r="Q209" s="131"/>
      <c r="R209" s="132"/>
      <c r="S209" s="132"/>
      <c r="T209" s="132"/>
      <c r="U209" s="132"/>
      <c r="V209" s="132"/>
      <c r="W209" s="130"/>
      <c r="X209" s="130"/>
      <c r="Y209" s="130"/>
      <c r="Z209" s="130"/>
      <c r="AA209" s="130"/>
      <c r="AB209" s="130"/>
    </row>
    <row r="210" spans="1:28" s="52" customFormat="1" ht="13.5" customHeight="1" x14ac:dyDescent="0.2">
      <c r="A210" s="76"/>
      <c r="B210" s="175" t="s">
        <v>80</v>
      </c>
      <c r="C210" s="89" t="s">
        <v>77</v>
      </c>
      <c r="D210" s="254"/>
      <c r="E210" s="194"/>
      <c r="F210" s="195"/>
      <c r="G210" s="195"/>
      <c r="H210" s="195"/>
      <c r="I210" s="195"/>
      <c r="J210" s="405"/>
      <c r="K210" s="352"/>
      <c r="L210" s="136"/>
      <c r="M210" s="136"/>
      <c r="N210" s="136"/>
      <c r="O210" s="136"/>
      <c r="P210" s="136"/>
      <c r="Q210" s="131"/>
      <c r="R210" s="132"/>
      <c r="S210" s="132"/>
      <c r="T210" s="132"/>
      <c r="U210" s="132"/>
      <c r="V210" s="132"/>
      <c r="W210" s="136"/>
      <c r="X210" s="136"/>
      <c r="Y210" s="136"/>
      <c r="Z210" s="136"/>
      <c r="AA210" s="136"/>
      <c r="AB210" s="136"/>
    </row>
    <row r="211" spans="1:28" s="52" customFormat="1" ht="13.5" customHeight="1" thickBot="1" x14ac:dyDescent="0.25">
      <c r="A211" s="81"/>
      <c r="B211" s="168"/>
      <c r="C211" s="39"/>
      <c r="D211" s="247"/>
      <c r="E211" s="189"/>
      <c r="F211" s="190"/>
      <c r="G211" s="190"/>
      <c r="H211" s="190"/>
      <c r="I211" s="190"/>
      <c r="J211" s="402"/>
      <c r="K211" s="389"/>
      <c r="L211" s="133"/>
      <c r="M211" s="133"/>
      <c r="N211" s="133"/>
      <c r="O211" s="133"/>
      <c r="P211" s="133"/>
      <c r="Q211" s="134"/>
      <c r="R211" s="135"/>
      <c r="S211" s="135"/>
      <c r="T211" s="135"/>
      <c r="U211" s="135"/>
      <c r="V211" s="135"/>
      <c r="W211" s="133"/>
      <c r="X211" s="133"/>
      <c r="Y211" s="133"/>
      <c r="Z211" s="133"/>
      <c r="AA211" s="133"/>
      <c r="AB211" s="133"/>
    </row>
    <row r="212" spans="1:28" s="4" customFormat="1" ht="13.5" customHeight="1" x14ac:dyDescent="0.2">
      <c r="A212" s="79">
        <v>55</v>
      </c>
      <c r="B212" s="166" t="s">
        <v>81</v>
      </c>
      <c r="C212" s="45" t="s">
        <v>77</v>
      </c>
      <c r="D212" s="187">
        <f t="shared" ref="D212:D213" si="341">+Q212*96%</f>
        <v>39.65</v>
      </c>
      <c r="E212" s="187">
        <f t="shared" ref="E212:I213" si="342">Q212</f>
        <v>41.3</v>
      </c>
      <c r="F212" s="187">
        <f t="shared" si="342"/>
        <v>42.96</v>
      </c>
      <c r="G212" s="187">
        <f t="shared" si="342"/>
        <v>44.67</v>
      </c>
      <c r="H212" s="187">
        <f t="shared" si="342"/>
        <v>46.46</v>
      </c>
      <c r="I212" s="187">
        <f t="shared" si="342"/>
        <v>48.32</v>
      </c>
      <c r="J212" s="400">
        <f>V212</f>
        <v>50.25</v>
      </c>
      <c r="K212" s="388"/>
      <c r="L212" s="130">
        <f>(F212/E212)-1</f>
        <v>4.0194000000000001E-2</v>
      </c>
      <c r="M212" s="130">
        <f t="shared" ref="M212:P212" si="343">(G212/F212)-1</f>
        <v>3.9803999999999999E-2</v>
      </c>
      <c r="N212" s="130">
        <f t="shared" si="343"/>
        <v>4.0072000000000003E-2</v>
      </c>
      <c r="O212" s="130">
        <f t="shared" si="343"/>
        <v>4.0034E-2</v>
      </c>
      <c r="P212" s="130">
        <f t="shared" si="343"/>
        <v>3.9941999999999998E-2</v>
      </c>
      <c r="Q212" s="204">
        <f>ROUND(VLOOKUP($A212,'2020 REG - ORD 841'!$A$9:$V$499,17,FALSE)*(1+$I$2),5)</f>
        <v>41.304009999999998</v>
      </c>
      <c r="R212" s="204">
        <f>ROUND(VLOOKUP($A212,'2020 REG - ORD 841'!$A$9:$V$499,18,FALSE)*(1+$I$2),5)</f>
        <v>42.956159999999997</v>
      </c>
      <c r="S212" s="204">
        <f>ROUND(VLOOKUP($A212,'2020 REG - ORD 841'!$A$9:$V$499,19,FALSE)*(1+$I$2),5)</f>
        <v>44.674419999999998</v>
      </c>
      <c r="T212" s="204">
        <f>ROUND(VLOOKUP($A212,'2020 REG - ORD 841'!$A$9:$V$499,20,FALSE)*(1+$I$2),5)</f>
        <v>46.461390000000002</v>
      </c>
      <c r="U212" s="204">
        <f>ROUND(VLOOKUP($A212,'2020 REG - ORD 841'!$A$9:$V$499,21,FALSE)*(1+$I$2),5)</f>
        <v>48.319850000000002</v>
      </c>
      <c r="V212" s="204">
        <f>ROUND(VLOOKUP($A212,'2020 REG - ORD 841'!$A$9:$V$499,22,FALSE)*(1+$I$2),5)</f>
        <v>50.25264</v>
      </c>
      <c r="W212" s="130"/>
      <c r="X212" s="130">
        <f>(R212/Q212)-1</f>
        <v>0.04</v>
      </c>
      <c r="Y212" s="130">
        <f t="shared" ref="Y212:AB212" si="344">(S212/R212)-1</f>
        <v>0.04</v>
      </c>
      <c r="Z212" s="130">
        <f t="shared" si="344"/>
        <v>0.04</v>
      </c>
      <c r="AA212" s="130">
        <f t="shared" si="344"/>
        <v>0.04</v>
      </c>
      <c r="AB212" s="130">
        <f t="shared" si="344"/>
        <v>0.04</v>
      </c>
    </row>
    <row r="213" spans="1:28" s="4" customFormat="1" ht="13.5" customHeight="1" x14ac:dyDescent="0.2">
      <c r="A213" s="76"/>
      <c r="B213" s="171" t="s">
        <v>146</v>
      </c>
      <c r="C213" s="24" t="s">
        <v>77</v>
      </c>
      <c r="D213" s="188">
        <f t="shared" si="341"/>
        <v>82476</v>
      </c>
      <c r="E213" s="188">
        <f t="shared" si="342"/>
        <v>85912</v>
      </c>
      <c r="F213" s="188">
        <f t="shared" si="342"/>
        <v>89349</v>
      </c>
      <c r="G213" s="188">
        <f t="shared" si="342"/>
        <v>92923</v>
      </c>
      <c r="H213" s="188">
        <f t="shared" si="342"/>
        <v>96640</v>
      </c>
      <c r="I213" s="188">
        <f t="shared" si="342"/>
        <v>100505</v>
      </c>
      <c r="J213" s="401">
        <f>V213</f>
        <v>104525</v>
      </c>
      <c r="K213" s="388">
        <f t="shared" ref="K213:P213" si="345">(E212/E207)-1</f>
        <v>2.4813999999999999E-2</v>
      </c>
      <c r="L213" s="130">
        <f t="shared" si="345"/>
        <v>2.5054E-2</v>
      </c>
      <c r="M213" s="130">
        <f t="shared" si="345"/>
        <v>2.5010999999999999E-2</v>
      </c>
      <c r="N213" s="130">
        <f t="shared" si="345"/>
        <v>2.4927999999999999E-2</v>
      </c>
      <c r="O213" s="130">
        <f t="shared" si="345"/>
        <v>2.5031999999999999E-2</v>
      </c>
      <c r="P213" s="130">
        <f t="shared" si="345"/>
        <v>2.4882999999999999E-2</v>
      </c>
      <c r="Q213" s="131">
        <f t="shared" ref="Q213:V213" si="346">ROUND((Q212*2080),5)</f>
        <v>85912.340800000005</v>
      </c>
      <c r="R213" s="132">
        <f t="shared" si="346"/>
        <v>89348.8128</v>
      </c>
      <c r="S213" s="132">
        <f t="shared" si="346"/>
        <v>92922.793600000005</v>
      </c>
      <c r="T213" s="132">
        <f t="shared" si="346"/>
        <v>96639.691200000001</v>
      </c>
      <c r="U213" s="132">
        <f t="shared" si="346"/>
        <v>100505.288</v>
      </c>
      <c r="V213" s="132">
        <f t="shared" si="346"/>
        <v>104525.4912</v>
      </c>
      <c r="W213" s="130">
        <f t="shared" ref="W213:AB213" si="347">(Q212/Q207)-1</f>
        <v>2.5000000000000001E-2</v>
      </c>
      <c r="X213" s="130">
        <f t="shared" si="347"/>
        <v>2.5000000000000001E-2</v>
      </c>
      <c r="Y213" s="130">
        <f t="shared" si="347"/>
        <v>2.5000000000000001E-2</v>
      </c>
      <c r="Z213" s="130">
        <f t="shared" si="347"/>
        <v>2.5000000000000001E-2</v>
      </c>
      <c r="AA213" s="130">
        <f t="shared" si="347"/>
        <v>2.5000000000000001E-2</v>
      </c>
      <c r="AB213" s="130">
        <f t="shared" si="347"/>
        <v>2.5000000000000001E-2</v>
      </c>
    </row>
    <row r="214" spans="1:28" s="4" customFormat="1" ht="13.5" customHeight="1" x14ac:dyDescent="0.2">
      <c r="A214" s="76"/>
      <c r="B214" s="175" t="s">
        <v>147</v>
      </c>
      <c r="C214" s="89" t="s">
        <v>77</v>
      </c>
      <c r="D214" s="196"/>
      <c r="E214" s="196"/>
      <c r="F214" s="188"/>
      <c r="G214" s="188"/>
      <c r="H214" s="188"/>
      <c r="I214" s="188"/>
      <c r="J214" s="401"/>
      <c r="K214" s="388"/>
      <c r="L214" s="130"/>
      <c r="M214" s="130"/>
      <c r="N214" s="130"/>
      <c r="O214" s="130"/>
      <c r="P214" s="130"/>
      <c r="Q214" s="131"/>
      <c r="R214" s="132"/>
      <c r="S214" s="132"/>
      <c r="T214" s="132"/>
      <c r="U214" s="132"/>
      <c r="V214" s="132"/>
      <c r="W214" s="130"/>
      <c r="X214" s="130"/>
      <c r="Y214" s="130"/>
      <c r="Z214" s="130"/>
      <c r="AA214" s="130"/>
      <c r="AB214" s="130"/>
    </row>
    <row r="215" spans="1:28" s="4" customFormat="1" ht="13.5" customHeight="1" x14ac:dyDescent="0.2">
      <c r="A215" s="76"/>
      <c r="B215" s="175" t="s">
        <v>148</v>
      </c>
      <c r="C215" s="89" t="s">
        <v>77</v>
      </c>
      <c r="D215" s="254"/>
      <c r="E215" s="194"/>
      <c r="F215" s="195"/>
      <c r="G215" s="195"/>
      <c r="H215" s="195"/>
      <c r="I215" s="195"/>
      <c r="J215" s="405"/>
      <c r="K215" s="352"/>
      <c r="L215" s="136"/>
      <c r="M215" s="136"/>
      <c r="N215" s="136"/>
      <c r="O215" s="136"/>
      <c r="P215" s="136"/>
      <c r="Q215" s="131"/>
      <c r="R215" s="132"/>
      <c r="S215" s="132"/>
      <c r="T215" s="132"/>
      <c r="U215" s="132"/>
      <c r="V215" s="132"/>
      <c r="W215" s="136"/>
      <c r="X215" s="136"/>
      <c r="Y215" s="136"/>
      <c r="Z215" s="136"/>
      <c r="AA215" s="136"/>
      <c r="AB215" s="136"/>
    </row>
    <row r="216" spans="1:28" s="4" customFormat="1" ht="13.5" customHeight="1" x14ac:dyDescent="0.2">
      <c r="A216" s="76"/>
      <c r="B216" s="167" t="s">
        <v>149</v>
      </c>
      <c r="C216" s="29" t="s">
        <v>77</v>
      </c>
      <c r="D216" s="250"/>
      <c r="E216" s="194"/>
      <c r="F216" s="195"/>
      <c r="G216" s="195"/>
      <c r="H216" s="195"/>
      <c r="I216" s="195"/>
      <c r="J216" s="405"/>
      <c r="K216" s="352"/>
      <c r="L216" s="136"/>
      <c r="M216" s="136"/>
      <c r="N216" s="136"/>
      <c r="O216" s="136"/>
      <c r="P216" s="136"/>
      <c r="Q216" s="131"/>
      <c r="R216" s="132"/>
      <c r="S216" s="132"/>
      <c r="T216" s="132"/>
      <c r="U216" s="132"/>
      <c r="V216" s="132"/>
      <c r="W216" s="136"/>
      <c r="X216" s="136"/>
      <c r="Y216" s="136"/>
      <c r="Z216" s="136"/>
      <c r="AA216" s="136"/>
      <c r="AB216" s="136"/>
    </row>
    <row r="217" spans="1:28" s="4" customFormat="1" ht="13.5" customHeight="1" x14ac:dyDescent="0.2">
      <c r="A217" s="76"/>
      <c r="B217" s="175" t="s">
        <v>131</v>
      </c>
      <c r="C217" s="89" t="s">
        <v>77</v>
      </c>
      <c r="D217" s="250"/>
      <c r="E217" s="194"/>
      <c r="F217" s="195"/>
      <c r="G217" s="195"/>
      <c r="H217" s="195"/>
      <c r="I217" s="195"/>
      <c r="J217" s="405"/>
      <c r="K217" s="352"/>
      <c r="L217" s="136"/>
      <c r="M217" s="136"/>
      <c r="N217" s="136"/>
      <c r="O217" s="136"/>
      <c r="P217" s="136"/>
      <c r="Q217" s="131"/>
      <c r="R217" s="132"/>
      <c r="S217" s="132"/>
      <c r="T217" s="132"/>
      <c r="U217" s="132"/>
      <c r="V217" s="132"/>
      <c r="W217" s="136"/>
      <c r="X217" s="136"/>
      <c r="Y217" s="136"/>
      <c r="Z217" s="136"/>
      <c r="AA217" s="136"/>
      <c r="AB217" s="136"/>
    </row>
    <row r="218" spans="1:28" s="4" customFormat="1" ht="13.5" customHeight="1" x14ac:dyDescent="0.2">
      <c r="A218" s="76"/>
      <c r="B218" s="175" t="s">
        <v>57</v>
      </c>
      <c r="C218" s="89" t="s">
        <v>105</v>
      </c>
      <c r="D218" s="250"/>
      <c r="E218" s="194"/>
      <c r="F218" s="195"/>
      <c r="G218" s="195"/>
      <c r="H218" s="195"/>
      <c r="I218" s="195"/>
      <c r="J218" s="405"/>
      <c r="K218" s="352"/>
      <c r="L218" s="136"/>
      <c r="M218" s="136"/>
      <c r="N218" s="136"/>
      <c r="O218" s="136"/>
      <c r="P218" s="136"/>
      <c r="Q218" s="131"/>
      <c r="R218" s="132"/>
      <c r="S218" s="132"/>
      <c r="T218" s="132"/>
      <c r="U218" s="132"/>
      <c r="V218" s="132"/>
      <c r="W218" s="136"/>
      <c r="X218" s="136"/>
      <c r="Y218" s="136"/>
      <c r="Z218" s="136"/>
      <c r="AA218" s="136"/>
      <c r="AB218" s="136"/>
    </row>
    <row r="219" spans="1:28" s="4" customFormat="1" ht="13.5" customHeight="1" thickBot="1" x14ac:dyDescent="0.25">
      <c r="A219" s="81"/>
      <c r="B219" s="168" t="s">
        <v>142</v>
      </c>
      <c r="C219" s="39" t="s">
        <v>77</v>
      </c>
      <c r="D219" s="247"/>
      <c r="E219" s="189"/>
      <c r="F219" s="190"/>
      <c r="G219" s="190"/>
      <c r="H219" s="190"/>
      <c r="I219" s="190"/>
      <c r="J219" s="402"/>
      <c r="K219" s="389"/>
      <c r="L219" s="133"/>
      <c r="M219" s="133"/>
      <c r="N219" s="133"/>
      <c r="O219" s="133"/>
      <c r="P219" s="133"/>
      <c r="Q219" s="134"/>
      <c r="R219" s="135"/>
      <c r="S219" s="135"/>
      <c r="T219" s="135"/>
      <c r="U219" s="135"/>
      <c r="V219" s="135"/>
      <c r="W219" s="133"/>
      <c r="X219" s="133"/>
      <c r="Y219" s="133"/>
      <c r="Z219" s="133"/>
      <c r="AA219" s="133"/>
      <c r="AB219" s="133"/>
    </row>
    <row r="220" spans="1:28" s="4" customFormat="1" ht="13.5" customHeight="1" x14ac:dyDescent="0.2">
      <c r="A220" s="79">
        <v>56</v>
      </c>
      <c r="B220" s="166" t="s">
        <v>90</v>
      </c>
      <c r="C220" s="45" t="s">
        <v>77</v>
      </c>
      <c r="D220" s="187">
        <f t="shared" ref="D220:D221" si="348">+Q220*96%</f>
        <v>40.64</v>
      </c>
      <c r="E220" s="187">
        <f t="shared" ref="E220:I221" si="349">Q220</f>
        <v>42.34</v>
      </c>
      <c r="F220" s="187">
        <f t="shared" si="349"/>
        <v>44.03</v>
      </c>
      <c r="G220" s="187">
        <f t="shared" si="349"/>
        <v>45.79</v>
      </c>
      <c r="H220" s="187">
        <f t="shared" si="349"/>
        <v>47.62</v>
      </c>
      <c r="I220" s="187">
        <f t="shared" si="349"/>
        <v>49.53</v>
      </c>
      <c r="J220" s="400">
        <f>V220</f>
        <v>51.51</v>
      </c>
      <c r="K220" s="388"/>
      <c r="L220" s="130">
        <f>(F220/E220)-1</f>
        <v>3.9914999999999999E-2</v>
      </c>
      <c r="M220" s="130">
        <f t="shared" ref="M220:P220" si="350">(G220/F220)-1</f>
        <v>3.9973000000000002E-2</v>
      </c>
      <c r="N220" s="130">
        <f t="shared" si="350"/>
        <v>3.9965000000000001E-2</v>
      </c>
      <c r="O220" s="130">
        <f t="shared" si="350"/>
        <v>4.0108999999999999E-2</v>
      </c>
      <c r="P220" s="130">
        <f t="shared" si="350"/>
        <v>3.9975999999999998E-2</v>
      </c>
      <c r="Q220" s="204">
        <f>ROUND(VLOOKUP($A220,'2020 REG - ORD 841'!$A$9:$V$499,17,FALSE)*(1+$I$2),5)</f>
        <v>42.336590000000001</v>
      </c>
      <c r="R220" s="204">
        <f>ROUND(VLOOKUP($A220,'2020 REG - ORD 841'!$A$9:$V$499,18,FALSE)*(1+$I$2),5)</f>
        <v>44.030050000000003</v>
      </c>
      <c r="S220" s="204">
        <f>ROUND(VLOOKUP($A220,'2020 REG - ORD 841'!$A$9:$V$499,19,FALSE)*(1+$I$2),5)</f>
        <v>45.791269999999997</v>
      </c>
      <c r="T220" s="204">
        <f>ROUND(VLOOKUP($A220,'2020 REG - ORD 841'!$A$9:$V$499,20,FALSE)*(1+$I$2),5)</f>
        <v>47.622929999999997</v>
      </c>
      <c r="U220" s="204">
        <f>ROUND(VLOOKUP($A220,'2020 REG - ORD 841'!$A$9:$V$499,21,FALSE)*(1+$I$2),5)</f>
        <v>49.527839999999998</v>
      </c>
      <c r="V220" s="204">
        <f>ROUND(VLOOKUP($A220,'2020 REG - ORD 841'!$A$9:$V$499,22,FALSE)*(1+$I$2),5)</f>
        <v>51.508960000000002</v>
      </c>
      <c r="W220" s="130"/>
      <c r="X220" s="130">
        <f>(R220/Q220)-1</f>
        <v>0.04</v>
      </c>
      <c r="Y220" s="130">
        <f t="shared" ref="Y220:AB220" si="351">(S220/R220)-1</f>
        <v>0.04</v>
      </c>
      <c r="Z220" s="130">
        <f t="shared" si="351"/>
        <v>0.04</v>
      </c>
      <c r="AA220" s="130">
        <f t="shared" si="351"/>
        <v>0.04</v>
      </c>
      <c r="AB220" s="130">
        <f t="shared" si="351"/>
        <v>0.04</v>
      </c>
    </row>
    <row r="221" spans="1:28" s="4" customFormat="1" ht="13.5" customHeight="1" x14ac:dyDescent="0.2">
      <c r="A221" s="76"/>
      <c r="B221" s="171"/>
      <c r="C221" s="24"/>
      <c r="D221" s="188">
        <f t="shared" si="348"/>
        <v>84538</v>
      </c>
      <c r="E221" s="188">
        <f t="shared" si="349"/>
        <v>88060</v>
      </c>
      <c r="F221" s="188">
        <f t="shared" si="349"/>
        <v>91583</v>
      </c>
      <c r="G221" s="188">
        <f t="shared" si="349"/>
        <v>95246</v>
      </c>
      <c r="H221" s="188">
        <f t="shared" si="349"/>
        <v>99056</v>
      </c>
      <c r="I221" s="188">
        <f t="shared" si="349"/>
        <v>103018</v>
      </c>
      <c r="J221" s="401">
        <f>V221</f>
        <v>107139</v>
      </c>
      <c r="K221" s="388">
        <f t="shared" ref="K221:P221" si="352">(E220/E212)-1</f>
        <v>2.5182E-2</v>
      </c>
      <c r="L221" s="130">
        <f t="shared" si="352"/>
        <v>2.4906999999999999E-2</v>
      </c>
      <c r="M221" s="130">
        <f t="shared" si="352"/>
        <v>2.5073000000000002E-2</v>
      </c>
      <c r="N221" s="130">
        <f t="shared" si="352"/>
        <v>2.4968000000000001E-2</v>
      </c>
      <c r="O221" s="130">
        <f t="shared" si="352"/>
        <v>2.5041000000000001E-2</v>
      </c>
      <c r="P221" s="130">
        <f t="shared" si="352"/>
        <v>2.5075E-2</v>
      </c>
      <c r="Q221" s="131">
        <f t="shared" ref="Q221:U221" si="353">ROUND((Q220*2080),5)</f>
        <v>88060.107199999999</v>
      </c>
      <c r="R221" s="132">
        <f t="shared" si="353"/>
        <v>91582.504000000001</v>
      </c>
      <c r="S221" s="132">
        <f t="shared" si="353"/>
        <v>95245.8416</v>
      </c>
      <c r="T221" s="132">
        <f t="shared" si="353"/>
        <v>99055.694399999993</v>
      </c>
      <c r="U221" s="132">
        <f t="shared" si="353"/>
        <v>103017.9072</v>
      </c>
      <c r="V221" s="132">
        <f>ROUND((V220*2080),5)</f>
        <v>107138.63679999999</v>
      </c>
      <c r="W221" s="130">
        <f t="shared" ref="W221:AB221" si="354">(Q220/Q212)-1</f>
        <v>2.5000000000000001E-2</v>
      </c>
      <c r="X221" s="130">
        <f t="shared" si="354"/>
        <v>2.5000000000000001E-2</v>
      </c>
      <c r="Y221" s="130">
        <f t="shared" si="354"/>
        <v>2.5000000000000001E-2</v>
      </c>
      <c r="Z221" s="130">
        <f t="shared" si="354"/>
        <v>2.5000000000000001E-2</v>
      </c>
      <c r="AA221" s="130">
        <f t="shared" si="354"/>
        <v>2.5000000000000001E-2</v>
      </c>
      <c r="AB221" s="130">
        <f t="shared" si="354"/>
        <v>2.5000000000000001E-2</v>
      </c>
    </row>
    <row r="222" spans="1:28" s="4" customFormat="1" ht="13.5" customHeight="1" thickBot="1" x14ac:dyDescent="0.25">
      <c r="A222" s="81"/>
      <c r="B222" s="168"/>
      <c r="C222" s="39"/>
      <c r="D222" s="247"/>
      <c r="E222" s="189"/>
      <c r="F222" s="190"/>
      <c r="G222" s="190"/>
      <c r="H222" s="190"/>
      <c r="I222" s="190"/>
      <c r="J222" s="402"/>
      <c r="K222" s="389"/>
      <c r="L222" s="133"/>
      <c r="M222" s="133"/>
      <c r="N222" s="133"/>
      <c r="O222" s="133"/>
      <c r="P222" s="133"/>
      <c r="Q222" s="134"/>
      <c r="R222" s="135"/>
      <c r="S222" s="135"/>
      <c r="T222" s="135"/>
      <c r="U222" s="135"/>
      <c r="V222" s="135"/>
      <c r="W222" s="133"/>
      <c r="X222" s="133"/>
      <c r="Y222" s="133"/>
      <c r="Z222" s="133"/>
      <c r="AA222" s="133"/>
      <c r="AB222" s="133"/>
    </row>
    <row r="223" spans="1:28" s="4" customFormat="1" ht="13.5" customHeight="1" x14ac:dyDescent="0.2">
      <c r="A223" s="79">
        <v>57</v>
      </c>
      <c r="B223" s="166"/>
      <c r="C223" s="45"/>
      <c r="D223" s="187">
        <f t="shared" ref="D223:D224" si="355">+Q223*96%</f>
        <v>41.66</v>
      </c>
      <c r="E223" s="187">
        <f t="shared" ref="E223:I224" si="356">Q223</f>
        <v>43.4</v>
      </c>
      <c r="F223" s="187">
        <f t="shared" si="356"/>
        <v>45.13</v>
      </c>
      <c r="G223" s="187">
        <f t="shared" si="356"/>
        <v>46.94</v>
      </c>
      <c r="H223" s="187">
        <f t="shared" si="356"/>
        <v>48.81</v>
      </c>
      <c r="I223" s="187">
        <f t="shared" si="356"/>
        <v>50.77</v>
      </c>
      <c r="J223" s="400">
        <f>V223</f>
        <v>52.8</v>
      </c>
      <c r="K223" s="388"/>
      <c r="L223" s="130">
        <f>(F223/E223)-1</f>
        <v>3.9862000000000002E-2</v>
      </c>
      <c r="M223" s="130">
        <f t="shared" ref="M223:P223" si="357">(G223/F223)-1</f>
        <v>4.0106000000000003E-2</v>
      </c>
      <c r="N223" s="130">
        <f t="shared" si="357"/>
        <v>3.9837999999999998E-2</v>
      </c>
      <c r="O223" s="130">
        <f t="shared" si="357"/>
        <v>4.0155999999999997E-2</v>
      </c>
      <c r="P223" s="130">
        <f t="shared" si="357"/>
        <v>3.9983999999999999E-2</v>
      </c>
      <c r="Q223" s="204">
        <f>ROUND(VLOOKUP($A223,'2020 REG - ORD 841'!$A$9:$V$499,17,FALSE)*(1+$I$2),5)</f>
        <v>43.395009999999999</v>
      </c>
      <c r="R223" s="204">
        <f>ROUND(VLOOKUP($A223,'2020 REG - ORD 841'!$A$9:$V$499,18,FALSE)*(1+$I$2),5)</f>
        <v>45.13082</v>
      </c>
      <c r="S223" s="204">
        <f>ROUND(VLOOKUP($A223,'2020 REG - ORD 841'!$A$9:$V$499,19,FALSE)*(1+$I$2),5)</f>
        <v>46.936059999999998</v>
      </c>
      <c r="T223" s="204">
        <f>ROUND(VLOOKUP($A223,'2020 REG - ORD 841'!$A$9:$V$499,20,FALSE)*(1+$I$2),5)</f>
        <v>48.813499999999998</v>
      </c>
      <c r="U223" s="204">
        <f>ROUND(VLOOKUP($A223,'2020 REG - ORD 841'!$A$9:$V$499,21,FALSE)*(1+$I$2),5)</f>
        <v>50.76605</v>
      </c>
      <c r="V223" s="204">
        <f>ROUND(VLOOKUP($A223,'2020 REG - ORD 841'!$A$9:$V$499,22,FALSE)*(1+$I$2),5)</f>
        <v>52.796689999999998</v>
      </c>
      <c r="W223" s="130"/>
      <c r="X223" s="130">
        <f>(R223/Q223)-1</f>
        <v>0.04</v>
      </c>
      <c r="Y223" s="130">
        <f t="shared" ref="Y223:AB223" si="358">(S223/R223)-1</f>
        <v>0.04</v>
      </c>
      <c r="Z223" s="130">
        <f t="shared" si="358"/>
        <v>0.04</v>
      </c>
      <c r="AA223" s="130">
        <f t="shared" si="358"/>
        <v>0.04</v>
      </c>
      <c r="AB223" s="130">
        <f t="shared" si="358"/>
        <v>0.04</v>
      </c>
    </row>
    <row r="224" spans="1:28" s="4" customFormat="1" ht="13.5" customHeight="1" x14ac:dyDescent="0.2">
      <c r="A224" s="76"/>
      <c r="B224" s="171"/>
      <c r="C224" s="24"/>
      <c r="D224" s="188">
        <f t="shared" si="355"/>
        <v>86651</v>
      </c>
      <c r="E224" s="188">
        <f t="shared" si="356"/>
        <v>90262</v>
      </c>
      <c r="F224" s="188">
        <f t="shared" si="356"/>
        <v>93872</v>
      </c>
      <c r="G224" s="188">
        <f t="shared" si="356"/>
        <v>97627</v>
      </c>
      <c r="H224" s="188">
        <f t="shared" si="356"/>
        <v>101532</v>
      </c>
      <c r="I224" s="188">
        <f t="shared" si="356"/>
        <v>105593</v>
      </c>
      <c r="J224" s="401">
        <f>V224</f>
        <v>109817</v>
      </c>
      <c r="K224" s="388">
        <f t="shared" ref="K224:P224" si="359">(E223/E220)-1</f>
        <v>2.5035000000000002E-2</v>
      </c>
      <c r="L224" s="130">
        <f t="shared" si="359"/>
        <v>2.4983000000000002E-2</v>
      </c>
      <c r="M224" s="130">
        <f t="shared" si="359"/>
        <v>2.5114999999999998E-2</v>
      </c>
      <c r="N224" s="130">
        <f t="shared" si="359"/>
        <v>2.4989999999999998E-2</v>
      </c>
      <c r="O224" s="130">
        <f t="shared" si="359"/>
        <v>2.5035000000000002E-2</v>
      </c>
      <c r="P224" s="130">
        <f t="shared" si="359"/>
        <v>2.5044E-2</v>
      </c>
      <c r="Q224" s="131">
        <f t="shared" ref="Q224:U224" si="360">ROUND((Q223*2080),5)</f>
        <v>90261.620800000004</v>
      </c>
      <c r="R224" s="132">
        <f t="shared" si="360"/>
        <v>93872.105599999995</v>
      </c>
      <c r="S224" s="132">
        <f t="shared" si="360"/>
        <v>97627.004799999995</v>
      </c>
      <c r="T224" s="132">
        <f t="shared" si="360"/>
        <v>101532.08</v>
      </c>
      <c r="U224" s="132">
        <f t="shared" si="360"/>
        <v>105593.38400000001</v>
      </c>
      <c r="V224" s="132">
        <f>ROUND((V223*2080),5)</f>
        <v>109817.1152</v>
      </c>
      <c r="W224" s="130">
        <f t="shared" ref="W224:AB224" si="361">(Q223/Q220)-1</f>
        <v>2.5000000000000001E-2</v>
      </c>
      <c r="X224" s="130">
        <f t="shared" si="361"/>
        <v>2.5000000000000001E-2</v>
      </c>
      <c r="Y224" s="130">
        <f t="shared" si="361"/>
        <v>2.5000000000000001E-2</v>
      </c>
      <c r="Z224" s="130">
        <f t="shared" si="361"/>
        <v>2.5000000000000001E-2</v>
      </c>
      <c r="AA224" s="130">
        <f t="shared" si="361"/>
        <v>2.5000000000000001E-2</v>
      </c>
      <c r="AB224" s="130">
        <f t="shared" si="361"/>
        <v>2.5000000000000001E-2</v>
      </c>
    </row>
    <row r="225" spans="1:28" s="4" customFormat="1" ht="13.5" customHeight="1" thickBot="1" x14ac:dyDescent="0.25">
      <c r="A225" s="81"/>
      <c r="B225" s="168"/>
      <c r="C225" s="39" t="s">
        <v>141</v>
      </c>
      <c r="D225" s="247"/>
      <c r="E225" s="189"/>
      <c r="F225" s="190"/>
      <c r="G225" s="190"/>
      <c r="H225" s="190"/>
      <c r="I225" s="190"/>
      <c r="J225" s="402"/>
      <c r="K225" s="389"/>
      <c r="L225" s="133"/>
      <c r="M225" s="133"/>
      <c r="N225" s="133"/>
      <c r="O225" s="133"/>
      <c r="P225" s="133"/>
      <c r="Q225" s="134"/>
      <c r="R225" s="135"/>
      <c r="S225" s="135"/>
      <c r="T225" s="135"/>
      <c r="U225" s="135"/>
      <c r="V225" s="135"/>
      <c r="W225" s="133"/>
      <c r="X225" s="133"/>
      <c r="Y225" s="133"/>
      <c r="Z225" s="133"/>
      <c r="AA225" s="133"/>
      <c r="AB225" s="133"/>
    </row>
    <row r="226" spans="1:28" s="4" customFormat="1" ht="13.5" customHeight="1" x14ac:dyDescent="0.2">
      <c r="A226" s="79">
        <v>58</v>
      </c>
      <c r="B226" s="166" t="s">
        <v>84</v>
      </c>
      <c r="C226" s="45" t="s">
        <v>77</v>
      </c>
      <c r="D226" s="187">
        <f t="shared" ref="D226" si="362">+Q226*96%</f>
        <v>42.7</v>
      </c>
      <c r="E226" s="187">
        <f t="shared" ref="E226:I226" si="363">Q226</f>
        <v>44.48</v>
      </c>
      <c r="F226" s="187">
        <f t="shared" si="363"/>
        <v>46.26</v>
      </c>
      <c r="G226" s="187">
        <f t="shared" si="363"/>
        <v>48.11</v>
      </c>
      <c r="H226" s="187">
        <f t="shared" si="363"/>
        <v>50.03</v>
      </c>
      <c r="I226" s="187">
        <f t="shared" si="363"/>
        <v>52.04</v>
      </c>
      <c r="J226" s="400">
        <f>V226</f>
        <v>54.12</v>
      </c>
      <c r="K226" s="388"/>
      <c r="L226" s="130">
        <f>(F226/E226)-1</f>
        <v>4.0017999999999998E-2</v>
      </c>
      <c r="M226" s="130">
        <f t="shared" ref="M226:P226" si="364">(G226/F226)-1</f>
        <v>3.9990999999999999E-2</v>
      </c>
      <c r="N226" s="130">
        <f t="shared" si="364"/>
        <v>3.9909E-2</v>
      </c>
      <c r="O226" s="130">
        <f t="shared" si="364"/>
        <v>4.0176000000000003E-2</v>
      </c>
      <c r="P226" s="130">
        <f t="shared" si="364"/>
        <v>3.9968999999999998E-2</v>
      </c>
      <c r="Q226" s="204">
        <f>ROUND(VLOOKUP($A226,'2020 REG - ORD 841'!$A$9:$V$499,17,FALSE)*(1+$I$2),5)</f>
        <v>44.479889999999997</v>
      </c>
      <c r="R226" s="204">
        <f>ROUND(VLOOKUP($A226,'2020 REG - ORD 841'!$A$9:$V$499,18,FALSE)*(1+$I$2),5)</f>
        <v>46.259079999999997</v>
      </c>
      <c r="S226" s="204">
        <f>ROUND(VLOOKUP($A226,'2020 REG - ORD 841'!$A$9:$V$499,19,FALSE)*(1+$I$2),5)</f>
        <v>48.109459999999999</v>
      </c>
      <c r="T226" s="204">
        <f>ROUND(VLOOKUP($A226,'2020 REG - ORD 841'!$A$9:$V$499,20,FALSE)*(1+$I$2),5)</f>
        <v>50.033839999999998</v>
      </c>
      <c r="U226" s="204">
        <f>ROUND(VLOOKUP($A226,'2020 REG - ORD 841'!$A$9:$V$499,21,FALSE)*(1+$I$2),5)</f>
        <v>52.035200000000003</v>
      </c>
      <c r="V226" s="204">
        <f>ROUND(VLOOKUP($A226,'2020 REG - ORD 841'!$A$9:$V$499,22,FALSE)*(1+$I$2),5)</f>
        <v>54.116599999999998</v>
      </c>
      <c r="W226" s="130"/>
      <c r="X226" s="130">
        <f>(R226/Q226)-1</f>
        <v>0.04</v>
      </c>
      <c r="Y226" s="130">
        <f t="shared" ref="Y226:AB226" si="365">(S226/R226)-1</f>
        <v>0.04</v>
      </c>
      <c r="Z226" s="130">
        <f t="shared" si="365"/>
        <v>0.04</v>
      </c>
      <c r="AA226" s="130">
        <f t="shared" si="365"/>
        <v>0.04</v>
      </c>
      <c r="AB226" s="130">
        <f t="shared" si="365"/>
        <v>0.04</v>
      </c>
    </row>
    <row r="227" spans="1:28" s="4" customFormat="1" ht="13.5" customHeight="1" x14ac:dyDescent="0.2">
      <c r="A227" s="76" t="s">
        <v>141</v>
      </c>
      <c r="B227" s="167" t="s">
        <v>143</v>
      </c>
      <c r="C227" s="24" t="s">
        <v>77</v>
      </c>
      <c r="D227" s="188">
        <f>+Q227*96%</f>
        <v>88817</v>
      </c>
      <c r="E227" s="188">
        <f>Q227</f>
        <v>92518</v>
      </c>
      <c r="F227" s="188">
        <f>R227</f>
        <v>96219</v>
      </c>
      <c r="G227" s="188">
        <f>S227</f>
        <v>100068</v>
      </c>
      <c r="H227" s="188">
        <f>T227</f>
        <v>104070</v>
      </c>
      <c r="I227" s="188">
        <f>U227</f>
        <v>108233</v>
      </c>
      <c r="J227" s="401">
        <f>V227</f>
        <v>112563</v>
      </c>
      <c r="K227" s="388">
        <f t="shared" ref="K227:P227" si="366">(E226/E223)-1</f>
        <v>2.4885000000000001E-2</v>
      </c>
      <c r="L227" s="130">
        <f t="shared" si="366"/>
        <v>2.5038999999999999E-2</v>
      </c>
      <c r="M227" s="130">
        <f t="shared" si="366"/>
        <v>2.4924999999999999E-2</v>
      </c>
      <c r="N227" s="130">
        <f t="shared" si="366"/>
        <v>2.4995E-2</v>
      </c>
      <c r="O227" s="130">
        <f t="shared" si="366"/>
        <v>2.5014999999999999E-2</v>
      </c>
      <c r="P227" s="130">
        <f t="shared" si="366"/>
        <v>2.5000000000000001E-2</v>
      </c>
      <c r="Q227" s="131">
        <f t="shared" ref="Q227:V227" si="367">ROUND((Q226*2080),5)</f>
        <v>92518.171199999997</v>
      </c>
      <c r="R227" s="132">
        <f t="shared" si="367"/>
        <v>96218.886400000003</v>
      </c>
      <c r="S227" s="132">
        <f t="shared" si="367"/>
        <v>100067.6768</v>
      </c>
      <c r="T227" s="132">
        <f t="shared" si="367"/>
        <v>104070.3872</v>
      </c>
      <c r="U227" s="132">
        <f t="shared" si="367"/>
        <v>108233.216</v>
      </c>
      <c r="V227" s="132">
        <f t="shared" si="367"/>
        <v>112562.52800000001</v>
      </c>
      <c r="W227" s="130">
        <f t="shared" ref="W227:AB227" si="368">(Q226/Q223)-1</f>
        <v>2.5000000000000001E-2</v>
      </c>
      <c r="X227" s="130">
        <f t="shared" si="368"/>
        <v>2.5000000000000001E-2</v>
      </c>
      <c r="Y227" s="130">
        <f t="shared" si="368"/>
        <v>2.5000000000000001E-2</v>
      </c>
      <c r="Z227" s="130">
        <f t="shared" si="368"/>
        <v>2.5000000000000001E-2</v>
      </c>
      <c r="AA227" s="130">
        <f t="shared" si="368"/>
        <v>2.5000000000000001E-2</v>
      </c>
      <c r="AB227" s="130">
        <f t="shared" si="368"/>
        <v>2.5000000000000001E-2</v>
      </c>
    </row>
    <row r="228" spans="1:28" x14ac:dyDescent="0.25">
      <c r="A228" s="76"/>
      <c r="B228" s="167" t="s">
        <v>83</v>
      </c>
      <c r="C228" s="24" t="s">
        <v>77</v>
      </c>
      <c r="D228" s="188"/>
      <c r="E228" s="188"/>
      <c r="F228" s="188"/>
      <c r="G228" s="188"/>
      <c r="H228" s="188"/>
      <c r="I228" s="188"/>
    </row>
    <row r="229" spans="1:28" s="4" customFormat="1" ht="13.5" customHeight="1" thickBot="1" x14ac:dyDescent="0.25">
      <c r="A229" s="80"/>
      <c r="B229" s="168"/>
      <c r="C229" s="39"/>
      <c r="D229" s="247"/>
      <c r="E229" s="189"/>
      <c r="F229" s="190"/>
      <c r="G229" s="190"/>
      <c r="H229" s="190"/>
      <c r="I229" s="190"/>
      <c r="J229" s="402"/>
      <c r="K229" s="389"/>
      <c r="L229" s="133"/>
      <c r="M229" s="133"/>
      <c r="N229" s="133"/>
      <c r="O229" s="133"/>
      <c r="P229" s="133"/>
      <c r="Q229" s="134"/>
      <c r="R229" s="135"/>
      <c r="S229" s="135"/>
      <c r="T229" s="135"/>
      <c r="U229" s="135"/>
      <c r="V229" s="135"/>
      <c r="W229" s="133"/>
      <c r="X229" s="133"/>
      <c r="Y229" s="133"/>
      <c r="Z229" s="133"/>
      <c r="AA229" s="133"/>
      <c r="AB229" s="133"/>
    </row>
    <row r="230" spans="1:28" s="4" customFormat="1" ht="13.5" customHeight="1" x14ac:dyDescent="0.2">
      <c r="A230" s="79">
        <v>59</v>
      </c>
      <c r="B230" s="86" t="s">
        <v>280</v>
      </c>
      <c r="C230" s="272" t="s">
        <v>77</v>
      </c>
      <c r="D230" s="187">
        <f t="shared" ref="D230:D231" si="369">+Q230*96%</f>
        <v>43.77</v>
      </c>
      <c r="E230" s="187">
        <f t="shared" ref="E230:I231" si="370">Q230</f>
        <v>45.59</v>
      </c>
      <c r="F230" s="187">
        <f t="shared" si="370"/>
        <v>47.42</v>
      </c>
      <c r="G230" s="187">
        <f t="shared" si="370"/>
        <v>49.31</v>
      </c>
      <c r="H230" s="187">
        <f t="shared" si="370"/>
        <v>51.28</v>
      </c>
      <c r="I230" s="187">
        <f t="shared" si="370"/>
        <v>53.34</v>
      </c>
      <c r="J230" s="400">
        <f>V230</f>
        <v>55.47</v>
      </c>
      <c r="K230" s="388"/>
      <c r="L230" s="130">
        <f>(F230/E230)-1</f>
        <v>4.0140000000000002E-2</v>
      </c>
      <c r="M230" s="130">
        <f t="shared" ref="M230:P230" si="371">(G230/F230)-1</f>
        <v>3.9856999999999997E-2</v>
      </c>
      <c r="N230" s="130">
        <f t="shared" si="371"/>
        <v>3.9951E-2</v>
      </c>
      <c r="O230" s="130">
        <f t="shared" si="371"/>
        <v>4.0171999999999999E-2</v>
      </c>
      <c r="P230" s="130">
        <f t="shared" si="371"/>
        <v>3.9933000000000003E-2</v>
      </c>
      <c r="Q230" s="204">
        <f>ROUND(VLOOKUP($A230,'2020 REG - ORD 841'!$A$9:$V$499,17,FALSE)*(1+$I$2),5)</f>
        <v>45.59187</v>
      </c>
      <c r="R230" s="204">
        <f>ROUND(VLOOKUP($A230,'2020 REG - ORD 841'!$A$9:$V$499,18,FALSE)*(1+$I$2),5)</f>
        <v>47.415559999999999</v>
      </c>
      <c r="S230" s="204">
        <f>ROUND(VLOOKUP($A230,'2020 REG - ORD 841'!$A$9:$V$499,19,FALSE)*(1+$I$2),5)</f>
        <v>49.312199999999997</v>
      </c>
      <c r="T230" s="204">
        <f>ROUND(VLOOKUP($A230,'2020 REG - ORD 841'!$A$9:$V$499,20,FALSE)*(1+$I$2),5)</f>
        <v>51.284689999999998</v>
      </c>
      <c r="U230" s="204">
        <f>ROUND(VLOOKUP($A230,'2020 REG - ORD 841'!$A$9:$V$499,21,FALSE)*(1+$I$2),5)</f>
        <v>53.336080000000003</v>
      </c>
      <c r="V230" s="204">
        <f>ROUND(VLOOKUP($A230,'2020 REG - ORD 841'!$A$9:$V$499,22,FALSE)*(1+$I$2),5)</f>
        <v>55.469520000000003</v>
      </c>
      <c r="W230" s="130"/>
      <c r="X230" s="130">
        <f>(R230/Q230)-1</f>
        <v>0.04</v>
      </c>
      <c r="Y230" s="130">
        <f t="shared" ref="Y230:AB230" si="372">(S230/R230)-1</f>
        <v>0.04</v>
      </c>
      <c r="Z230" s="130">
        <f t="shared" si="372"/>
        <v>0.04</v>
      </c>
      <c r="AA230" s="130">
        <f t="shared" si="372"/>
        <v>0.04</v>
      </c>
      <c r="AB230" s="130">
        <f t="shared" si="372"/>
        <v>0.04</v>
      </c>
    </row>
    <row r="231" spans="1:28" s="4" customFormat="1" ht="13.5" customHeight="1" x14ac:dyDescent="0.2">
      <c r="A231" s="33" t="s">
        <v>141</v>
      </c>
      <c r="B231" s="175" t="s">
        <v>150</v>
      </c>
      <c r="C231" s="254" t="s">
        <v>77</v>
      </c>
      <c r="D231" s="188">
        <f t="shared" si="369"/>
        <v>91038</v>
      </c>
      <c r="E231" s="188">
        <f t="shared" si="370"/>
        <v>94831</v>
      </c>
      <c r="F231" s="188">
        <f t="shared" si="370"/>
        <v>98624</v>
      </c>
      <c r="G231" s="188">
        <f t="shared" si="370"/>
        <v>102569</v>
      </c>
      <c r="H231" s="188">
        <f t="shared" si="370"/>
        <v>106672</v>
      </c>
      <c r="I231" s="188">
        <f t="shared" si="370"/>
        <v>110939</v>
      </c>
      <c r="J231" s="401">
        <f>V231</f>
        <v>115377</v>
      </c>
      <c r="K231" s="388">
        <f t="shared" ref="K231:P231" si="373">(E230/E226)-1</f>
        <v>2.4955000000000001E-2</v>
      </c>
      <c r="L231" s="130">
        <f t="shared" si="373"/>
        <v>2.5076000000000001E-2</v>
      </c>
      <c r="M231" s="130">
        <f t="shared" si="373"/>
        <v>2.4943E-2</v>
      </c>
      <c r="N231" s="130">
        <f t="shared" si="373"/>
        <v>2.4985E-2</v>
      </c>
      <c r="O231" s="130">
        <f t="shared" si="373"/>
        <v>2.4981E-2</v>
      </c>
      <c r="P231" s="130">
        <f t="shared" si="373"/>
        <v>2.4944999999999998E-2</v>
      </c>
      <c r="Q231" s="131">
        <f t="shared" ref="Q231:U231" si="374">ROUND((Q230*2080),5)</f>
        <v>94831.089600000007</v>
      </c>
      <c r="R231" s="132">
        <f t="shared" si="374"/>
        <v>98624.364799999996</v>
      </c>
      <c r="S231" s="132">
        <f t="shared" si="374"/>
        <v>102569.376</v>
      </c>
      <c r="T231" s="132">
        <f t="shared" si="374"/>
        <v>106672.15519999999</v>
      </c>
      <c r="U231" s="132">
        <f t="shared" si="374"/>
        <v>110939.04640000001</v>
      </c>
      <c r="V231" s="132">
        <f>ROUND((V230*2080),5)</f>
        <v>115376.60159999999</v>
      </c>
      <c r="W231" s="130">
        <f t="shared" ref="W231:AB231" si="375">(Q230/Q226)-1</f>
        <v>2.5000000000000001E-2</v>
      </c>
      <c r="X231" s="130">
        <f t="shared" si="375"/>
        <v>2.5000000000000001E-2</v>
      </c>
      <c r="Y231" s="130">
        <f t="shared" si="375"/>
        <v>2.5000000000000001E-2</v>
      </c>
      <c r="Z231" s="130">
        <f t="shared" si="375"/>
        <v>2.5000000000000001E-2</v>
      </c>
      <c r="AA231" s="130">
        <f t="shared" si="375"/>
        <v>2.5000000000000001E-2</v>
      </c>
      <c r="AB231" s="130">
        <f t="shared" si="375"/>
        <v>2.5000000000000001E-2</v>
      </c>
    </row>
    <row r="232" spans="1:28" s="4" customFormat="1" ht="13.5" customHeight="1" x14ac:dyDescent="0.2">
      <c r="A232" s="33"/>
      <c r="B232" s="175" t="s">
        <v>151</v>
      </c>
      <c r="C232" s="254" t="s">
        <v>77</v>
      </c>
      <c r="D232" s="254"/>
      <c r="E232" s="194"/>
      <c r="F232" s="195"/>
      <c r="G232" s="195"/>
      <c r="H232" s="195"/>
      <c r="I232" s="195"/>
      <c r="J232" s="405"/>
      <c r="K232" s="352"/>
      <c r="L232" s="136"/>
      <c r="M232" s="136"/>
      <c r="N232" s="136"/>
      <c r="O232" s="136"/>
      <c r="P232" s="136"/>
      <c r="Q232" s="131"/>
      <c r="R232" s="132"/>
      <c r="S232" s="132"/>
      <c r="T232" s="132"/>
      <c r="U232" s="132"/>
      <c r="V232" s="132"/>
      <c r="W232" s="136"/>
      <c r="X232" s="136"/>
      <c r="Y232" s="136"/>
      <c r="Z232" s="136"/>
      <c r="AA232" s="136"/>
      <c r="AB232" s="136"/>
    </row>
    <row r="233" spans="1:28" s="4" customFormat="1" ht="13.5" customHeight="1" x14ac:dyDescent="0.2">
      <c r="A233" s="33"/>
      <c r="B233" s="175" t="s">
        <v>152</v>
      </c>
      <c r="C233" s="254" t="s">
        <v>77</v>
      </c>
      <c r="D233" s="254"/>
      <c r="E233" s="194"/>
      <c r="F233" s="195"/>
      <c r="G233" s="195"/>
      <c r="H233" s="195"/>
      <c r="I233" s="195"/>
      <c r="J233" s="405"/>
      <c r="K233" s="352"/>
      <c r="L233" s="136"/>
      <c r="M233" s="136"/>
      <c r="N233" s="136"/>
      <c r="O233" s="136"/>
      <c r="P233" s="136"/>
      <c r="Q233" s="131"/>
      <c r="R233" s="132"/>
      <c r="S233" s="132"/>
      <c r="T233" s="132"/>
      <c r="U233" s="132"/>
      <c r="V233" s="132"/>
      <c r="W233" s="136"/>
      <c r="X233" s="136"/>
      <c r="Y233" s="136"/>
      <c r="Z233" s="136"/>
      <c r="AA233" s="136"/>
      <c r="AB233" s="136"/>
    </row>
    <row r="234" spans="1:28" s="4" customFormat="1" ht="13.5" customHeight="1" x14ac:dyDescent="0.2">
      <c r="A234" s="33"/>
      <c r="B234" s="175" t="s">
        <v>153</v>
      </c>
      <c r="C234" s="254" t="s">
        <v>77</v>
      </c>
      <c r="D234" s="254"/>
      <c r="E234" s="194"/>
      <c r="F234" s="195"/>
      <c r="G234" s="195"/>
      <c r="H234" s="195"/>
      <c r="I234" s="195"/>
      <c r="J234" s="405"/>
      <c r="K234" s="352"/>
      <c r="L234" s="136"/>
      <c r="M234" s="136"/>
      <c r="N234" s="136"/>
      <c r="O234" s="136"/>
      <c r="P234" s="136"/>
      <c r="Q234" s="131"/>
      <c r="R234" s="132"/>
      <c r="S234" s="132"/>
      <c r="T234" s="132"/>
      <c r="U234" s="132"/>
      <c r="V234" s="132"/>
      <c r="W234" s="136"/>
      <c r="X234" s="136"/>
      <c r="Y234" s="136"/>
      <c r="Z234" s="136"/>
      <c r="AA234" s="136"/>
      <c r="AB234" s="136"/>
    </row>
    <row r="235" spans="1:28" s="4" customFormat="1" ht="13.5" customHeight="1" x14ac:dyDescent="0.2">
      <c r="A235" s="33"/>
      <c r="B235" s="177" t="s">
        <v>301</v>
      </c>
      <c r="C235" s="254" t="s">
        <v>77</v>
      </c>
      <c r="D235" s="254"/>
      <c r="E235" s="194"/>
      <c r="F235" s="195"/>
      <c r="G235" s="195"/>
      <c r="H235" s="195"/>
      <c r="I235" s="195"/>
      <c r="J235" s="405"/>
      <c r="K235" s="352"/>
      <c r="L235" s="136"/>
      <c r="M235" s="136"/>
      <c r="N235" s="136"/>
      <c r="O235" s="136"/>
      <c r="P235" s="136"/>
      <c r="Q235" s="131"/>
      <c r="R235" s="132"/>
      <c r="S235" s="132"/>
      <c r="T235" s="132"/>
      <c r="U235" s="132"/>
      <c r="V235" s="132"/>
      <c r="W235" s="136"/>
      <c r="X235" s="136"/>
      <c r="Y235" s="136"/>
      <c r="Z235" s="136"/>
      <c r="AA235" s="136"/>
      <c r="AB235" s="136"/>
    </row>
    <row r="236" spans="1:28" s="4" customFormat="1" ht="13.5" customHeight="1" x14ac:dyDescent="0.2">
      <c r="A236" s="33"/>
      <c r="B236" s="175" t="s">
        <v>93</v>
      </c>
      <c r="C236" s="254" t="s">
        <v>77</v>
      </c>
      <c r="D236" s="254"/>
      <c r="E236" s="194"/>
      <c r="F236" s="195"/>
      <c r="G236" s="195"/>
      <c r="H236" s="195"/>
      <c r="I236" s="195"/>
      <c r="J236" s="405"/>
      <c r="K236" s="352"/>
      <c r="L236" s="136"/>
      <c r="M236" s="136"/>
      <c r="N236" s="136"/>
      <c r="O236" s="136"/>
      <c r="P236" s="136"/>
      <c r="Q236" s="131"/>
      <c r="R236" s="132"/>
      <c r="S236" s="132"/>
      <c r="T236" s="132"/>
      <c r="U236" s="132"/>
      <c r="V236" s="132"/>
      <c r="W236" s="136"/>
      <c r="X236" s="136"/>
      <c r="Y236" s="136"/>
      <c r="Z236" s="136"/>
      <c r="AA236" s="136"/>
      <c r="AB236" s="136"/>
    </row>
    <row r="237" spans="1:28" s="4" customFormat="1" ht="13.5" customHeight="1" thickBot="1" x14ac:dyDescent="0.25">
      <c r="A237" s="81"/>
      <c r="B237" s="226" t="s">
        <v>270</v>
      </c>
      <c r="C237" s="341" t="s">
        <v>77</v>
      </c>
      <c r="D237" s="247"/>
      <c r="E237" s="197"/>
      <c r="F237" s="198"/>
      <c r="G237" s="198"/>
      <c r="H237" s="198"/>
      <c r="I237" s="198"/>
      <c r="J237" s="408"/>
      <c r="K237" s="394"/>
      <c r="L237" s="140"/>
      <c r="M237" s="140"/>
      <c r="N237" s="140"/>
      <c r="O237" s="140"/>
      <c r="P237" s="140"/>
      <c r="Q237" s="141"/>
      <c r="R237" s="142"/>
      <c r="S237" s="142"/>
      <c r="T237" s="142"/>
      <c r="U237" s="142"/>
      <c r="V237" s="142"/>
      <c r="W237" s="140"/>
      <c r="X237" s="140"/>
      <c r="Y237" s="140"/>
      <c r="Z237" s="140"/>
      <c r="AA237" s="140"/>
      <c r="AB237" s="140"/>
    </row>
    <row r="238" spans="1:28" s="4" customFormat="1" ht="13.5" customHeight="1" x14ac:dyDescent="0.2">
      <c r="A238" s="79">
        <v>60</v>
      </c>
      <c r="B238" s="171" t="s">
        <v>88</v>
      </c>
      <c r="C238" s="45" t="s">
        <v>77</v>
      </c>
      <c r="D238" s="187">
        <f t="shared" ref="D238:D239" si="376">+Q238*96%</f>
        <v>44.86</v>
      </c>
      <c r="E238" s="187">
        <f t="shared" ref="E238:I239" si="377">Q238</f>
        <v>46.73</v>
      </c>
      <c r="F238" s="187">
        <f t="shared" si="377"/>
        <v>48.6</v>
      </c>
      <c r="G238" s="187">
        <f t="shared" si="377"/>
        <v>50.55</v>
      </c>
      <c r="H238" s="187">
        <f t="shared" si="377"/>
        <v>52.57</v>
      </c>
      <c r="I238" s="187">
        <f t="shared" si="377"/>
        <v>54.67</v>
      </c>
      <c r="J238" s="400">
        <f>V238</f>
        <v>56.86</v>
      </c>
      <c r="K238" s="388"/>
      <c r="L238" s="130">
        <f>(F238/E238)-1</f>
        <v>4.0016999999999997E-2</v>
      </c>
      <c r="M238" s="130">
        <f t="shared" ref="M238:P238" si="378">(G238/F238)-1</f>
        <v>4.0122999999999999E-2</v>
      </c>
      <c r="N238" s="130">
        <f t="shared" si="378"/>
        <v>3.9960000000000002E-2</v>
      </c>
      <c r="O238" s="130">
        <f t="shared" si="378"/>
        <v>3.9947000000000003E-2</v>
      </c>
      <c r="P238" s="305">
        <f t="shared" si="378"/>
        <v>4.0058999999999997E-2</v>
      </c>
      <c r="Q238" s="303">
        <f>ROUND(VLOOKUP($A238,'2020 REG - ORD 841'!$A$9:$V$499,17,FALSE)*(1+$I$2),5)</f>
        <v>46.731670000000001</v>
      </c>
      <c r="R238" s="204">
        <f>ROUND(VLOOKUP($A238,'2020 REG - ORD 841'!$A$9:$V$499,18,FALSE)*(1+$I$2),5)</f>
        <v>48.600940000000001</v>
      </c>
      <c r="S238" s="204">
        <f>ROUND(VLOOKUP($A238,'2020 REG - ORD 841'!$A$9:$V$499,19,FALSE)*(1+$I$2),5)</f>
        <v>50.545000000000002</v>
      </c>
      <c r="T238" s="204">
        <f>ROUND(VLOOKUP($A238,'2020 REG - ORD 841'!$A$9:$V$499,20,FALSE)*(1+$I$2),5)</f>
        <v>52.566809999999997</v>
      </c>
      <c r="U238" s="204">
        <f>ROUND(VLOOKUP($A238,'2020 REG - ORD 841'!$A$9:$V$499,21,FALSE)*(1+$I$2),5)</f>
        <v>54.669469999999997</v>
      </c>
      <c r="V238" s="204">
        <f>ROUND(VLOOKUP($A238,'2020 REG - ORD 841'!$A$9:$V$499,22,FALSE)*(1+$I$2),5)</f>
        <v>56.856270000000002</v>
      </c>
      <c r="W238" s="130"/>
      <c r="X238" s="130">
        <f>(R238/Q238)-1</f>
        <v>0.04</v>
      </c>
      <c r="Y238" s="130">
        <f t="shared" ref="Y238:AB238" si="379">(S238/R238)-1</f>
        <v>0.04</v>
      </c>
      <c r="Z238" s="130">
        <f t="shared" si="379"/>
        <v>0.04</v>
      </c>
      <c r="AA238" s="130">
        <f t="shared" si="379"/>
        <v>0.04</v>
      </c>
      <c r="AB238" s="130">
        <f t="shared" si="379"/>
        <v>0.04</v>
      </c>
    </row>
    <row r="239" spans="1:28" s="4" customFormat="1" ht="13.5" customHeight="1" x14ac:dyDescent="0.2">
      <c r="A239" s="76" t="s">
        <v>141</v>
      </c>
      <c r="B239" s="171" t="s">
        <v>94</v>
      </c>
      <c r="C239" s="171" t="s">
        <v>77</v>
      </c>
      <c r="D239" s="188">
        <f t="shared" si="376"/>
        <v>93314</v>
      </c>
      <c r="E239" s="188">
        <f t="shared" si="377"/>
        <v>97202</v>
      </c>
      <c r="F239" s="188">
        <f t="shared" si="377"/>
        <v>101090</v>
      </c>
      <c r="G239" s="188">
        <f t="shared" si="377"/>
        <v>105134</v>
      </c>
      <c r="H239" s="188">
        <f t="shared" si="377"/>
        <v>109339</v>
      </c>
      <c r="I239" s="188">
        <f t="shared" si="377"/>
        <v>113712</v>
      </c>
      <c r="J239" s="401">
        <f>V239</f>
        <v>118261</v>
      </c>
      <c r="K239" s="388">
        <f t="shared" ref="K239:P239" si="380">(E238/E230)-1</f>
        <v>2.5004999999999999E-2</v>
      </c>
      <c r="L239" s="130">
        <f t="shared" si="380"/>
        <v>2.4884E-2</v>
      </c>
      <c r="M239" s="130">
        <f t="shared" si="380"/>
        <v>2.5146999999999999E-2</v>
      </c>
      <c r="N239" s="130">
        <f t="shared" si="380"/>
        <v>2.5156000000000001E-2</v>
      </c>
      <c r="O239" s="130">
        <f t="shared" si="380"/>
        <v>2.4934000000000001E-2</v>
      </c>
      <c r="P239" s="305">
        <f t="shared" si="380"/>
        <v>2.5059000000000001E-2</v>
      </c>
      <c r="Q239" s="131">
        <f t="shared" ref="Q239:U239" si="381">ROUND((Q238*2080),5)</f>
        <v>97201.873600000006</v>
      </c>
      <c r="R239" s="132">
        <f t="shared" si="381"/>
        <v>101089.9552</v>
      </c>
      <c r="S239" s="132">
        <f t="shared" si="381"/>
        <v>105133.6</v>
      </c>
      <c r="T239" s="132">
        <f t="shared" si="381"/>
        <v>109338.9648</v>
      </c>
      <c r="U239" s="132">
        <f t="shared" si="381"/>
        <v>113712.4976</v>
      </c>
      <c r="V239" s="132">
        <f>ROUND((V238*2080),5)</f>
        <v>118261.0416</v>
      </c>
      <c r="W239" s="130">
        <f t="shared" ref="W239:AB239" si="382">(Q238/Q230)-1</f>
        <v>2.5000000000000001E-2</v>
      </c>
      <c r="X239" s="130">
        <f t="shared" si="382"/>
        <v>2.5000000000000001E-2</v>
      </c>
      <c r="Y239" s="130">
        <f t="shared" si="382"/>
        <v>2.5000000000000001E-2</v>
      </c>
      <c r="Z239" s="130">
        <f t="shared" si="382"/>
        <v>2.5000000000000001E-2</v>
      </c>
      <c r="AA239" s="130">
        <f t="shared" si="382"/>
        <v>2.5000000000000001E-2</v>
      </c>
      <c r="AB239" s="130">
        <f t="shared" si="382"/>
        <v>2.5000000000000001E-2</v>
      </c>
    </row>
    <row r="240" spans="1:28" s="4" customFormat="1" ht="13.5" customHeight="1" x14ac:dyDescent="0.2">
      <c r="A240" s="76"/>
      <c r="B240" s="171" t="s">
        <v>86</v>
      </c>
      <c r="C240" s="24" t="s">
        <v>77</v>
      </c>
      <c r="D240" s="248"/>
      <c r="E240" s="194"/>
      <c r="F240" s="195"/>
      <c r="G240" s="195"/>
      <c r="H240" s="195"/>
      <c r="I240" s="195"/>
      <c r="J240" s="405"/>
      <c r="K240" s="352"/>
      <c r="L240" s="136"/>
      <c r="M240" s="136"/>
      <c r="N240" s="136"/>
      <c r="O240" s="136"/>
      <c r="P240" s="307"/>
      <c r="Q240" s="131"/>
      <c r="R240" s="132"/>
      <c r="S240" s="132"/>
      <c r="T240" s="132"/>
      <c r="U240" s="132"/>
      <c r="V240" s="132"/>
      <c r="W240" s="136"/>
      <c r="X240" s="136"/>
      <c r="Y240" s="136"/>
      <c r="Z240" s="136"/>
      <c r="AA240" s="136"/>
      <c r="AB240" s="136"/>
    </row>
    <row r="241" spans="1:28" s="4" customFormat="1" ht="13.5" customHeight="1" thickBot="1" x14ac:dyDescent="0.25">
      <c r="A241" s="76"/>
      <c r="B241" s="171" t="s">
        <v>89</v>
      </c>
      <c r="C241" s="254" t="s">
        <v>77</v>
      </c>
      <c r="D241" s="248"/>
      <c r="E241" s="194"/>
      <c r="F241" s="195"/>
      <c r="G241" s="195"/>
      <c r="H241" s="195"/>
      <c r="I241" s="195"/>
      <c r="J241" s="405"/>
      <c r="K241" s="352"/>
      <c r="L241" s="136"/>
      <c r="M241" s="136"/>
      <c r="N241" s="136"/>
      <c r="O241" s="136"/>
      <c r="P241" s="353"/>
      <c r="Q241" s="131"/>
      <c r="R241" s="132"/>
      <c r="S241" s="132"/>
      <c r="T241" s="132"/>
      <c r="U241" s="132"/>
      <c r="V241" s="132"/>
      <c r="W241" s="136"/>
      <c r="X241" s="136"/>
      <c r="Y241" s="136"/>
      <c r="Z241" s="136"/>
      <c r="AA241" s="136"/>
      <c r="AB241" s="136"/>
    </row>
    <row r="242" spans="1:28" s="4" customFormat="1" ht="13.5" customHeight="1" x14ac:dyDescent="0.2">
      <c r="A242" s="79">
        <v>61</v>
      </c>
      <c r="B242" s="166"/>
      <c r="C242" s="45"/>
      <c r="D242" s="187">
        <f t="shared" ref="D242:D248" si="383">+Q242*96%</f>
        <v>45.98</v>
      </c>
      <c r="E242" s="187">
        <f t="shared" ref="E242:J248" si="384">Q242</f>
        <v>47.9</v>
      </c>
      <c r="F242" s="187">
        <f t="shared" si="384"/>
        <v>49.82</v>
      </c>
      <c r="G242" s="187">
        <f t="shared" si="384"/>
        <v>51.81</v>
      </c>
      <c r="H242" s="187">
        <f t="shared" si="384"/>
        <v>53.88</v>
      </c>
      <c r="I242" s="187">
        <f t="shared" si="384"/>
        <v>56.04</v>
      </c>
      <c r="J242" s="400">
        <f t="shared" si="384"/>
        <v>58.28</v>
      </c>
      <c r="K242" s="388"/>
      <c r="L242" s="130">
        <f>(F242/E242)-1</f>
        <v>4.0084000000000002E-2</v>
      </c>
      <c r="M242" s="130">
        <f t="shared" ref="M242:P242" si="385">(G242/F242)-1</f>
        <v>3.9944E-2</v>
      </c>
      <c r="N242" s="130">
        <f t="shared" si="385"/>
        <v>3.9954000000000003E-2</v>
      </c>
      <c r="O242" s="130">
        <f t="shared" si="385"/>
        <v>4.0089E-2</v>
      </c>
      <c r="P242" s="130">
        <f t="shared" si="385"/>
        <v>3.9971E-2</v>
      </c>
      <c r="Q242" s="204">
        <f>ROUND(VLOOKUP($A242,'2020 REG - ORD 841'!$A$9:$V$499,17,FALSE)*(1+$I$2),5)</f>
        <v>47.899990000000003</v>
      </c>
      <c r="R242" s="204">
        <f>ROUND(VLOOKUP($A242,'2020 REG - ORD 841'!$A$9:$V$499,18,FALSE)*(1+$I$2),5)</f>
        <v>49.816000000000003</v>
      </c>
      <c r="S242" s="204">
        <f>ROUND(VLOOKUP($A242,'2020 REG - ORD 841'!$A$9:$V$499,19,FALSE)*(1+$I$2),5)</f>
        <v>51.808639999999997</v>
      </c>
      <c r="T242" s="204">
        <f>ROUND(VLOOKUP($A242,'2020 REG - ORD 841'!$A$9:$V$499,20,FALSE)*(1+$I$2),5)</f>
        <v>53.880989999999997</v>
      </c>
      <c r="U242" s="204">
        <f>ROUND(VLOOKUP($A242,'2020 REG - ORD 841'!$A$9:$V$499,21,FALSE)*(1+$I$2),5)</f>
        <v>56.036230000000003</v>
      </c>
      <c r="V242" s="204">
        <f>ROUND(VLOOKUP($A242,'2020 REG - ORD 841'!$A$9:$V$499,22,FALSE)*(1+$I$2),5)</f>
        <v>58.277670000000001</v>
      </c>
      <c r="W242" s="130"/>
      <c r="X242" s="130">
        <f>(R242/Q242)-1</f>
        <v>0.04</v>
      </c>
      <c r="Y242" s="130">
        <f t="shared" ref="Y242:AB242" si="386">(S242/R242)-1</f>
        <v>0.04</v>
      </c>
      <c r="Z242" s="130">
        <f t="shared" si="386"/>
        <v>0.04</v>
      </c>
      <c r="AA242" s="130">
        <f t="shared" si="386"/>
        <v>0.04</v>
      </c>
      <c r="AB242" s="130">
        <f t="shared" si="386"/>
        <v>0.04</v>
      </c>
    </row>
    <row r="243" spans="1:28" s="4" customFormat="1" ht="13.5" customHeight="1" thickBot="1" x14ac:dyDescent="0.25">
      <c r="A243" s="76" t="s">
        <v>141</v>
      </c>
      <c r="B243" s="171"/>
      <c r="C243" s="24"/>
      <c r="D243" s="188">
        <f t="shared" si="383"/>
        <v>95647</v>
      </c>
      <c r="E243" s="188">
        <f t="shared" si="384"/>
        <v>99632</v>
      </c>
      <c r="F243" s="188">
        <f t="shared" si="384"/>
        <v>103617</v>
      </c>
      <c r="G243" s="188">
        <f t="shared" si="384"/>
        <v>107762</v>
      </c>
      <c r="H243" s="188">
        <f t="shared" si="384"/>
        <v>112072</v>
      </c>
      <c r="I243" s="188">
        <f t="shared" si="384"/>
        <v>116555</v>
      </c>
      <c r="J243" s="401">
        <f t="shared" si="384"/>
        <v>121218</v>
      </c>
      <c r="K243" s="395">
        <f t="shared" ref="K243:P243" si="387">(E242/E238)-1</f>
        <v>2.5037E-2</v>
      </c>
      <c r="L243" s="308">
        <f t="shared" si="387"/>
        <v>2.5103E-2</v>
      </c>
      <c r="M243" s="308">
        <f t="shared" si="387"/>
        <v>2.4926E-2</v>
      </c>
      <c r="N243" s="308">
        <f t="shared" si="387"/>
        <v>2.4919E-2</v>
      </c>
      <c r="O243" s="308">
        <f t="shared" si="387"/>
        <v>2.5059000000000001E-2</v>
      </c>
      <c r="P243" s="308">
        <f t="shared" si="387"/>
        <v>2.4974E-2</v>
      </c>
      <c r="Q243" s="131">
        <f t="shared" ref="Q243:U243" si="388">ROUND((Q242*2080),5)</f>
        <v>99631.979200000002</v>
      </c>
      <c r="R243" s="132">
        <f t="shared" si="388"/>
        <v>103617.28</v>
      </c>
      <c r="S243" s="132">
        <f t="shared" si="388"/>
        <v>107761.9712</v>
      </c>
      <c r="T243" s="132">
        <f t="shared" si="388"/>
        <v>112072.4592</v>
      </c>
      <c r="U243" s="132">
        <f t="shared" si="388"/>
        <v>116555.3584</v>
      </c>
      <c r="V243" s="132">
        <f>ROUND((V242*2080),5)</f>
        <v>121217.5536</v>
      </c>
      <c r="W243" s="130">
        <f t="shared" ref="W243:AB243" si="389">(Q242/Q238)-1</f>
        <v>2.5000999999999999E-2</v>
      </c>
      <c r="X243" s="130">
        <f t="shared" si="389"/>
        <v>2.5000999999999999E-2</v>
      </c>
      <c r="Y243" s="130">
        <f t="shared" si="389"/>
        <v>2.5000000000000001E-2</v>
      </c>
      <c r="Z243" s="130">
        <f t="shared" si="389"/>
        <v>2.5000000000000001E-2</v>
      </c>
      <c r="AA243" s="130">
        <f t="shared" si="389"/>
        <v>2.5000000000000001E-2</v>
      </c>
      <c r="AB243" s="130">
        <f t="shared" si="389"/>
        <v>2.5000000000000001E-2</v>
      </c>
    </row>
    <row r="244" spans="1:28" s="4" customFormat="1" ht="13.5" customHeight="1" x14ac:dyDescent="0.2">
      <c r="A244" s="79">
        <v>62</v>
      </c>
      <c r="B244" s="359" t="s">
        <v>274</v>
      </c>
      <c r="C244" s="45" t="s">
        <v>77</v>
      </c>
      <c r="D244" s="187">
        <f t="shared" si="383"/>
        <v>47.13</v>
      </c>
      <c r="E244" s="187">
        <f t="shared" si="384"/>
        <v>49.1</v>
      </c>
      <c r="F244" s="187">
        <f t="shared" si="384"/>
        <v>51.06</v>
      </c>
      <c r="G244" s="187">
        <f t="shared" si="384"/>
        <v>53.1</v>
      </c>
      <c r="H244" s="187">
        <f t="shared" si="384"/>
        <v>55.23</v>
      </c>
      <c r="I244" s="187">
        <f t="shared" si="384"/>
        <v>57.44</v>
      </c>
      <c r="J244" s="400">
        <f t="shared" si="384"/>
        <v>59.73</v>
      </c>
      <c r="K244" s="388"/>
      <c r="L244" s="130">
        <f>(F244/E244)-1</f>
        <v>3.9919000000000003E-2</v>
      </c>
      <c r="M244" s="130">
        <f t="shared" ref="M244:P244" si="390">(G244/F244)-1</f>
        <v>3.9953000000000002E-2</v>
      </c>
      <c r="N244" s="130">
        <f t="shared" si="390"/>
        <v>4.0113000000000003E-2</v>
      </c>
      <c r="O244" s="130">
        <f t="shared" si="390"/>
        <v>4.0014000000000001E-2</v>
      </c>
      <c r="P244" s="130">
        <f t="shared" si="390"/>
        <v>3.9868000000000001E-2</v>
      </c>
      <c r="Q244" s="204">
        <f>ROUND(VLOOKUP($A244,'2020 REG - ORD 841'!$A$9:$V$499,17,FALSE)*(1+$I$2),5)</f>
        <v>49.097499999999997</v>
      </c>
      <c r="R244" s="204">
        <f>ROUND(VLOOKUP($A244,'2020 REG - ORD 841'!$A$9:$V$499,18,FALSE)*(1+$I$2),5)</f>
        <v>51.061390000000003</v>
      </c>
      <c r="S244" s="204">
        <f>ROUND(VLOOKUP($A244,'2020 REG - ORD 841'!$A$9:$V$499,19,FALSE)*(1+$I$2),5)</f>
        <v>53.103870000000001</v>
      </c>
      <c r="T244" s="204">
        <f>ROUND(VLOOKUP($A244,'2020 REG - ORD 841'!$A$9:$V$499,20,FALSE)*(1+$I$2),5)</f>
        <v>55.228020000000001</v>
      </c>
      <c r="U244" s="204">
        <f>ROUND(VLOOKUP($A244,'2020 REG - ORD 841'!$A$9:$V$499,21,FALSE)*(1+$I$2),5)</f>
        <v>57.437130000000003</v>
      </c>
      <c r="V244" s="204">
        <f>ROUND(VLOOKUP($A244,'2020 REG - ORD 841'!$A$9:$V$499,22,FALSE)*(1+$I$2),5)</f>
        <v>59.73462</v>
      </c>
      <c r="W244" s="130"/>
      <c r="X244" s="130">
        <f>(R244/Q244)-1</f>
        <v>0.04</v>
      </c>
      <c r="Y244" s="130">
        <f t="shared" ref="Y244:AB244" si="391">(S244/R244)-1</f>
        <v>0.04</v>
      </c>
      <c r="Z244" s="130">
        <f t="shared" si="391"/>
        <v>0.04</v>
      </c>
      <c r="AA244" s="130">
        <f t="shared" si="391"/>
        <v>0.04</v>
      </c>
      <c r="AB244" s="130">
        <f t="shared" si="391"/>
        <v>0.04</v>
      </c>
    </row>
    <row r="245" spans="1:28" s="4" customFormat="1" ht="13.5" customHeight="1" x14ac:dyDescent="0.2">
      <c r="A245" s="76" t="s">
        <v>141</v>
      </c>
      <c r="B245" s="171" t="s">
        <v>322</v>
      </c>
      <c r="C245" s="171" t="s">
        <v>77</v>
      </c>
      <c r="D245" s="188">
        <f t="shared" si="383"/>
        <v>98038</v>
      </c>
      <c r="E245" s="188">
        <f t="shared" si="384"/>
        <v>102123</v>
      </c>
      <c r="F245" s="188">
        <f t="shared" si="384"/>
        <v>106208</v>
      </c>
      <c r="G245" s="188">
        <f t="shared" si="384"/>
        <v>110456</v>
      </c>
      <c r="H245" s="188">
        <f t="shared" si="384"/>
        <v>114874</v>
      </c>
      <c r="I245" s="188">
        <f t="shared" si="384"/>
        <v>119469</v>
      </c>
      <c r="J245" s="401">
        <f t="shared" si="384"/>
        <v>124248</v>
      </c>
      <c r="K245" s="388">
        <f t="shared" ref="K245:P245" si="392">(E244/E242)-1</f>
        <v>2.5052000000000001E-2</v>
      </c>
      <c r="L245" s="130">
        <f t="shared" si="392"/>
        <v>2.4889999999999999E-2</v>
      </c>
      <c r="M245" s="130">
        <f t="shared" si="392"/>
        <v>2.4899000000000001E-2</v>
      </c>
      <c r="N245" s="130">
        <f t="shared" si="392"/>
        <v>2.5055999999999998E-2</v>
      </c>
      <c r="O245" s="130">
        <f t="shared" si="392"/>
        <v>2.4982000000000001E-2</v>
      </c>
      <c r="P245" s="305">
        <f t="shared" si="392"/>
        <v>2.4879999999999999E-2</v>
      </c>
      <c r="Q245" s="131">
        <f t="shared" ref="Q245:V245" si="393">ROUND((Q244*2080),5)</f>
        <v>102122.8</v>
      </c>
      <c r="R245" s="132">
        <f t="shared" si="393"/>
        <v>106207.6912</v>
      </c>
      <c r="S245" s="132">
        <f t="shared" si="393"/>
        <v>110456.0496</v>
      </c>
      <c r="T245" s="132">
        <f t="shared" si="393"/>
        <v>114874.2816</v>
      </c>
      <c r="U245" s="132">
        <f t="shared" si="393"/>
        <v>119469.2304</v>
      </c>
      <c r="V245" s="132">
        <f t="shared" si="393"/>
        <v>124248.0096</v>
      </c>
      <c r="W245" s="130">
        <f t="shared" ref="W245:AB245" si="394">(Q244/Q242)-1</f>
        <v>2.5000000000000001E-2</v>
      </c>
      <c r="X245" s="130">
        <f t="shared" si="394"/>
        <v>2.5000000000000001E-2</v>
      </c>
      <c r="Y245" s="130">
        <f t="shared" si="394"/>
        <v>2.5000000000000001E-2</v>
      </c>
      <c r="Z245" s="130">
        <f t="shared" si="394"/>
        <v>2.5000000000000001E-2</v>
      </c>
      <c r="AA245" s="130">
        <f t="shared" si="394"/>
        <v>2.5000000000000001E-2</v>
      </c>
      <c r="AB245" s="130">
        <f t="shared" si="394"/>
        <v>2.5000000000000001E-2</v>
      </c>
    </row>
    <row r="246" spans="1:28" s="4" customFormat="1" ht="13.5" customHeight="1" thickBot="1" x14ac:dyDescent="0.25">
      <c r="A246" s="80"/>
      <c r="B246" s="336" t="s">
        <v>326</v>
      </c>
      <c r="C246" s="381"/>
      <c r="D246" s="249"/>
      <c r="E246" s="189"/>
      <c r="F246" s="190"/>
      <c r="G246" s="190"/>
      <c r="H246" s="190"/>
      <c r="I246" s="190"/>
      <c r="J246" s="402"/>
      <c r="K246" s="389"/>
      <c r="L246" s="133"/>
      <c r="M246" s="133"/>
      <c r="N246" s="133"/>
      <c r="O246" s="133"/>
      <c r="P246" s="133"/>
      <c r="Q246" s="134"/>
      <c r="R246" s="135"/>
      <c r="S246" s="135"/>
      <c r="T246" s="135"/>
      <c r="U246" s="135"/>
      <c r="V246" s="135"/>
      <c r="W246" s="133"/>
      <c r="X246" s="133"/>
      <c r="Y246" s="133"/>
      <c r="Z246" s="133"/>
      <c r="AA246" s="133"/>
      <c r="AB246" s="133"/>
    </row>
    <row r="247" spans="1:28" s="4" customFormat="1" ht="13.5" customHeight="1" x14ac:dyDescent="0.2">
      <c r="A247" s="79">
        <v>63</v>
      </c>
      <c r="B247" s="166" t="s">
        <v>95</v>
      </c>
      <c r="C247" s="45" t="s">
        <v>77</v>
      </c>
      <c r="D247" s="187">
        <f t="shared" si="383"/>
        <v>48.31</v>
      </c>
      <c r="E247" s="187">
        <f t="shared" si="384"/>
        <v>50.32</v>
      </c>
      <c r="F247" s="187">
        <f t="shared" si="384"/>
        <v>52.34</v>
      </c>
      <c r="G247" s="187">
        <f t="shared" si="384"/>
        <v>54.43</v>
      </c>
      <c r="H247" s="187">
        <f t="shared" si="384"/>
        <v>56.61</v>
      </c>
      <c r="I247" s="187">
        <f t="shared" si="384"/>
        <v>58.87</v>
      </c>
      <c r="J247" s="400">
        <f t="shared" si="384"/>
        <v>61.23</v>
      </c>
      <c r="K247" s="388"/>
      <c r="L247" s="130">
        <f>(F247/E247)-1</f>
        <v>4.0142999999999998E-2</v>
      </c>
      <c r="M247" s="130">
        <f t="shared" ref="M247:P247" si="395">(G247/F247)-1</f>
        <v>3.9931000000000001E-2</v>
      </c>
      <c r="N247" s="130">
        <f t="shared" si="395"/>
        <v>4.0051000000000003E-2</v>
      </c>
      <c r="O247" s="130">
        <f t="shared" si="395"/>
        <v>3.9921999999999999E-2</v>
      </c>
      <c r="P247" s="130">
        <f t="shared" si="395"/>
        <v>4.0087999999999999E-2</v>
      </c>
      <c r="Q247" s="204">
        <f>ROUND(VLOOKUP($A247,'2020 REG - ORD 841'!$A$9:$V$499,17,FALSE)*(1+$I$2),5)</f>
        <v>50.324919999999999</v>
      </c>
      <c r="R247" s="204">
        <f>ROUND(VLOOKUP($A247,'2020 REG - ORD 841'!$A$9:$V$499,18,FALSE)*(1+$I$2),5)</f>
        <v>52.337919999999997</v>
      </c>
      <c r="S247" s="204">
        <f>ROUND(VLOOKUP($A247,'2020 REG - ORD 841'!$A$9:$V$499,19,FALSE)*(1+$I$2),5)</f>
        <v>54.431449999999998</v>
      </c>
      <c r="T247" s="204">
        <f>ROUND(VLOOKUP($A247,'2020 REG - ORD 841'!$A$9:$V$499,20,FALSE)*(1+$I$2),5)</f>
        <v>56.608719999999998</v>
      </c>
      <c r="U247" s="204">
        <f>ROUND(VLOOKUP($A247,'2020 REG - ORD 841'!$A$9:$V$499,21,FALSE)*(1+$I$2),5)</f>
        <v>58.873080000000002</v>
      </c>
      <c r="V247" s="204">
        <f>ROUND(VLOOKUP($A247,'2020 REG - ORD 841'!$A$9:$V$499,22,FALSE)*(1+$I$2),5)</f>
        <v>61.228000000000002</v>
      </c>
      <c r="W247" s="130"/>
      <c r="X247" s="130">
        <f>(R247/Q247)-1</f>
        <v>0.04</v>
      </c>
      <c r="Y247" s="130">
        <f t="shared" ref="Y247:AB247" si="396">(S247/R247)-1</f>
        <v>0.04</v>
      </c>
      <c r="Z247" s="130">
        <f t="shared" si="396"/>
        <v>0.04</v>
      </c>
      <c r="AA247" s="130">
        <f t="shared" si="396"/>
        <v>0.04</v>
      </c>
      <c r="AB247" s="130">
        <f t="shared" si="396"/>
        <v>0.04</v>
      </c>
    </row>
    <row r="248" spans="1:28" s="4" customFormat="1" ht="13.5" customHeight="1" x14ac:dyDescent="0.2">
      <c r="A248" s="76" t="s">
        <v>141</v>
      </c>
      <c r="B248" s="171" t="s">
        <v>97</v>
      </c>
      <c r="C248" s="24" t="s">
        <v>77</v>
      </c>
      <c r="D248" s="188">
        <f t="shared" si="383"/>
        <v>100489</v>
      </c>
      <c r="E248" s="188">
        <f t="shared" si="384"/>
        <v>104676</v>
      </c>
      <c r="F248" s="188">
        <f t="shared" si="384"/>
        <v>108863</v>
      </c>
      <c r="G248" s="188">
        <f t="shared" si="384"/>
        <v>113217</v>
      </c>
      <c r="H248" s="188">
        <f t="shared" si="384"/>
        <v>117746</v>
      </c>
      <c r="I248" s="188">
        <f t="shared" si="384"/>
        <v>122456</v>
      </c>
      <c r="J248" s="401">
        <f t="shared" si="384"/>
        <v>127354</v>
      </c>
      <c r="K248" s="388">
        <f t="shared" ref="K248:P248" si="397">(E247/E244)-1</f>
        <v>2.4847000000000001E-2</v>
      </c>
      <c r="L248" s="130">
        <f t="shared" si="397"/>
        <v>2.5069000000000001E-2</v>
      </c>
      <c r="M248" s="130">
        <f t="shared" si="397"/>
        <v>2.5047E-2</v>
      </c>
      <c r="N248" s="130">
        <f t="shared" si="397"/>
        <v>2.4986000000000001E-2</v>
      </c>
      <c r="O248" s="130">
        <f t="shared" si="397"/>
        <v>2.4896000000000001E-2</v>
      </c>
      <c r="P248" s="130">
        <f t="shared" si="397"/>
        <v>2.5113E-2</v>
      </c>
      <c r="Q248" s="131">
        <f t="shared" ref="Q248:U248" si="398">ROUND((Q247*2080),5)</f>
        <v>104675.8336</v>
      </c>
      <c r="R248" s="132">
        <f t="shared" si="398"/>
        <v>108862.87360000001</v>
      </c>
      <c r="S248" s="132">
        <f t="shared" si="398"/>
        <v>113217.416</v>
      </c>
      <c r="T248" s="132">
        <f t="shared" si="398"/>
        <v>117746.1376</v>
      </c>
      <c r="U248" s="132">
        <f t="shared" si="398"/>
        <v>122456.0064</v>
      </c>
      <c r="V248" s="132">
        <f>ROUND((V247*2080),5)</f>
        <v>127354.24000000001</v>
      </c>
      <c r="W248" s="130">
        <f t="shared" ref="W248:AB248" si="399">(Q247/Q244)-1</f>
        <v>2.5000000000000001E-2</v>
      </c>
      <c r="X248" s="130">
        <f t="shared" si="399"/>
        <v>2.5000000000000001E-2</v>
      </c>
      <c r="Y248" s="130">
        <f t="shared" si="399"/>
        <v>2.5000000000000001E-2</v>
      </c>
      <c r="Z248" s="130">
        <f t="shared" si="399"/>
        <v>2.5000000000000001E-2</v>
      </c>
      <c r="AA248" s="130">
        <f t="shared" si="399"/>
        <v>2.5000000000000001E-2</v>
      </c>
      <c r="AB248" s="130">
        <f t="shared" si="399"/>
        <v>2.5000000000000001E-2</v>
      </c>
    </row>
    <row r="249" spans="1:28" s="4" customFormat="1" ht="13.5" customHeight="1" x14ac:dyDescent="0.2">
      <c r="A249" s="76"/>
      <c r="B249" s="171" t="s">
        <v>134</v>
      </c>
      <c r="C249" s="24" t="s">
        <v>77</v>
      </c>
      <c r="D249" s="248"/>
      <c r="E249" s="194"/>
      <c r="F249" s="195"/>
      <c r="G249" s="195"/>
      <c r="H249" s="195"/>
      <c r="I249" s="195"/>
      <c r="J249" s="405"/>
      <c r="K249" s="352"/>
      <c r="L249" s="136"/>
      <c r="M249" s="136"/>
      <c r="N249" s="136"/>
      <c r="O249" s="136"/>
      <c r="P249" s="136"/>
      <c r="Q249" s="131"/>
      <c r="R249" s="132"/>
      <c r="S249" s="132"/>
      <c r="T249" s="132"/>
      <c r="U249" s="132"/>
      <c r="V249" s="132"/>
      <c r="W249" s="136"/>
      <c r="X249" s="136"/>
      <c r="Y249" s="136"/>
      <c r="Z249" s="136"/>
      <c r="AA249" s="136"/>
      <c r="AB249" s="136"/>
    </row>
    <row r="250" spans="1:28" s="4" customFormat="1" ht="13.5" customHeight="1" x14ac:dyDescent="0.2">
      <c r="A250" s="76"/>
      <c r="B250" s="222" t="s">
        <v>276</v>
      </c>
      <c r="C250" s="24" t="s">
        <v>77</v>
      </c>
      <c r="D250" s="248"/>
      <c r="E250" s="194"/>
      <c r="F250" s="195"/>
      <c r="G250" s="195"/>
      <c r="H250" s="195"/>
      <c r="I250" s="195"/>
      <c r="J250" s="405"/>
      <c r="K250" s="352"/>
      <c r="L250" s="136"/>
      <c r="M250" s="136"/>
      <c r="N250" s="136"/>
      <c r="O250" s="136"/>
      <c r="P250" s="136"/>
      <c r="Q250" s="131"/>
      <c r="R250" s="132"/>
      <c r="S250" s="132"/>
      <c r="T250" s="132"/>
      <c r="U250" s="132"/>
      <c r="V250" s="132"/>
      <c r="W250" s="136"/>
      <c r="X250" s="136"/>
      <c r="Y250" s="136"/>
      <c r="Z250" s="136"/>
      <c r="AA250" s="136"/>
      <c r="AB250" s="136"/>
    </row>
    <row r="251" spans="1:28" s="4" customFormat="1" ht="13.5" customHeight="1" x14ac:dyDescent="0.2">
      <c r="A251" s="76"/>
      <c r="B251" s="171" t="s">
        <v>91</v>
      </c>
      <c r="C251" s="24" t="s">
        <v>77</v>
      </c>
      <c r="D251" s="248"/>
      <c r="E251" s="194"/>
      <c r="F251" s="195"/>
      <c r="G251" s="195"/>
      <c r="H251" s="195"/>
      <c r="I251" s="195"/>
      <c r="J251" s="405"/>
      <c r="K251" s="352"/>
      <c r="L251" s="136"/>
      <c r="M251" s="136"/>
      <c r="N251" s="136"/>
      <c r="O251" s="136"/>
      <c r="P251" s="136"/>
      <c r="Q251" s="131"/>
      <c r="R251" s="132"/>
      <c r="S251" s="132"/>
      <c r="T251" s="132"/>
      <c r="U251" s="132"/>
      <c r="V251" s="132"/>
      <c r="W251" s="136"/>
      <c r="X251" s="136"/>
      <c r="Y251" s="136"/>
      <c r="Z251" s="136"/>
      <c r="AA251" s="136"/>
      <c r="AB251" s="136"/>
    </row>
    <row r="252" spans="1:28" s="4" customFormat="1" ht="13.5" customHeight="1" x14ac:dyDescent="0.2">
      <c r="A252" s="76"/>
      <c r="B252" s="222" t="s">
        <v>312</v>
      </c>
      <c r="C252" s="24" t="s">
        <v>77</v>
      </c>
      <c r="D252" s="248"/>
      <c r="E252" s="194"/>
      <c r="F252" s="195"/>
      <c r="G252" s="195"/>
      <c r="H252" s="195"/>
      <c r="I252" s="195"/>
      <c r="J252" s="405"/>
      <c r="K252" s="352"/>
      <c r="L252" s="136"/>
      <c r="M252" s="136"/>
      <c r="N252" s="136"/>
      <c r="O252" s="136"/>
      <c r="P252" s="136"/>
      <c r="Q252" s="131"/>
      <c r="R252" s="132"/>
      <c r="S252" s="132"/>
      <c r="T252" s="132"/>
      <c r="U252" s="132"/>
      <c r="V252" s="132"/>
      <c r="W252" s="136"/>
      <c r="X252" s="136"/>
      <c r="Y252" s="136"/>
      <c r="Z252" s="136"/>
      <c r="AA252" s="136"/>
      <c r="AB252" s="136"/>
    </row>
    <row r="253" spans="1:28" s="4" customFormat="1" ht="13.5" customHeight="1" thickBot="1" x14ac:dyDescent="0.25">
      <c r="A253" s="80"/>
      <c r="B253" s="170"/>
      <c r="C253" s="49"/>
      <c r="D253" s="249"/>
      <c r="E253" s="189"/>
      <c r="F253" s="190"/>
      <c r="G253" s="190"/>
      <c r="H253" s="190"/>
      <c r="I253" s="190"/>
      <c r="J253" s="402"/>
      <c r="K253" s="389"/>
      <c r="L253" s="133"/>
      <c r="M253" s="133"/>
      <c r="N253" s="133"/>
      <c r="O253" s="133"/>
      <c r="P253" s="133"/>
      <c r="Q253" s="134"/>
      <c r="R253" s="135"/>
      <c r="S253" s="135"/>
      <c r="T253" s="135"/>
      <c r="U253" s="135"/>
      <c r="V253" s="135"/>
      <c r="W253" s="133"/>
      <c r="X253" s="133"/>
      <c r="Y253" s="133"/>
      <c r="Z253" s="133"/>
      <c r="AA253" s="133"/>
      <c r="AB253" s="133"/>
    </row>
    <row r="254" spans="1:28" s="4" customFormat="1" ht="13.5" customHeight="1" x14ac:dyDescent="0.2">
      <c r="A254" s="79">
        <v>64</v>
      </c>
      <c r="B254" s="166" t="s">
        <v>87</v>
      </c>
      <c r="C254" s="45" t="s">
        <v>77</v>
      </c>
      <c r="D254" s="187">
        <f t="shared" ref="D254:D255" si="400">+Q254*96%</f>
        <v>49.52</v>
      </c>
      <c r="E254" s="187">
        <f t="shared" ref="E254:I255" si="401">Q254</f>
        <v>51.58</v>
      </c>
      <c r="F254" s="187">
        <f t="shared" si="401"/>
        <v>53.65</v>
      </c>
      <c r="G254" s="187">
        <f t="shared" si="401"/>
        <v>55.79</v>
      </c>
      <c r="H254" s="187">
        <f t="shared" si="401"/>
        <v>58.02</v>
      </c>
      <c r="I254" s="187">
        <f t="shared" si="401"/>
        <v>60.34</v>
      </c>
      <c r="J254" s="400">
        <f>V254</f>
        <v>62.76</v>
      </c>
      <c r="K254" s="388"/>
      <c r="L254" s="130">
        <f>(F254/E254)-1</f>
        <v>4.0132000000000001E-2</v>
      </c>
      <c r="M254" s="130">
        <f t="shared" ref="M254:P254" si="402">(G254/F254)-1</f>
        <v>3.9888E-2</v>
      </c>
      <c r="N254" s="130">
        <f t="shared" si="402"/>
        <v>3.9971E-2</v>
      </c>
      <c r="O254" s="130">
        <f t="shared" si="402"/>
        <v>3.9986000000000001E-2</v>
      </c>
      <c r="P254" s="130">
        <f t="shared" si="402"/>
        <v>4.0106000000000003E-2</v>
      </c>
      <c r="Q254" s="204">
        <f>ROUND(VLOOKUP($A254,'2020 REG - ORD 841'!$A$9:$V$499,17,FALSE)*(1+$I$2),5)</f>
        <v>51.583039999999997</v>
      </c>
      <c r="R254" s="204">
        <f>ROUND(VLOOKUP($A254,'2020 REG - ORD 841'!$A$9:$V$499,18,FALSE)*(1+$I$2),5)</f>
        <v>53.646380000000001</v>
      </c>
      <c r="S254" s="204">
        <f>ROUND(VLOOKUP($A254,'2020 REG - ORD 841'!$A$9:$V$499,19,FALSE)*(1+$I$2),5)</f>
        <v>55.792230000000004</v>
      </c>
      <c r="T254" s="204">
        <f>ROUND(VLOOKUP($A254,'2020 REG - ORD 841'!$A$9:$V$499,20,FALSE)*(1+$I$2),5)</f>
        <v>58.023919999999997</v>
      </c>
      <c r="U254" s="204">
        <f>ROUND(VLOOKUP($A254,'2020 REG - ORD 841'!$A$9:$V$499,21,FALSE)*(1+$I$2),5)</f>
        <v>60.344889999999999</v>
      </c>
      <c r="V254" s="204">
        <f>ROUND(VLOOKUP($A254,'2020 REG - ORD 841'!$A$9:$V$499,22,FALSE)*(1+$I$2),5)</f>
        <v>62.758690000000001</v>
      </c>
      <c r="W254" s="130"/>
      <c r="X254" s="130">
        <f>(R254/Q254)-1</f>
        <v>0.04</v>
      </c>
      <c r="Y254" s="130">
        <f t="shared" ref="Y254:AB254" si="403">(S254/R254)-1</f>
        <v>0.04</v>
      </c>
      <c r="Z254" s="130">
        <f t="shared" si="403"/>
        <v>0.04</v>
      </c>
      <c r="AA254" s="130">
        <f t="shared" si="403"/>
        <v>0.04</v>
      </c>
      <c r="AB254" s="130">
        <f t="shared" si="403"/>
        <v>0.04</v>
      </c>
    </row>
    <row r="255" spans="1:28" s="4" customFormat="1" ht="13.5" customHeight="1" x14ac:dyDescent="0.2">
      <c r="A255" s="76" t="s">
        <v>141</v>
      </c>
      <c r="B255" s="171"/>
      <c r="C255" s="24"/>
      <c r="D255" s="188">
        <f t="shared" si="400"/>
        <v>103001</v>
      </c>
      <c r="E255" s="188">
        <f t="shared" si="401"/>
        <v>107293</v>
      </c>
      <c r="F255" s="188">
        <f t="shared" si="401"/>
        <v>111584</v>
      </c>
      <c r="G255" s="188">
        <f t="shared" si="401"/>
        <v>116048</v>
      </c>
      <c r="H255" s="188">
        <f t="shared" si="401"/>
        <v>120690</v>
      </c>
      <c r="I255" s="188">
        <f t="shared" si="401"/>
        <v>125517</v>
      </c>
      <c r="J255" s="401">
        <f>V255</f>
        <v>130538</v>
      </c>
      <c r="K255" s="388">
        <f>(E254/E247)-1</f>
        <v>2.504E-2</v>
      </c>
      <c r="L255" s="130">
        <f>(F254/F247)-1</f>
        <v>2.5028999999999999E-2</v>
      </c>
      <c r="M255" s="130">
        <f t="shared" ref="M255:P255" si="404">(G254/G247)-1</f>
        <v>2.4986000000000001E-2</v>
      </c>
      <c r="N255" s="130">
        <f t="shared" si="404"/>
        <v>2.4906999999999999E-2</v>
      </c>
      <c r="O255" s="130">
        <f t="shared" si="404"/>
        <v>2.4969999999999999E-2</v>
      </c>
      <c r="P255" s="130">
        <f t="shared" si="404"/>
        <v>2.4988E-2</v>
      </c>
      <c r="Q255" s="131">
        <f t="shared" ref="Q255:U255" si="405">ROUND((Q254*2080),5)</f>
        <v>107292.72319999999</v>
      </c>
      <c r="R255" s="132">
        <f t="shared" si="405"/>
        <v>111584.47040000001</v>
      </c>
      <c r="S255" s="132">
        <f t="shared" si="405"/>
        <v>116047.83839999999</v>
      </c>
      <c r="T255" s="132">
        <f t="shared" si="405"/>
        <v>120689.7536</v>
      </c>
      <c r="U255" s="132">
        <f t="shared" si="405"/>
        <v>125517.37119999999</v>
      </c>
      <c r="V255" s="132">
        <f>ROUND((V254*2080),5)</f>
        <v>130538.07520000001</v>
      </c>
      <c r="W255" s="130">
        <f>(Q254/Q247)-1</f>
        <v>2.5000000000000001E-2</v>
      </c>
      <c r="X255" s="130">
        <f>(R254/R247)-1</f>
        <v>2.5000000000000001E-2</v>
      </c>
      <c r="Y255" s="130">
        <f t="shared" ref="Y255:AB255" si="406">(S254/S247)-1</f>
        <v>2.5000000000000001E-2</v>
      </c>
      <c r="Z255" s="130">
        <f t="shared" si="406"/>
        <v>2.5000000000000001E-2</v>
      </c>
      <c r="AA255" s="130">
        <f t="shared" si="406"/>
        <v>2.5000000000000001E-2</v>
      </c>
      <c r="AB255" s="130">
        <f t="shared" si="406"/>
        <v>2.5000000000000001E-2</v>
      </c>
    </row>
    <row r="256" spans="1:28" s="4" customFormat="1" ht="13.5" customHeight="1" thickBot="1" x14ac:dyDescent="0.25">
      <c r="A256" s="80"/>
      <c r="B256" s="170"/>
      <c r="C256" s="49"/>
      <c r="D256" s="249"/>
      <c r="E256" s="189"/>
      <c r="F256" s="190"/>
      <c r="G256" s="190"/>
      <c r="H256" s="190"/>
      <c r="I256" s="190"/>
      <c r="J256" s="402"/>
      <c r="K256" s="389"/>
      <c r="L256" s="133"/>
      <c r="M256" s="133"/>
      <c r="N256" s="133"/>
      <c r="O256" s="133"/>
      <c r="P256" s="133"/>
      <c r="Q256" s="134"/>
      <c r="R256" s="135"/>
      <c r="S256" s="135"/>
      <c r="T256" s="135"/>
      <c r="U256" s="135"/>
      <c r="V256" s="135"/>
      <c r="W256" s="133"/>
      <c r="X256" s="133"/>
      <c r="Y256" s="133"/>
      <c r="Z256" s="133"/>
      <c r="AA256" s="133"/>
      <c r="AB256" s="133"/>
    </row>
    <row r="257" spans="1:28" s="4" customFormat="1" ht="13.5" customHeight="1" x14ac:dyDescent="0.2">
      <c r="A257" s="79">
        <v>65</v>
      </c>
      <c r="B257" s="166" t="s">
        <v>96</v>
      </c>
      <c r="C257" s="45" t="s">
        <v>77</v>
      </c>
      <c r="D257" s="187">
        <f t="shared" ref="D257:D258" si="407">+Q257*96%</f>
        <v>50.76</v>
      </c>
      <c r="E257" s="187">
        <f t="shared" ref="E257:I258" si="408">Q257</f>
        <v>52.87</v>
      </c>
      <c r="F257" s="187">
        <f t="shared" si="408"/>
        <v>54.99</v>
      </c>
      <c r="G257" s="187">
        <f t="shared" si="408"/>
        <v>57.19</v>
      </c>
      <c r="H257" s="187">
        <f t="shared" si="408"/>
        <v>59.47</v>
      </c>
      <c r="I257" s="187">
        <f t="shared" si="408"/>
        <v>61.85</v>
      </c>
      <c r="J257" s="400">
        <f>V257</f>
        <v>64.33</v>
      </c>
      <c r="K257" s="388"/>
      <c r="L257" s="130">
        <f>(F257/E257)-1</f>
        <v>4.0098000000000002E-2</v>
      </c>
      <c r="M257" s="130">
        <f t="shared" ref="M257:P257" si="409">(G257/F257)-1</f>
        <v>4.0007000000000001E-2</v>
      </c>
      <c r="N257" s="130">
        <f t="shared" si="409"/>
        <v>3.9867E-2</v>
      </c>
      <c r="O257" s="130">
        <f t="shared" si="409"/>
        <v>4.002E-2</v>
      </c>
      <c r="P257" s="130">
        <f t="shared" si="409"/>
        <v>4.0097000000000001E-2</v>
      </c>
      <c r="Q257" s="204">
        <f>ROUND(VLOOKUP($A257,'2020 REG - ORD 841'!$A$9:$V$499,17,FALSE)*(1+$I$2),5)</f>
        <v>52.872630000000001</v>
      </c>
      <c r="R257" s="204">
        <f>ROUND(VLOOKUP($A257,'2020 REG - ORD 841'!$A$9:$V$499,18,FALSE)*(1+$I$2),5)</f>
        <v>54.987560000000002</v>
      </c>
      <c r="S257" s="204">
        <f>ROUND(VLOOKUP($A257,'2020 REG - ORD 841'!$A$9:$V$499,19,FALSE)*(1+$I$2),5)</f>
        <v>57.187040000000003</v>
      </c>
      <c r="T257" s="204">
        <f>ROUND(VLOOKUP($A257,'2020 REG - ORD 841'!$A$9:$V$499,20,FALSE)*(1+$I$2),5)</f>
        <v>59.474539999999998</v>
      </c>
      <c r="U257" s="204">
        <f>ROUND(VLOOKUP($A257,'2020 REG - ORD 841'!$A$9:$V$499,21,FALSE)*(1+$I$2),5)</f>
        <v>61.85351</v>
      </c>
      <c r="V257" s="204">
        <f>ROUND(VLOOKUP($A257,'2020 REG - ORD 841'!$A$9:$V$499,22,FALSE)*(1+$I$2),5)</f>
        <v>64.327650000000006</v>
      </c>
      <c r="W257" s="130"/>
      <c r="X257" s="130">
        <f>(R257/Q257)-1</f>
        <v>0.04</v>
      </c>
      <c r="Y257" s="130">
        <f t="shared" ref="Y257:AB257" si="410">(S257/R257)-1</f>
        <v>0.04</v>
      </c>
      <c r="Z257" s="130">
        <f t="shared" si="410"/>
        <v>0.04</v>
      </c>
      <c r="AA257" s="130">
        <f t="shared" si="410"/>
        <v>0.04</v>
      </c>
      <c r="AB257" s="130">
        <f t="shared" si="410"/>
        <v>0.04</v>
      </c>
    </row>
    <row r="258" spans="1:28" s="4" customFormat="1" ht="13.5" customHeight="1" x14ac:dyDescent="0.2">
      <c r="A258" s="76" t="s">
        <v>141</v>
      </c>
      <c r="B258" s="171" t="s">
        <v>271</v>
      </c>
      <c r="C258" s="24" t="s">
        <v>77</v>
      </c>
      <c r="D258" s="188">
        <f t="shared" si="407"/>
        <v>105576</v>
      </c>
      <c r="E258" s="188">
        <f t="shared" si="408"/>
        <v>109975</v>
      </c>
      <c r="F258" s="188">
        <f t="shared" si="408"/>
        <v>114374</v>
      </c>
      <c r="G258" s="188">
        <f t="shared" si="408"/>
        <v>118949</v>
      </c>
      <c r="H258" s="188">
        <f t="shared" si="408"/>
        <v>123707</v>
      </c>
      <c r="I258" s="188">
        <f t="shared" si="408"/>
        <v>128655</v>
      </c>
      <c r="J258" s="401">
        <f>V258</f>
        <v>133802</v>
      </c>
      <c r="K258" s="388">
        <f>(E257/E254)-1</f>
        <v>2.5010000000000001E-2</v>
      </c>
      <c r="L258" s="130">
        <f>(F257/F254)-1</f>
        <v>2.4976999999999999E-2</v>
      </c>
      <c r="M258" s="130">
        <f t="shared" ref="M258:P258" si="411">(G257/G254)-1</f>
        <v>2.5094000000000002E-2</v>
      </c>
      <c r="N258" s="130">
        <f t="shared" si="411"/>
        <v>2.4990999999999999E-2</v>
      </c>
      <c r="O258" s="130">
        <f t="shared" si="411"/>
        <v>2.5024999999999999E-2</v>
      </c>
      <c r="P258" s="130">
        <f t="shared" si="411"/>
        <v>2.5016E-2</v>
      </c>
      <c r="Q258" s="131">
        <f t="shared" ref="Q258:U258" si="412">ROUND((Q257*2080),5)</f>
        <v>109975.0704</v>
      </c>
      <c r="R258" s="132">
        <f t="shared" si="412"/>
        <v>114374.12480000001</v>
      </c>
      <c r="S258" s="132">
        <f t="shared" si="412"/>
        <v>118949.0432</v>
      </c>
      <c r="T258" s="132">
        <f t="shared" si="412"/>
        <v>123707.0432</v>
      </c>
      <c r="U258" s="132">
        <f t="shared" si="412"/>
        <v>128655.3008</v>
      </c>
      <c r="V258" s="132">
        <f>ROUND((V257*2080),5)</f>
        <v>133801.51199999999</v>
      </c>
      <c r="W258" s="130">
        <f>(Q257/Q254)-1</f>
        <v>2.5000000000000001E-2</v>
      </c>
      <c r="X258" s="130">
        <f>(R257/R254)-1</f>
        <v>2.5000000000000001E-2</v>
      </c>
      <c r="Y258" s="130">
        <f t="shared" ref="Y258:AB258" si="413">(S257/S254)-1</f>
        <v>2.5000000000000001E-2</v>
      </c>
      <c r="Z258" s="130">
        <f t="shared" si="413"/>
        <v>2.5000000000000001E-2</v>
      </c>
      <c r="AA258" s="130">
        <f t="shared" si="413"/>
        <v>2.5000000000000001E-2</v>
      </c>
      <c r="AB258" s="130">
        <f t="shared" si="413"/>
        <v>2.5000000000000001E-2</v>
      </c>
    </row>
    <row r="259" spans="1:28" s="4" customFormat="1" ht="13.5" customHeight="1" x14ac:dyDescent="0.2">
      <c r="A259" s="76"/>
      <c r="B259" s="171" t="s">
        <v>106</v>
      </c>
      <c r="C259" s="24" t="s">
        <v>77</v>
      </c>
      <c r="D259" s="248"/>
      <c r="E259" s="196"/>
      <c r="F259" s="188"/>
      <c r="G259" s="188"/>
      <c r="H259" s="188"/>
      <c r="I259" s="188"/>
      <c r="J259" s="401"/>
      <c r="K259" s="388"/>
      <c r="L259" s="130"/>
      <c r="M259" s="130"/>
      <c r="N259" s="130"/>
      <c r="O259" s="130"/>
      <c r="P259" s="130"/>
      <c r="Q259" s="131"/>
      <c r="R259" s="132"/>
      <c r="S259" s="132"/>
      <c r="T259" s="132"/>
      <c r="U259" s="132"/>
      <c r="V259" s="132"/>
      <c r="W259" s="130"/>
      <c r="X259" s="130"/>
      <c r="Y259" s="130"/>
      <c r="Z259" s="130"/>
      <c r="AA259" s="130"/>
      <c r="AB259" s="130"/>
    </row>
    <row r="260" spans="1:28" s="4" customFormat="1" ht="13.5" customHeight="1" x14ac:dyDescent="0.2">
      <c r="A260" s="76"/>
      <c r="B260" s="171" t="s">
        <v>136</v>
      </c>
      <c r="C260" s="24" t="s">
        <v>77</v>
      </c>
      <c r="D260" s="248"/>
      <c r="E260" s="194"/>
      <c r="F260" s="195"/>
      <c r="G260" s="195"/>
      <c r="H260" s="195"/>
      <c r="I260" s="195"/>
      <c r="J260" s="405"/>
      <c r="K260" s="352"/>
      <c r="L260" s="136"/>
      <c r="M260" s="136"/>
      <c r="N260" s="136"/>
      <c r="O260" s="136"/>
      <c r="P260" s="136"/>
      <c r="Q260" s="131"/>
      <c r="R260" s="132"/>
      <c r="S260" s="132"/>
      <c r="T260" s="132"/>
      <c r="U260" s="132"/>
      <c r="V260" s="132"/>
      <c r="W260" s="136"/>
      <c r="X260" s="136"/>
      <c r="Y260" s="136"/>
      <c r="Z260" s="136"/>
      <c r="AA260" s="136"/>
      <c r="AB260" s="136"/>
    </row>
    <row r="261" spans="1:28" s="4" customFormat="1" ht="13.5" customHeight="1" thickBot="1" x14ac:dyDescent="0.25">
      <c r="A261" s="80"/>
      <c r="B261" s="170"/>
      <c r="C261" s="49"/>
      <c r="D261" s="249"/>
      <c r="E261" s="189"/>
      <c r="F261" s="190"/>
      <c r="G261" s="190"/>
      <c r="H261" s="190"/>
      <c r="I261" s="190"/>
      <c r="J261" s="402"/>
      <c r="K261" s="389"/>
      <c r="L261" s="133"/>
      <c r="M261" s="133"/>
      <c r="N261" s="133"/>
      <c r="O261" s="133"/>
      <c r="P261" s="133"/>
      <c r="Q261" s="134"/>
      <c r="R261" s="135"/>
      <c r="S261" s="135"/>
      <c r="T261" s="135"/>
      <c r="U261" s="135"/>
      <c r="V261" s="135"/>
      <c r="W261" s="133"/>
      <c r="X261" s="133"/>
      <c r="Y261" s="133"/>
      <c r="Z261" s="133"/>
      <c r="AA261" s="133"/>
      <c r="AB261" s="133"/>
    </row>
    <row r="262" spans="1:28" s="4" customFormat="1" ht="13.5" customHeight="1" x14ac:dyDescent="0.2">
      <c r="A262" s="79">
        <v>66</v>
      </c>
      <c r="B262" s="266"/>
      <c r="C262" s="45"/>
      <c r="D262" s="187">
        <f t="shared" ref="D262:D267" si="414">+Q262*96%</f>
        <v>52.03</v>
      </c>
      <c r="E262" s="187">
        <f t="shared" ref="E262:J267" si="415">Q262</f>
        <v>54.19</v>
      </c>
      <c r="F262" s="187">
        <f t="shared" si="415"/>
        <v>56.36</v>
      </c>
      <c r="G262" s="187">
        <f t="shared" si="415"/>
        <v>58.62</v>
      </c>
      <c r="H262" s="187">
        <f t="shared" si="415"/>
        <v>60.96</v>
      </c>
      <c r="I262" s="187">
        <f t="shared" si="415"/>
        <v>63.4</v>
      </c>
      <c r="J262" s="400">
        <f t="shared" si="415"/>
        <v>65.94</v>
      </c>
      <c r="K262" s="388"/>
      <c r="L262" s="130">
        <f>(F262/E262)-1</f>
        <v>4.0044000000000003E-2</v>
      </c>
      <c r="M262" s="130">
        <f t="shared" ref="M262:P262" si="416">(G262/F262)-1</f>
        <v>4.0099000000000003E-2</v>
      </c>
      <c r="N262" s="130">
        <f t="shared" si="416"/>
        <v>3.9918000000000002E-2</v>
      </c>
      <c r="O262" s="130">
        <f t="shared" si="416"/>
        <v>4.0025999999999999E-2</v>
      </c>
      <c r="P262" s="130">
        <f t="shared" si="416"/>
        <v>4.0063000000000001E-2</v>
      </c>
      <c r="Q262" s="204">
        <f>ROUND(VLOOKUP($A262,'2020 REG - ORD 841'!$A$9:$V$499,17,FALSE)*(1+$I$2),5)</f>
        <v>54.194459999999999</v>
      </c>
      <c r="R262" s="204">
        <f>ROUND(VLOOKUP($A262,'2020 REG - ORD 841'!$A$9:$V$499,18,FALSE)*(1+$I$2),5)</f>
        <v>56.36224</v>
      </c>
      <c r="S262" s="204">
        <f>ROUND(VLOOKUP($A262,'2020 REG - ORD 841'!$A$9:$V$499,19,FALSE)*(1+$I$2),5)</f>
        <v>58.61674</v>
      </c>
      <c r="T262" s="204">
        <f>ROUND(VLOOKUP($A262,'2020 REG - ORD 841'!$A$9:$V$499,20,FALSE)*(1+$I$2),5)</f>
        <v>60.961410000000001</v>
      </c>
      <c r="U262" s="204">
        <f>ROUND(VLOOKUP($A262,'2020 REG - ORD 841'!$A$9:$V$499,21,FALSE)*(1+$I$2),5)</f>
        <v>63.399859999999997</v>
      </c>
      <c r="V262" s="204">
        <f>ROUND(VLOOKUP($A262,'2020 REG - ORD 841'!$A$9:$V$499,22,FALSE)*(1+$I$2),5)</f>
        <v>65.935860000000005</v>
      </c>
      <c r="W262" s="130"/>
      <c r="X262" s="130">
        <f>(R262/Q262)-1</f>
        <v>0.04</v>
      </c>
      <c r="Y262" s="130">
        <f t="shared" ref="Y262:AB262" si="417">(S262/R262)-1</f>
        <v>0.04</v>
      </c>
      <c r="Z262" s="130">
        <f t="shared" si="417"/>
        <v>0.04</v>
      </c>
      <c r="AA262" s="130">
        <f t="shared" si="417"/>
        <v>0.04</v>
      </c>
      <c r="AB262" s="130">
        <f t="shared" si="417"/>
        <v>0.04</v>
      </c>
    </row>
    <row r="263" spans="1:28" s="4" customFormat="1" ht="13.5" customHeight="1" thickBot="1" x14ac:dyDescent="0.25">
      <c r="A263" s="76" t="s">
        <v>141</v>
      </c>
      <c r="B263" s="171"/>
      <c r="C263" s="24"/>
      <c r="D263" s="188">
        <f t="shared" si="414"/>
        <v>108215</v>
      </c>
      <c r="E263" s="188">
        <f t="shared" si="415"/>
        <v>112724</v>
      </c>
      <c r="F263" s="188">
        <f t="shared" si="415"/>
        <v>117233</v>
      </c>
      <c r="G263" s="188">
        <f t="shared" si="415"/>
        <v>121923</v>
      </c>
      <c r="H263" s="188">
        <f t="shared" si="415"/>
        <v>126800</v>
      </c>
      <c r="I263" s="188">
        <f t="shared" si="415"/>
        <v>131872</v>
      </c>
      <c r="J263" s="401">
        <f t="shared" si="415"/>
        <v>137147</v>
      </c>
      <c r="K263" s="395">
        <f>(E262/E257)-1</f>
        <v>2.4967E-2</v>
      </c>
      <c r="L263" s="308">
        <f>(F262/F257)-1</f>
        <v>2.4913999999999999E-2</v>
      </c>
      <c r="M263" s="308">
        <f t="shared" ref="M263:P263" si="418">(G262/G257)-1</f>
        <v>2.5003999999999998E-2</v>
      </c>
      <c r="N263" s="308">
        <f t="shared" si="418"/>
        <v>2.5055000000000001E-2</v>
      </c>
      <c r="O263" s="308">
        <f t="shared" si="418"/>
        <v>2.5061E-2</v>
      </c>
      <c r="P263" s="308">
        <f t="shared" si="418"/>
        <v>2.5027000000000001E-2</v>
      </c>
      <c r="Q263" s="131">
        <f t="shared" ref="Q263:U263" si="419">ROUND((Q262*2080),5)</f>
        <v>112724.4768</v>
      </c>
      <c r="R263" s="132">
        <f t="shared" si="419"/>
        <v>117233.4592</v>
      </c>
      <c r="S263" s="132">
        <f t="shared" si="419"/>
        <v>121922.8192</v>
      </c>
      <c r="T263" s="132">
        <f t="shared" si="419"/>
        <v>126799.7328</v>
      </c>
      <c r="U263" s="132">
        <f t="shared" si="419"/>
        <v>131871.70879999999</v>
      </c>
      <c r="V263" s="132">
        <f>ROUND((V262*2080),5)</f>
        <v>137146.5888</v>
      </c>
      <c r="W263" s="130">
        <f>(Q262/Q257)-1</f>
        <v>2.5000000000000001E-2</v>
      </c>
      <c r="X263" s="130">
        <f>(R262/R257)-1</f>
        <v>2.5000000000000001E-2</v>
      </c>
      <c r="Y263" s="130">
        <f t="shared" ref="Y263:AB263" si="420">(S262/S257)-1</f>
        <v>2.5000000000000001E-2</v>
      </c>
      <c r="Z263" s="130">
        <f t="shared" si="420"/>
        <v>2.5000000000000001E-2</v>
      </c>
      <c r="AA263" s="130">
        <f t="shared" si="420"/>
        <v>2.5000000000000001E-2</v>
      </c>
      <c r="AB263" s="130">
        <f t="shared" si="420"/>
        <v>2.5000000000000001E-2</v>
      </c>
    </row>
    <row r="264" spans="1:28" s="4" customFormat="1" ht="13.5" customHeight="1" x14ac:dyDescent="0.2">
      <c r="A264" s="79">
        <v>67</v>
      </c>
      <c r="B264" s="166" t="s">
        <v>137</v>
      </c>
      <c r="C264" s="45" t="s">
        <v>77</v>
      </c>
      <c r="D264" s="187">
        <f t="shared" si="414"/>
        <v>53.33</v>
      </c>
      <c r="E264" s="187">
        <f t="shared" si="415"/>
        <v>55.55</v>
      </c>
      <c r="F264" s="187">
        <f t="shared" si="415"/>
        <v>57.77</v>
      </c>
      <c r="G264" s="187">
        <f t="shared" si="415"/>
        <v>60.08</v>
      </c>
      <c r="H264" s="187">
        <f t="shared" si="415"/>
        <v>62.49</v>
      </c>
      <c r="I264" s="187">
        <f t="shared" si="415"/>
        <v>64.98</v>
      </c>
      <c r="J264" s="400">
        <f t="shared" si="415"/>
        <v>67.58</v>
      </c>
      <c r="K264" s="388"/>
      <c r="L264" s="130">
        <f>(F264/E264)-1</f>
        <v>3.9964E-2</v>
      </c>
      <c r="M264" s="130">
        <f t="shared" ref="M264:P264" si="421">(G264/F264)-1</f>
        <v>3.9986000000000001E-2</v>
      </c>
      <c r="N264" s="130">
        <f t="shared" si="421"/>
        <v>4.0113000000000003E-2</v>
      </c>
      <c r="O264" s="130">
        <f t="shared" si="421"/>
        <v>3.9845999999999999E-2</v>
      </c>
      <c r="P264" s="130">
        <f t="shared" si="421"/>
        <v>4.0011999999999999E-2</v>
      </c>
      <c r="Q264" s="204">
        <f>ROUND(VLOOKUP($A264,'2020 REG - ORD 841'!$A$9:$V$499,17,FALSE)*(1+$I$2),5)</f>
        <v>55.549309999999998</v>
      </c>
      <c r="R264" s="204">
        <f>ROUND(VLOOKUP($A264,'2020 REG - ORD 841'!$A$9:$V$499,18,FALSE)*(1+$I$2),5)</f>
        <v>57.771299999999997</v>
      </c>
      <c r="S264" s="204">
        <f>ROUND(VLOOKUP($A264,'2020 REG - ORD 841'!$A$9:$V$499,19,FALSE)*(1+$I$2),5)</f>
        <v>60.082140000000003</v>
      </c>
      <c r="T264" s="204">
        <f>ROUND(VLOOKUP($A264,'2020 REG - ORD 841'!$A$9:$V$499,20,FALSE)*(1+$I$2),5)</f>
        <v>62.485439999999997</v>
      </c>
      <c r="U264" s="204">
        <f>ROUND(VLOOKUP($A264,'2020 REG - ORD 841'!$A$9:$V$499,21,FALSE)*(1+$I$2),5)</f>
        <v>64.984859999999998</v>
      </c>
      <c r="V264" s="204">
        <f>ROUND(VLOOKUP($A264,'2020 REG - ORD 841'!$A$9:$V$499,22,FALSE)*(1+$I$2),5)</f>
        <v>67.584249999999997</v>
      </c>
      <c r="W264" s="130"/>
      <c r="X264" s="130">
        <f>(R264/Q264)-1</f>
        <v>0.04</v>
      </c>
      <c r="Y264" s="130">
        <f t="shared" ref="Y264:AB264" si="422">(S264/R264)-1</f>
        <v>0.04</v>
      </c>
      <c r="Z264" s="130">
        <f t="shared" si="422"/>
        <v>0.04</v>
      </c>
      <c r="AA264" s="130">
        <f t="shared" si="422"/>
        <v>0.04</v>
      </c>
      <c r="AB264" s="130">
        <f t="shared" si="422"/>
        <v>0.04</v>
      </c>
    </row>
    <row r="265" spans="1:28" s="4" customFormat="1" ht="13.5" customHeight="1" thickBot="1" x14ac:dyDescent="0.25">
      <c r="A265" s="76" t="s">
        <v>141</v>
      </c>
      <c r="B265" s="171" t="s">
        <v>138</v>
      </c>
      <c r="C265" s="24" t="s">
        <v>77</v>
      </c>
      <c r="D265" s="188">
        <f t="shared" si="414"/>
        <v>110921</v>
      </c>
      <c r="E265" s="188">
        <f t="shared" si="415"/>
        <v>115543</v>
      </c>
      <c r="F265" s="188">
        <f t="shared" si="415"/>
        <v>120164</v>
      </c>
      <c r="G265" s="188">
        <f t="shared" si="415"/>
        <v>124971</v>
      </c>
      <c r="H265" s="188">
        <f t="shared" si="415"/>
        <v>129970</v>
      </c>
      <c r="I265" s="188">
        <f t="shared" si="415"/>
        <v>135169</v>
      </c>
      <c r="J265" s="401">
        <f t="shared" si="415"/>
        <v>140575</v>
      </c>
      <c r="K265" s="395">
        <f t="shared" ref="K265:P265" si="423">(E264/E262)-1</f>
        <v>2.5097000000000001E-2</v>
      </c>
      <c r="L265" s="308">
        <f t="shared" si="423"/>
        <v>2.5017999999999999E-2</v>
      </c>
      <c r="M265" s="308">
        <f t="shared" si="423"/>
        <v>2.4906000000000001E-2</v>
      </c>
      <c r="N265" s="308">
        <f t="shared" si="423"/>
        <v>2.5097999999999999E-2</v>
      </c>
      <c r="O265" s="308">
        <f t="shared" si="423"/>
        <v>2.4920999999999999E-2</v>
      </c>
      <c r="P265" s="308">
        <f t="shared" si="423"/>
        <v>2.4871000000000001E-2</v>
      </c>
      <c r="Q265" s="131">
        <f t="shared" ref="Q265:U265" si="424">ROUND((Q264*2080),5)</f>
        <v>115542.56479999999</v>
      </c>
      <c r="R265" s="132">
        <f t="shared" si="424"/>
        <v>120164.304</v>
      </c>
      <c r="S265" s="132">
        <f t="shared" si="424"/>
        <v>124970.8512</v>
      </c>
      <c r="T265" s="132">
        <f t="shared" si="424"/>
        <v>129969.71520000001</v>
      </c>
      <c r="U265" s="132">
        <f t="shared" si="424"/>
        <v>135168.50880000001</v>
      </c>
      <c r="V265" s="132">
        <f>ROUND((V264*2080),5)</f>
        <v>140575.24</v>
      </c>
      <c r="W265" s="130">
        <f t="shared" ref="W265:AB265" si="425">(Q264/Q262)-1</f>
        <v>2.5000000000000001E-2</v>
      </c>
      <c r="X265" s="130">
        <f t="shared" si="425"/>
        <v>2.5000000000000001E-2</v>
      </c>
      <c r="Y265" s="130">
        <f t="shared" si="425"/>
        <v>2.5000000000000001E-2</v>
      </c>
      <c r="Z265" s="130">
        <f t="shared" si="425"/>
        <v>2.5000000000000001E-2</v>
      </c>
      <c r="AA265" s="130">
        <f t="shared" si="425"/>
        <v>2.5000000000000001E-2</v>
      </c>
      <c r="AB265" s="130">
        <f t="shared" si="425"/>
        <v>2.5000000000000001E-2</v>
      </c>
    </row>
    <row r="266" spans="1:28" s="4" customFormat="1" ht="13.5" customHeight="1" x14ac:dyDescent="0.2">
      <c r="A266" s="79">
        <v>68</v>
      </c>
      <c r="B266" s="166"/>
      <c r="C266" s="45"/>
      <c r="D266" s="187">
        <f t="shared" si="414"/>
        <v>54.66</v>
      </c>
      <c r="E266" s="187">
        <f t="shared" si="415"/>
        <v>56.94</v>
      </c>
      <c r="F266" s="187">
        <f t="shared" si="415"/>
        <v>59.22</v>
      </c>
      <c r="G266" s="187">
        <f t="shared" si="415"/>
        <v>61.58</v>
      </c>
      <c r="H266" s="187">
        <f t="shared" si="415"/>
        <v>64.05</v>
      </c>
      <c r="I266" s="187">
        <f t="shared" si="415"/>
        <v>66.61</v>
      </c>
      <c r="J266" s="400">
        <f t="shared" si="415"/>
        <v>69.27</v>
      </c>
      <c r="K266" s="388"/>
      <c r="L266" s="130">
        <f>(F266/E266)-1</f>
        <v>4.0042000000000001E-2</v>
      </c>
      <c r="M266" s="130">
        <f t="shared" ref="M266:P266" si="426">(G266/F266)-1</f>
        <v>3.9850999999999998E-2</v>
      </c>
      <c r="N266" s="130">
        <f t="shared" si="426"/>
        <v>4.011E-2</v>
      </c>
      <c r="O266" s="130">
        <f t="shared" si="426"/>
        <v>3.9968999999999998E-2</v>
      </c>
      <c r="P266" s="130">
        <f t="shared" si="426"/>
        <v>3.9933999999999997E-2</v>
      </c>
      <c r="Q266" s="204">
        <f>ROUND(VLOOKUP($A266,'2020 REG - ORD 841'!$A$9:$V$499,17,FALSE)*(1+$I$2),5)</f>
        <v>56.938049999999997</v>
      </c>
      <c r="R266" s="204">
        <f>ROUND(VLOOKUP($A266,'2020 REG - ORD 841'!$A$9:$V$499,18,FALSE)*(1+$I$2),5)</f>
        <v>59.215560000000004</v>
      </c>
      <c r="S266" s="204">
        <f>ROUND(VLOOKUP($A266,'2020 REG - ORD 841'!$A$9:$V$499,19,FALSE)*(1+$I$2),5)</f>
        <v>61.584200000000003</v>
      </c>
      <c r="T266" s="204">
        <f>ROUND(VLOOKUP($A266,'2020 REG - ORD 841'!$A$9:$V$499,20,FALSE)*(1+$I$2),5)</f>
        <v>64.047569999999993</v>
      </c>
      <c r="U266" s="204">
        <f>ROUND(VLOOKUP($A266,'2020 REG - ORD 841'!$A$9:$V$499,21,FALSE)*(1+$I$2),5)</f>
        <v>66.609470000000002</v>
      </c>
      <c r="V266" s="204">
        <f>ROUND(VLOOKUP($A266,'2020 REG - ORD 841'!$A$9:$V$499,22,FALSE)*(1+$I$2),5)</f>
        <v>69.273859999999999</v>
      </c>
      <c r="W266" s="130"/>
      <c r="X266" s="130">
        <f>(R266/Q266)-1</f>
        <v>0.04</v>
      </c>
      <c r="Y266" s="130">
        <f t="shared" ref="Y266:AB266" si="427">(S266/R266)-1</f>
        <v>0.04</v>
      </c>
      <c r="Z266" s="130">
        <f t="shared" si="427"/>
        <v>0.04</v>
      </c>
      <c r="AA266" s="130">
        <f t="shared" si="427"/>
        <v>0.04</v>
      </c>
      <c r="AB266" s="130">
        <f t="shared" si="427"/>
        <v>0.04</v>
      </c>
    </row>
    <row r="267" spans="1:28" s="4" customFormat="1" ht="13.5" customHeight="1" x14ac:dyDescent="0.2">
      <c r="A267" s="76" t="s">
        <v>141</v>
      </c>
      <c r="B267" s="171"/>
      <c r="C267" s="24"/>
      <c r="D267" s="188">
        <f t="shared" si="414"/>
        <v>113694</v>
      </c>
      <c r="E267" s="188">
        <f t="shared" si="415"/>
        <v>118431</v>
      </c>
      <c r="F267" s="188">
        <f t="shared" si="415"/>
        <v>123168</v>
      </c>
      <c r="G267" s="188">
        <f t="shared" si="415"/>
        <v>128095</v>
      </c>
      <c r="H267" s="188">
        <f t="shared" si="415"/>
        <v>133219</v>
      </c>
      <c r="I267" s="188">
        <f t="shared" si="415"/>
        <v>138548</v>
      </c>
      <c r="J267" s="401">
        <f t="shared" si="415"/>
        <v>144090</v>
      </c>
      <c r="K267" s="388">
        <f t="shared" ref="K267:P267" si="428">(E266/E264)-1</f>
        <v>2.5023E-2</v>
      </c>
      <c r="L267" s="130">
        <f t="shared" si="428"/>
        <v>2.5100000000000001E-2</v>
      </c>
      <c r="M267" s="130">
        <f t="shared" si="428"/>
        <v>2.4967E-2</v>
      </c>
      <c r="N267" s="130">
        <f t="shared" si="428"/>
        <v>2.4964E-2</v>
      </c>
      <c r="O267" s="130">
        <f t="shared" si="428"/>
        <v>2.5085E-2</v>
      </c>
      <c r="P267" s="130">
        <f t="shared" si="428"/>
        <v>2.5007000000000001E-2</v>
      </c>
      <c r="Q267" s="131">
        <f t="shared" ref="Q267:U267" si="429">ROUND((Q266*2080),5)</f>
        <v>118431.144</v>
      </c>
      <c r="R267" s="132">
        <f t="shared" si="429"/>
        <v>123168.3648</v>
      </c>
      <c r="S267" s="132">
        <f t="shared" si="429"/>
        <v>128095.136</v>
      </c>
      <c r="T267" s="132">
        <f t="shared" si="429"/>
        <v>133218.94560000001</v>
      </c>
      <c r="U267" s="132">
        <f t="shared" si="429"/>
        <v>138547.69760000001</v>
      </c>
      <c r="V267" s="132">
        <f>ROUND((V266*2080),5)</f>
        <v>144089.62880000001</v>
      </c>
      <c r="W267" s="130">
        <f t="shared" ref="W267:AB267" si="430">(Q266/Q264)-1</f>
        <v>2.5000000000000001E-2</v>
      </c>
      <c r="X267" s="130">
        <f t="shared" si="430"/>
        <v>2.5000000000000001E-2</v>
      </c>
      <c r="Y267" s="130">
        <f t="shared" si="430"/>
        <v>2.5000000000000001E-2</v>
      </c>
      <c r="Z267" s="130">
        <f t="shared" si="430"/>
        <v>2.5000000000000001E-2</v>
      </c>
      <c r="AA267" s="130">
        <f t="shared" si="430"/>
        <v>2.5000000000000001E-2</v>
      </c>
      <c r="AB267" s="130">
        <f t="shared" si="430"/>
        <v>2.5000000000000001E-2</v>
      </c>
    </row>
    <row r="268" spans="1:28" s="4" customFormat="1" ht="13.5" customHeight="1" thickBot="1" x14ac:dyDescent="0.25">
      <c r="A268" s="80"/>
      <c r="B268" s="170"/>
      <c r="C268" s="49"/>
      <c r="D268" s="249"/>
      <c r="E268" s="189"/>
      <c r="F268" s="190"/>
      <c r="G268" s="190"/>
      <c r="H268" s="190"/>
      <c r="I268" s="190"/>
      <c r="J268" s="402"/>
      <c r="K268" s="389"/>
      <c r="L268" s="133"/>
      <c r="M268" s="133"/>
      <c r="N268" s="133"/>
      <c r="O268" s="133"/>
      <c r="P268" s="133"/>
      <c r="Q268" s="134"/>
      <c r="R268" s="135"/>
      <c r="S268" s="135"/>
      <c r="T268" s="135"/>
      <c r="U268" s="135"/>
      <c r="V268" s="135"/>
      <c r="W268" s="133"/>
      <c r="X268" s="133"/>
      <c r="Y268" s="133"/>
      <c r="Z268" s="133"/>
      <c r="AA268" s="133"/>
      <c r="AB268" s="133"/>
    </row>
    <row r="269" spans="1:28" s="4" customFormat="1" ht="13.5" customHeight="1" x14ac:dyDescent="0.2">
      <c r="A269" s="79">
        <v>69</v>
      </c>
      <c r="B269" s="166" t="s">
        <v>99</v>
      </c>
      <c r="C269" s="45" t="s">
        <v>77</v>
      </c>
      <c r="D269" s="187">
        <f t="shared" ref="D269:D270" si="431">+Q269*96%</f>
        <v>56.03</v>
      </c>
      <c r="E269" s="187">
        <f t="shared" ref="E269:I270" si="432">Q269</f>
        <v>58.36</v>
      </c>
      <c r="F269" s="187">
        <f t="shared" si="432"/>
        <v>60.7</v>
      </c>
      <c r="G269" s="187">
        <f t="shared" si="432"/>
        <v>63.12</v>
      </c>
      <c r="H269" s="187">
        <f t="shared" si="432"/>
        <v>65.650000000000006</v>
      </c>
      <c r="I269" s="187">
        <f t="shared" si="432"/>
        <v>68.27</v>
      </c>
      <c r="J269" s="400">
        <f>V269</f>
        <v>71.010000000000005</v>
      </c>
      <c r="K269" s="388"/>
      <c r="L269" s="130">
        <f>(F269/E269)-1</f>
        <v>4.0096E-2</v>
      </c>
      <c r="M269" s="130">
        <f t="shared" ref="M269:P269" si="433">(G269/F269)-1</f>
        <v>3.9868000000000001E-2</v>
      </c>
      <c r="N269" s="130">
        <f t="shared" si="433"/>
        <v>4.0082E-2</v>
      </c>
      <c r="O269" s="130">
        <f t="shared" si="433"/>
        <v>3.9909E-2</v>
      </c>
      <c r="P269" s="130">
        <f t="shared" si="433"/>
        <v>4.0134999999999997E-2</v>
      </c>
      <c r="Q269" s="204">
        <f>ROUND(VLOOKUP($A269,'2020 REG - ORD 841'!$A$9:$V$499,17,FALSE)*(1+$I$2),5)</f>
        <v>58.361499999999999</v>
      </c>
      <c r="R269" s="204">
        <f>ROUND(VLOOKUP($A269,'2020 REG - ORD 841'!$A$9:$V$499,18,FALSE)*(1+$I$2),5)</f>
        <v>60.695959999999999</v>
      </c>
      <c r="S269" s="204">
        <f>ROUND(VLOOKUP($A269,'2020 REG - ORD 841'!$A$9:$V$499,19,FALSE)*(1+$I$2),5)</f>
        <v>63.123800000000003</v>
      </c>
      <c r="T269" s="204">
        <f>ROUND(VLOOKUP($A269,'2020 REG - ORD 841'!$A$9:$V$499,20,FALSE)*(1+$I$2),5)</f>
        <v>65.648740000000004</v>
      </c>
      <c r="U269" s="204">
        <f>ROUND(VLOOKUP($A269,'2020 REG - ORD 841'!$A$9:$V$499,21,FALSE)*(1+$I$2),5)</f>
        <v>68.274709999999999</v>
      </c>
      <c r="V269" s="204">
        <f>ROUND(VLOOKUP($A269,'2020 REG - ORD 841'!$A$9:$V$499,22,FALSE)*(1+$I$2),5)</f>
        <v>71.005709999999993</v>
      </c>
      <c r="W269" s="130"/>
      <c r="X269" s="130">
        <f>(R269/Q269)-1</f>
        <v>0.04</v>
      </c>
      <c r="Y269" s="130">
        <f t="shared" ref="Y269:AB269" si="434">(S269/R269)-1</f>
        <v>0.04</v>
      </c>
      <c r="Z269" s="130">
        <f t="shared" si="434"/>
        <v>0.04</v>
      </c>
      <c r="AA269" s="130">
        <f t="shared" si="434"/>
        <v>0.04</v>
      </c>
      <c r="AB269" s="130">
        <f t="shared" si="434"/>
        <v>0.04</v>
      </c>
    </row>
    <row r="270" spans="1:28" s="4" customFormat="1" ht="13.5" customHeight="1" x14ac:dyDescent="0.2">
      <c r="A270" s="76" t="s">
        <v>141</v>
      </c>
      <c r="B270" s="171"/>
      <c r="C270" s="24"/>
      <c r="D270" s="188">
        <f t="shared" si="431"/>
        <v>116536</v>
      </c>
      <c r="E270" s="188">
        <f t="shared" si="432"/>
        <v>121392</v>
      </c>
      <c r="F270" s="188">
        <f t="shared" si="432"/>
        <v>126248</v>
      </c>
      <c r="G270" s="188">
        <f t="shared" si="432"/>
        <v>131298</v>
      </c>
      <c r="H270" s="188">
        <f t="shared" si="432"/>
        <v>136549</v>
      </c>
      <c r="I270" s="188">
        <f t="shared" si="432"/>
        <v>142011</v>
      </c>
      <c r="J270" s="401">
        <f>V270</f>
        <v>147692</v>
      </c>
      <c r="K270" s="388">
        <f>(E269/E266)-1</f>
        <v>2.4938999999999999E-2</v>
      </c>
      <c r="L270" s="130">
        <f>(F269/F266)-1</f>
        <v>2.4992E-2</v>
      </c>
      <c r="M270" s="130">
        <f t="shared" ref="M270:P270" si="435">(G269/G266)-1</f>
        <v>2.5007999999999999E-2</v>
      </c>
      <c r="N270" s="130">
        <f t="shared" si="435"/>
        <v>2.4979999999999999E-2</v>
      </c>
      <c r="O270" s="130">
        <f t="shared" si="435"/>
        <v>2.4920999999999999E-2</v>
      </c>
      <c r="P270" s="130">
        <f t="shared" si="435"/>
        <v>2.5118999999999999E-2</v>
      </c>
      <c r="Q270" s="131">
        <f t="shared" ref="Q270:U270" si="436">ROUND((Q269*2080),5)</f>
        <v>121391.92</v>
      </c>
      <c r="R270" s="132">
        <f t="shared" si="436"/>
        <v>126247.5968</v>
      </c>
      <c r="S270" s="132">
        <f t="shared" si="436"/>
        <v>131297.50399999999</v>
      </c>
      <c r="T270" s="132">
        <f t="shared" si="436"/>
        <v>136549.3792</v>
      </c>
      <c r="U270" s="132">
        <f t="shared" si="436"/>
        <v>142011.39679999999</v>
      </c>
      <c r="V270" s="132">
        <f>ROUND((V269*2080),5)</f>
        <v>147691.8768</v>
      </c>
      <c r="W270" s="130">
        <f>(Q269/Q266)-1</f>
        <v>2.5000000000000001E-2</v>
      </c>
      <c r="X270" s="130">
        <f>(R269/R266)-1</f>
        <v>2.5000000000000001E-2</v>
      </c>
      <c r="Y270" s="130">
        <f t="shared" ref="Y270:AB270" si="437">(S269/S266)-1</f>
        <v>2.5000000000000001E-2</v>
      </c>
      <c r="Z270" s="130">
        <f t="shared" si="437"/>
        <v>2.5000000000000001E-2</v>
      </c>
      <c r="AA270" s="130">
        <f t="shared" si="437"/>
        <v>2.5000000000000001E-2</v>
      </c>
      <c r="AB270" s="130">
        <f t="shared" si="437"/>
        <v>2.5000000000000001E-2</v>
      </c>
    </row>
    <row r="271" spans="1:28" s="4" customFormat="1" ht="13.5" customHeight="1" thickBot="1" x14ac:dyDescent="0.25">
      <c r="A271" s="80"/>
      <c r="B271" s="170"/>
      <c r="C271" s="49"/>
      <c r="D271" s="249"/>
      <c r="E271" s="189"/>
      <c r="F271" s="190"/>
      <c r="G271" s="190"/>
      <c r="H271" s="190"/>
      <c r="I271" s="190"/>
      <c r="J271" s="402"/>
      <c r="K271" s="389"/>
      <c r="L271" s="133"/>
      <c r="M271" s="133"/>
      <c r="N271" s="133"/>
      <c r="O271" s="133"/>
      <c r="P271" s="133"/>
      <c r="Q271" s="134"/>
      <c r="R271" s="135"/>
      <c r="S271" s="135"/>
      <c r="T271" s="135"/>
      <c r="U271" s="135"/>
      <c r="V271" s="135"/>
      <c r="W271" s="133"/>
      <c r="X271" s="133"/>
      <c r="Y271" s="133"/>
      <c r="Z271" s="133"/>
      <c r="AA271" s="133"/>
      <c r="AB271" s="133"/>
    </row>
    <row r="272" spans="1:28" s="4" customFormat="1" ht="13.5" customHeight="1" x14ac:dyDescent="0.2">
      <c r="A272" s="79">
        <v>70</v>
      </c>
      <c r="B272" s="166"/>
      <c r="C272" s="45"/>
      <c r="D272" s="187">
        <f t="shared" ref="D272:D273" si="438">+Q272*96%</f>
        <v>57.43</v>
      </c>
      <c r="E272" s="187">
        <f t="shared" ref="E272:I273" si="439">Q272</f>
        <v>59.82</v>
      </c>
      <c r="F272" s="187">
        <f t="shared" si="439"/>
        <v>62.21</v>
      </c>
      <c r="G272" s="187">
        <f t="shared" si="439"/>
        <v>64.7</v>
      </c>
      <c r="H272" s="187">
        <f t="shared" si="439"/>
        <v>67.290000000000006</v>
      </c>
      <c r="I272" s="187">
        <f t="shared" si="439"/>
        <v>69.98</v>
      </c>
      <c r="J272" s="400">
        <f>V272</f>
        <v>72.78</v>
      </c>
      <c r="K272" s="388"/>
      <c r="L272" s="130">
        <f>(F272/E272)-1</f>
        <v>3.9953000000000002E-2</v>
      </c>
      <c r="M272" s="130">
        <f t="shared" ref="M272:P272" si="440">(G272/F272)-1</f>
        <v>4.0025999999999999E-2</v>
      </c>
      <c r="N272" s="130">
        <f t="shared" si="440"/>
        <v>4.0030999999999997E-2</v>
      </c>
      <c r="O272" s="130">
        <f t="shared" si="440"/>
        <v>3.9975999999999998E-2</v>
      </c>
      <c r="P272" s="130">
        <f t="shared" si="440"/>
        <v>4.0010999999999998E-2</v>
      </c>
      <c r="Q272" s="204">
        <f>ROUND(VLOOKUP($A272,'2020 REG - ORD 841'!$A$9:$V$499,17,FALSE)*(1+$I$2),5)</f>
        <v>59.820529999999998</v>
      </c>
      <c r="R272" s="204">
        <f>ROUND(VLOOKUP($A272,'2020 REG - ORD 841'!$A$9:$V$499,18,FALSE)*(1+$I$2),5)</f>
        <v>62.213360000000002</v>
      </c>
      <c r="S272" s="204">
        <f>ROUND(VLOOKUP($A272,'2020 REG - ORD 841'!$A$9:$V$499,19,FALSE)*(1+$I$2),5)</f>
        <v>64.701909999999998</v>
      </c>
      <c r="T272" s="204">
        <f>ROUND(VLOOKUP($A272,'2020 REG - ORD 841'!$A$9:$V$499,20,FALSE)*(1+$I$2),5)</f>
        <v>67.28998</v>
      </c>
      <c r="U272" s="204">
        <f>ROUND(VLOOKUP($A272,'2020 REG - ORD 841'!$A$9:$V$499,21,FALSE)*(1+$I$2),5)</f>
        <v>69.981589999999997</v>
      </c>
      <c r="V272" s="204">
        <f>ROUND(VLOOKUP($A272,'2020 REG - ORD 841'!$A$9:$V$499,22,FALSE)*(1+$I$2),5)</f>
        <v>72.780860000000004</v>
      </c>
      <c r="W272" s="130"/>
      <c r="X272" s="130">
        <f>(R272/Q272)-1</f>
        <v>0.04</v>
      </c>
      <c r="Y272" s="130">
        <f t="shared" ref="Y272:AB272" si="441">(S272/R272)-1</f>
        <v>0.04</v>
      </c>
      <c r="Z272" s="130">
        <f t="shared" si="441"/>
        <v>0.04</v>
      </c>
      <c r="AA272" s="130">
        <f t="shared" si="441"/>
        <v>0.04</v>
      </c>
      <c r="AB272" s="130">
        <f t="shared" si="441"/>
        <v>0.04</v>
      </c>
    </row>
    <row r="273" spans="1:28" s="4" customFormat="1" ht="13.5" customHeight="1" x14ac:dyDescent="0.2">
      <c r="A273" s="76" t="s">
        <v>141</v>
      </c>
      <c r="B273" s="171"/>
      <c r="C273" s="24"/>
      <c r="D273" s="188">
        <f t="shared" si="438"/>
        <v>119450</v>
      </c>
      <c r="E273" s="188">
        <f t="shared" si="439"/>
        <v>124427</v>
      </c>
      <c r="F273" s="188">
        <f t="shared" si="439"/>
        <v>129404</v>
      </c>
      <c r="G273" s="188">
        <f t="shared" si="439"/>
        <v>134580</v>
      </c>
      <c r="H273" s="188">
        <f t="shared" si="439"/>
        <v>139963</v>
      </c>
      <c r="I273" s="188">
        <f t="shared" si="439"/>
        <v>145562</v>
      </c>
      <c r="J273" s="401">
        <f>V273</f>
        <v>151384</v>
      </c>
      <c r="K273" s="388">
        <f>(E272/E269)-1</f>
        <v>2.5017000000000001E-2</v>
      </c>
      <c r="L273" s="130">
        <f>(F272/F269)-1</f>
        <v>2.4875999999999999E-2</v>
      </c>
      <c r="M273" s="130">
        <f t="shared" ref="M273:P273" si="442">(G272/G269)-1</f>
        <v>2.5031999999999999E-2</v>
      </c>
      <c r="N273" s="130">
        <f t="shared" si="442"/>
        <v>2.4981E-2</v>
      </c>
      <c r="O273" s="130">
        <f t="shared" si="442"/>
        <v>2.5048000000000001E-2</v>
      </c>
      <c r="P273" s="130">
        <f t="shared" si="442"/>
        <v>2.4926E-2</v>
      </c>
      <c r="Q273" s="131">
        <f t="shared" ref="Q273:U273" si="443">ROUND((Q272*2080),5)</f>
        <v>124426.70239999999</v>
      </c>
      <c r="R273" s="132">
        <f t="shared" si="443"/>
        <v>129403.78879999999</v>
      </c>
      <c r="S273" s="132">
        <f t="shared" si="443"/>
        <v>134579.97279999999</v>
      </c>
      <c r="T273" s="132">
        <f t="shared" si="443"/>
        <v>139963.15839999999</v>
      </c>
      <c r="U273" s="132">
        <f t="shared" si="443"/>
        <v>145561.7072</v>
      </c>
      <c r="V273" s="132">
        <f>ROUND((V272*2080),5)</f>
        <v>151384.1888</v>
      </c>
      <c r="W273" s="130">
        <f>(Q272/Q269)-1</f>
        <v>2.5000000000000001E-2</v>
      </c>
      <c r="X273" s="130">
        <f>(R272/R269)-1</f>
        <v>2.5000000000000001E-2</v>
      </c>
      <c r="Y273" s="130">
        <f t="shared" ref="Y273:AB273" si="444">(S272/S269)-1</f>
        <v>2.5000000000000001E-2</v>
      </c>
      <c r="Z273" s="130">
        <f t="shared" si="444"/>
        <v>2.5000000000000001E-2</v>
      </c>
      <c r="AA273" s="130">
        <f t="shared" si="444"/>
        <v>2.5000000000000001E-2</v>
      </c>
      <c r="AB273" s="130">
        <f t="shared" si="444"/>
        <v>2.5000000000000001E-2</v>
      </c>
    </row>
    <row r="274" spans="1:28" s="4" customFormat="1" ht="13.5" customHeight="1" thickBot="1" x14ac:dyDescent="0.25">
      <c r="A274" s="80"/>
      <c r="B274" s="170"/>
      <c r="C274" s="49"/>
      <c r="D274" s="249"/>
      <c r="E274" s="189"/>
      <c r="F274" s="190"/>
      <c r="G274" s="190"/>
      <c r="H274" s="190"/>
      <c r="I274" s="190"/>
      <c r="J274" s="402"/>
      <c r="K274" s="389"/>
      <c r="L274" s="133"/>
      <c r="M274" s="133"/>
      <c r="N274" s="133"/>
      <c r="O274" s="133"/>
      <c r="P274" s="133"/>
      <c r="Q274" s="134"/>
      <c r="R274" s="135"/>
      <c r="S274" s="135"/>
      <c r="T274" s="135"/>
      <c r="U274" s="135"/>
      <c r="V274" s="135"/>
      <c r="W274" s="133"/>
      <c r="X274" s="133"/>
      <c r="Y274" s="133"/>
      <c r="Z274" s="133"/>
      <c r="AA274" s="133"/>
      <c r="AB274" s="133"/>
    </row>
    <row r="275" spans="1:28" s="4" customFormat="1" ht="13.5" customHeight="1" x14ac:dyDescent="0.2">
      <c r="A275" s="79">
        <v>71</v>
      </c>
      <c r="B275" s="166"/>
      <c r="C275" s="45"/>
      <c r="D275" s="187">
        <f t="shared" ref="D275:D276" si="445">+Q275*96%</f>
        <v>58.86</v>
      </c>
      <c r="E275" s="187">
        <f t="shared" ref="E275:I276" si="446">Q275</f>
        <v>61.32</v>
      </c>
      <c r="F275" s="187">
        <f t="shared" si="446"/>
        <v>63.77</v>
      </c>
      <c r="G275" s="187">
        <f t="shared" si="446"/>
        <v>66.319999999999993</v>
      </c>
      <c r="H275" s="187">
        <f t="shared" si="446"/>
        <v>68.97</v>
      </c>
      <c r="I275" s="187">
        <f t="shared" si="446"/>
        <v>71.73</v>
      </c>
      <c r="J275" s="400">
        <f>V275</f>
        <v>74.599999999999994</v>
      </c>
      <c r="K275" s="388"/>
      <c r="L275" s="130">
        <f>(F275/E275)-1</f>
        <v>3.9954000000000003E-2</v>
      </c>
      <c r="M275" s="130">
        <f t="shared" ref="M275:P275" si="447">(G275/F275)-1</f>
        <v>3.9987000000000002E-2</v>
      </c>
      <c r="N275" s="130">
        <f t="shared" si="447"/>
        <v>3.9958E-2</v>
      </c>
      <c r="O275" s="130">
        <f t="shared" si="447"/>
        <v>4.0016999999999997E-2</v>
      </c>
      <c r="P275" s="130">
        <f t="shared" si="447"/>
        <v>4.0010999999999998E-2</v>
      </c>
      <c r="Q275" s="204">
        <f>ROUND(VLOOKUP($A275,'2020 REG - ORD 841'!$A$9:$V$499,17,FALSE)*(1+$I$2),5)</f>
        <v>61.316049999999997</v>
      </c>
      <c r="R275" s="204">
        <f>ROUND(VLOOKUP($A275,'2020 REG - ORD 841'!$A$9:$V$499,18,FALSE)*(1+$I$2),5)</f>
        <v>63.768689999999999</v>
      </c>
      <c r="S275" s="204">
        <f>ROUND(VLOOKUP($A275,'2020 REG - ORD 841'!$A$9:$V$499,19,FALSE)*(1+$I$2),5)</f>
        <v>66.319450000000003</v>
      </c>
      <c r="T275" s="204">
        <f>ROUND(VLOOKUP($A275,'2020 REG - ORD 841'!$A$9:$V$499,20,FALSE)*(1+$I$2),5)</f>
        <v>68.972219999999993</v>
      </c>
      <c r="U275" s="204">
        <f>ROUND(VLOOKUP($A275,'2020 REG - ORD 841'!$A$9:$V$499,21,FALSE)*(1+$I$2),5)</f>
        <v>71.731120000000004</v>
      </c>
      <c r="V275" s="204">
        <f>ROUND(VLOOKUP($A275,'2020 REG - ORD 841'!$A$9:$V$499,22,FALSE)*(1+$I$2),5)</f>
        <v>74.600380000000001</v>
      </c>
      <c r="W275" s="130"/>
      <c r="X275" s="130">
        <f>(R275/Q275)-1</f>
        <v>0.04</v>
      </c>
      <c r="Y275" s="130">
        <f t="shared" ref="Y275:AB275" si="448">(S275/R275)-1</f>
        <v>0.04</v>
      </c>
      <c r="Z275" s="130">
        <f t="shared" si="448"/>
        <v>0.04</v>
      </c>
      <c r="AA275" s="130">
        <f t="shared" si="448"/>
        <v>0.04</v>
      </c>
      <c r="AB275" s="130">
        <f t="shared" si="448"/>
        <v>0.04</v>
      </c>
    </row>
    <row r="276" spans="1:28" s="4" customFormat="1" ht="13.5" customHeight="1" x14ac:dyDescent="0.2">
      <c r="A276" s="76" t="s">
        <v>141</v>
      </c>
      <c r="B276" s="171"/>
      <c r="C276" s="24"/>
      <c r="D276" s="188">
        <f t="shared" si="445"/>
        <v>122436</v>
      </c>
      <c r="E276" s="188">
        <f t="shared" si="446"/>
        <v>127537</v>
      </c>
      <c r="F276" s="188">
        <f t="shared" si="446"/>
        <v>132639</v>
      </c>
      <c r="G276" s="188">
        <f t="shared" si="446"/>
        <v>137944</v>
      </c>
      <c r="H276" s="188">
        <f t="shared" si="446"/>
        <v>143462</v>
      </c>
      <c r="I276" s="188">
        <f t="shared" si="446"/>
        <v>149201</v>
      </c>
      <c r="J276" s="401">
        <f>V276</f>
        <v>155169</v>
      </c>
      <c r="K276" s="388">
        <f>(E275/E272)-1</f>
        <v>2.5075E-2</v>
      </c>
      <c r="L276" s="130">
        <f>(F275/F272)-1</f>
        <v>2.5076000000000001E-2</v>
      </c>
      <c r="M276" s="130">
        <f t="shared" ref="M276:P276" si="449">(G275/G272)-1</f>
        <v>2.5038999999999999E-2</v>
      </c>
      <c r="N276" s="130">
        <f t="shared" si="449"/>
        <v>2.4967E-2</v>
      </c>
      <c r="O276" s="130">
        <f t="shared" si="449"/>
        <v>2.5007000000000001E-2</v>
      </c>
      <c r="P276" s="130">
        <f t="shared" si="449"/>
        <v>2.5007000000000001E-2</v>
      </c>
      <c r="Q276" s="131">
        <f t="shared" ref="Q276:U276" si="450">ROUND((Q275*2080),5)</f>
        <v>127537.38400000001</v>
      </c>
      <c r="R276" s="132">
        <f t="shared" si="450"/>
        <v>132638.87520000001</v>
      </c>
      <c r="S276" s="132">
        <f t="shared" si="450"/>
        <v>137944.45600000001</v>
      </c>
      <c r="T276" s="132">
        <f t="shared" si="450"/>
        <v>143462.2176</v>
      </c>
      <c r="U276" s="132">
        <f t="shared" si="450"/>
        <v>149200.72959999999</v>
      </c>
      <c r="V276" s="132">
        <f>ROUND((V275*2080),5)</f>
        <v>155168.7904</v>
      </c>
      <c r="W276" s="130">
        <f>(Q275/Q272)-1</f>
        <v>2.5000000000000001E-2</v>
      </c>
      <c r="X276" s="130">
        <f>(R275/R272)-1</f>
        <v>2.5000000000000001E-2</v>
      </c>
      <c r="Y276" s="130">
        <f t="shared" ref="Y276:AB276" si="451">(S275/S272)-1</f>
        <v>2.5000000000000001E-2</v>
      </c>
      <c r="Z276" s="130">
        <f t="shared" si="451"/>
        <v>2.5000000000000001E-2</v>
      </c>
      <c r="AA276" s="130">
        <f t="shared" si="451"/>
        <v>2.5000000000000001E-2</v>
      </c>
      <c r="AB276" s="130">
        <f t="shared" si="451"/>
        <v>2.5000000000000001E-2</v>
      </c>
    </row>
    <row r="277" spans="1:28" s="4" customFormat="1" ht="13.5" customHeight="1" thickBot="1" x14ac:dyDescent="0.25">
      <c r="A277" s="80"/>
      <c r="B277" s="170"/>
      <c r="C277" s="49"/>
      <c r="D277" s="249"/>
      <c r="E277" s="189"/>
      <c r="F277" s="190"/>
      <c r="G277" s="190"/>
      <c r="H277" s="190"/>
      <c r="I277" s="190"/>
      <c r="J277" s="402"/>
      <c r="K277" s="389"/>
      <c r="L277" s="133"/>
      <c r="M277" s="133"/>
      <c r="N277" s="133"/>
      <c r="O277" s="133"/>
      <c r="P277" s="133"/>
      <c r="Q277" s="134"/>
      <c r="R277" s="135"/>
      <c r="S277" s="135"/>
      <c r="T277" s="135"/>
      <c r="U277" s="135"/>
      <c r="V277" s="135"/>
      <c r="W277" s="133"/>
      <c r="X277" s="133"/>
      <c r="Y277" s="133"/>
      <c r="Z277" s="133"/>
      <c r="AA277" s="133"/>
      <c r="AB277" s="133"/>
    </row>
    <row r="278" spans="1:28" s="4" customFormat="1" ht="13.5" customHeight="1" x14ac:dyDescent="0.2">
      <c r="A278" s="79">
        <v>72</v>
      </c>
      <c r="B278" s="166"/>
      <c r="C278" s="45"/>
      <c r="D278" s="187">
        <f t="shared" ref="D278:D279" si="452">+Q278*96%</f>
        <v>60.33</v>
      </c>
      <c r="E278" s="187">
        <f t="shared" ref="E278:I279" si="453">Q278</f>
        <v>62.85</v>
      </c>
      <c r="F278" s="187">
        <f t="shared" si="453"/>
        <v>65.36</v>
      </c>
      <c r="G278" s="187">
        <f t="shared" si="453"/>
        <v>67.98</v>
      </c>
      <c r="H278" s="187">
        <f t="shared" si="453"/>
        <v>70.7</v>
      </c>
      <c r="I278" s="187">
        <f t="shared" si="453"/>
        <v>73.52</v>
      </c>
      <c r="J278" s="400">
        <f>V278</f>
        <v>76.47</v>
      </c>
      <c r="K278" s="388"/>
      <c r="L278" s="130">
        <f>(F278/E278)-1</f>
        <v>3.9935999999999999E-2</v>
      </c>
      <c r="M278" s="130">
        <f t="shared" ref="M278:P278" si="454">(G278/F278)-1</f>
        <v>4.0085999999999997E-2</v>
      </c>
      <c r="N278" s="130">
        <f t="shared" si="454"/>
        <v>4.0011999999999999E-2</v>
      </c>
      <c r="O278" s="130">
        <f t="shared" si="454"/>
        <v>3.9886999999999999E-2</v>
      </c>
      <c r="P278" s="130">
        <f t="shared" si="454"/>
        <v>4.0125000000000001E-2</v>
      </c>
      <c r="Q278" s="204">
        <f>ROUND(VLOOKUP($A278,'2020 REG - ORD 841'!$A$9:$V$499,17,FALSE)*(1+$I$2),5)</f>
        <v>62.848950000000002</v>
      </c>
      <c r="R278" s="204">
        <f>ROUND(VLOOKUP($A278,'2020 REG - ORD 841'!$A$9:$V$499,18,FALSE)*(1+$I$2),5)</f>
        <v>65.362899999999996</v>
      </c>
      <c r="S278" s="204">
        <f>ROUND(VLOOKUP($A278,'2020 REG - ORD 841'!$A$9:$V$499,19,FALSE)*(1+$I$2),5)</f>
        <v>67.977429999999998</v>
      </c>
      <c r="T278" s="204">
        <f>ROUND(VLOOKUP($A278,'2020 REG - ORD 841'!$A$9:$V$499,20,FALSE)*(1+$I$2),5)</f>
        <v>70.696529999999996</v>
      </c>
      <c r="U278" s="204">
        <f>ROUND(VLOOKUP($A278,'2020 REG - ORD 841'!$A$9:$V$499,21,FALSE)*(1+$I$2),5)</f>
        <v>73.524420000000006</v>
      </c>
      <c r="V278" s="204">
        <f>ROUND(VLOOKUP($A278,'2020 REG - ORD 841'!$A$9:$V$499,22,FALSE)*(1+$I$2),5)</f>
        <v>76.465379999999996</v>
      </c>
      <c r="W278" s="130"/>
      <c r="X278" s="130">
        <f>(R278/Q278)-1</f>
        <v>0.04</v>
      </c>
      <c r="Y278" s="130">
        <f t="shared" ref="Y278:AB278" si="455">(S278/R278)-1</f>
        <v>0.04</v>
      </c>
      <c r="Z278" s="130">
        <f t="shared" si="455"/>
        <v>0.04</v>
      </c>
      <c r="AA278" s="130">
        <f t="shared" si="455"/>
        <v>0.04</v>
      </c>
      <c r="AB278" s="130">
        <f t="shared" si="455"/>
        <v>0.04</v>
      </c>
    </row>
    <row r="279" spans="1:28" s="4" customFormat="1" ht="13.5" customHeight="1" x14ac:dyDescent="0.2">
      <c r="A279" s="76" t="s">
        <v>141</v>
      </c>
      <c r="B279" s="171"/>
      <c r="C279" s="24"/>
      <c r="D279" s="188">
        <f t="shared" si="452"/>
        <v>125497</v>
      </c>
      <c r="E279" s="188">
        <f t="shared" si="453"/>
        <v>130726</v>
      </c>
      <c r="F279" s="188">
        <f t="shared" si="453"/>
        <v>135955</v>
      </c>
      <c r="G279" s="188">
        <f t="shared" si="453"/>
        <v>141393</v>
      </c>
      <c r="H279" s="188">
        <f t="shared" si="453"/>
        <v>147049</v>
      </c>
      <c r="I279" s="188">
        <f t="shared" si="453"/>
        <v>152931</v>
      </c>
      <c r="J279" s="401">
        <f>V279</f>
        <v>159048</v>
      </c>
      <c r="K279" s="388">
        <f>(E278/E275)-1</f>
        <v>2.4951000000000001E-2</v>
      </c>
      <c r="L279" s="130">
        <f>(F278/F275)-1</f>
        <v>2.4933E-2</v>
      </c>
      <c r="M279" s="130">
        <f t="shared" ref="M279:P279" si="456">(G278/G275)-1</f>
        <v>2.503E-2</v>
      </c>
      <c r="N279" s="130">
        <f t="shared" si="456"/>
        <v>2.5083000000000001E-2</v>
      </c>
      <c r="O279" s="130">
        <f t="shared" si="456"/>
        <v>2.4955000000000001E-2</v>
      </c>
      <c r="P279" s="130">
        <f t="shared" si="456"/>
        <v>2.5066999999999999E-2</v>
      </c>
      <c r="Q279" s="131">
        <f t="shared" ref="Q279:U279" si="457">ROUND((Q278*2080),5)</f>
        <v>130725.81600000001</v>
      </c>
      <c r="R279" s="132">
        <f t="shared" si="457"/>
        <v>135954.83199999999</v>
      </c>
      <c r="S279" s="132">
        <f t="shared" si="457"/>
        <v>141393.05439999999</v>
      </c>
      <c r="T279" s="132">
        <f t="shared" si="457"/>
        <v>147048.7824</v>
      </c>
      <c r="U279" s="132">
        <f t="shared" si="457"/>
        <v>152930.7936</v>
      </c>
      <c r="V279" s="132">
        <f>ROUND((V278*2080),5)</f>
        <v>159047.99040000001</v>
      </c>
      <c r="W279" s="130">
        <f>(Q278/Q275)-1</f>
        <v>2.5000000000000001E-2</v>
      </c>
      <c r="X279" s="130">
        <f>(R278/R275)-1</f>
        <v>2.5000000000000001E-2</v>
      </c>
      <c r="Y279" s="130">
        <f t="shared" ref="Y279:AB279" si="458">(S278/S275)-1</f>
        <v>2.5000000000000001E-2</v>
      </c>
      <c r="Z279" s="130">
        <f t="shared" si="458"/>
        <v>2.5000000000000001E-2</v>
      </c>
      <c r="AA279" s="130">
        <f t="shared" si="458"/>
        <v>2.5000000000000001E-2</v>
      </c>
      <c r="AB279" s="130">
        <f t="shared" si="458"/>
        <v>2.5000000000000001E-2</v>
      </c>
    </row>
    <row r="280" spans="1:28" s="4" customFormat="1" ht="13.5" customHeight="1" thickBot="1" x14ac:dyDescent="0.25">
      <c r="A280" s="80"/>
      <c r="B280" s="170"/>
      <c r="C280" s="49"/>
      <c r="D280" s="249"/>
      <c r="E280" s="189"/>
      <c r="F280" s="190"/>
      <c r="G280" s="190"/>
      <c r="H280" s="190"/>
      <c r="I280" s="190"/>
      <c r="J280" s="402"/>
      <c r="K280" s="389"/>
      <c r="L280" s="133"/>
      <c r="M280" s="133"/>
      <c r="N280" s="133"/>
      <c r="O280" s="133"/>
      <c r="P280" s="133"/>
      <c r="Q280" s="134"/>
      <c r="R280" s="135"/>
      <c r="S280" s="135"/>
      <c r="T280" s="135"/>
      <c r="U280" s="135"/>
      <c r="V280" s="135"/>
      <c r="W280" s="133"/>
      <c r="X280" s="133"/>
      <c r="Y280" s="133"/>
      <c r="Z280" s="133"/>
      <c r="AA280" s="133"/>
      <c r="AB280" s="133"/>
    </row>
    <row r="281" spans="1:28" s="4" customFormat="1" ht="13.5" customHeight="1" x14ac:dyDescent="0.2">
      <c r="A281" s="79">
        <v>73</v>
      </c>
      <c r="B281" s="228" t="s">
        <v>310</v>
      </c>
      <c r="C281" s="45" t="s">
        <v>77</v>
      </c>
      <c r="D281" s="187">
        <f t="shared" ref="D281:D282" si="459">+Q281*96%</f>
        <v>61.84</v>
      </c>
      <c r="E281" s="187">
        <f t="shared" ref="E281:I282" si="460">Q281</f>
        <v>64.42</v>
      </c>
      <c r="F281" s="187">
        <f t="shared" si="460"/>
        <v>67</v>
      </c>
      <c r="G281" s="187">
        <f t="shared" si="460"/>
        <v>69.680000000000007</v>
      </c>
      <c r="H281" s="187">
        <f t="shared" si="460"/>
        <v>72.459999999999994</v>
      </c>
      <c r="I281" s="187">
        <f t="shared" si="460"/>
        <v>75.36</v>
      </c>
      <c r="J281" s="400">
        <f>V281</f>
        <v>78.38</v>
      </c>
      <c r="K281" s="388"/>
      <c r="L281" s="130">
        <f>(F281/E281)-1</f>
        <v>4.0050000000000002E-2</v>
      </c>
      <c r="M281" s="130">
        <f t="shared" ref="M281:P281" si="461">(G281/F281)-1</f>
        <v>0.04</v>
      </c>
      <c r="N281" s="130">
        <f t="shared" si="461"/>
        <v>3.9897000000000002E-2</v>
      </c>
      <c r="O281" s="130">
        <f t="shared" si="461"/>
        <v>4.0022000000000002E-2</v>
      </c>
      <c r="P281" s="130">
        <f t="shared" si="461"/>
        <v>4.0073999999999999E-2</v>
      </c>
      <c r="Q281" s="204">
        <f>ROUND(VLOOKUP($A281,'2020 REG - ORD 841'!$A$9:$V$499,17,FALSE)*(1+$I$2),5)</f>
        <v>64.420190000000005</v>
      </c>
      <c r="R281" s="204">
        <f>ROUND(VLOOKUP($A281,'2020 REG - ORD 841'!$A$9:$V$499,18,FALSE)*(1+$I$2),5)</f>
        <v>66.997</v>
      </c>
      <c r="S281" s="204">
        <f>ROUND(VLOOKUP($A281,'2020 REG - ORD 841'!$A$9:$V$499,19,FALSE)*(1+$I$2),5)</f>
        <v>69.676879999999997</v>
      </c>
      <c r="T281" s="204">
        <f>ROUND(VLOOKUP($A281,'2020 REG - ORD 841'!$A$9:$V$499,20,FALSE)*(1+$I$2),5)</f>
        <v>72.46396</v>
      </c>
      <c r="U281" s="204">
        <f>ROUND(VLOOKUP($A281,'2020 REG - ORD 841'!$A$9:$V$499,21,FALSE)*(1+$I$2),5)</f>
        <v>75.362520000000004</v>
      </c>
      <c r="V281" s="204">
        <f>ROUND(VLOOKUP($A281,'2020 REG - ORD 841'!$A$9:$V$499,22,FALSE)*(1+$I$2),5)</f>
        <v>78.377009999999999</v>
      </c>
      <c r="W281" s="130"/>
      <c r="X281" s="130">
        <f>(R281/Q281)-1</f>
        <v>0.04</v>
      </c>
      <c r="Y281" s="130">
        <f t="shared" ref="Y281:AB281" si="462">(S281/R281)-1</f>
        <v>0.04</v>
      </c>
      <c r="Z281" s="130">
        <f t="shared" si="462"/>
        <v>0.04</v>
      </c>
      <c r="AA281" s="130">
        <f t="shared" si="462"/>
        <v>0.04</v>
      </c>
      <c r="AB281" s="130">
        <f t="shared" si="462"/>
        <v>0.04</v>
      </c>
    </row>
    <row r="282" spans="1:28" s="4" customFormat="1" ht="13.5" customHeight="1" x14ac:dyDescent="0.2">
      <c r="A282" s="76" t="s">
        <v>141</v>
      </c>
      <c r="B282" s="171"/>
      <c r="C282" s="24"/>
      <c r="D282" s="188">
        <f t="shared" si="459"/>
        <v>128634</v>
      </c>
      <c r="E282" s="188">
        <f t="shared" si="460"/>
        <v>133994</v>
      </c>
      <c r="F282" s="188">
        <f t="shared" si="460"/>
        <v>139354</v>
      </c>
      <c r="G282" s="188">
        <f t="shared" si="460"/>
        <v>144928</v>
      </c>
      <c r="H282" s="188">
        <f t="shared" si="460"/>
        <v>150725</v>
      </c>
      <c r="I282" s="188">
        <f t="shared" si="460"/>
        <v>156754</v>
      </c>
      <c r="J282" s="401">
        <f>V282</f>
        <v>163024</v>
      </c>
      <c r="K282" s="388">
        <f>(E281/E278)-1</f>
        <v>2.4979999999999999E-2</v>
      </c>
      <c r="L282" s="130">
        <f>(F281/F278)-1</f>
        <v>2.5092E-2</v>
      </c>
      <c r="M282" s="130">
        <f t="shared" ref="M282:P282" si="463">(G281/G278)-1</f>
        <v>2.5007000000000001E-2</v>
      </c>
      <c r="N282" s="130">
        <f t="shared" si="463"/>
        <v>2.4893999999999999E-2</v>
      </c>
      <c r="O282" s="130">
        <f t="shared" si="463"/>
        <v>2.5027000000000001E-2</v>
      </c>
      <c r="P282" s="130">
        <f t="shared" si="463"/>
        <v>2.4976999999999999E-2</v>
      </c>
      <c r="Q282" s="131">
        <f t="shared" ref="Q282:U282" si="464">ROUND((Q281*2080),5)</f>
        <v>133993.9952</v>
      </c>
      <c r="R282" s="132">
        <f t="shared" si="464"/>
        <v>139353.76</v>
      </c>
      <c r="S282" s="132">
        <f t="shared" si="464"/>
        <v>144927.91039999999</v>
      </c>
      <c r="T282" s="132">
        <f t="shared" si="464"/>
        <v>150725.0368</v>
      </c>
      <c r="U282" s="132">
        <f t="shared" si="464"/>
        <v>156754.0416</v>
      </c>
      <c r="V282" s="132">
        <f>ROUND((V281*2080),5)</f>
        <v>163024.1808</v>
      </c>
      <c r="W282" s="130">
        <f>(Q281/Q278)-1</f>
        <v>2.5000000000000001E-2</v>
      </c>
      <c r="X282" s="130">
        <f>(R281/R278)-1</f>
        <v>2.5000000000000001E-2</v>
      </c>
      <c r="Y282" s="130">
        <f t="shared" ref="Y282:AB282" si="465">(S281/S278)-1</f>
        <v>2.5000000000000001E-2</v>
      </c>
      <c r="Z282" s="130">
        <f t="shared" si="465"/>
        <v>2.5000000000000001E-2</v>
      </c>
      <c r="AA282" s="130">
        <f t="shared" si="465"/>
        <v>2.5000000000000001E-2</v>
      </c>
      <c r="AB282" s="130">
        <f t="shared" si="465"/>
        <v>2.5000000000000001E-2</v>
      </c>
    </row>
    <row r="283" spans="1:28" s="4" customFormat="1" ht="13.5" customHeight="1" thickBot="1" x14ac:dyDescent="0.25">
      <c r="A283" s="80"/>
      <c r="B283" s="170"/>
      <c r="C283" s="49"/>
      <c r="D283" s="249"/>
      <c r="E283" s="189"/>
      <c r="F283" s="190"/>
      <c r="G283" s="190"/>
      <c r="H283" s="190"/>
      <c r="I283" s="190"/>
      <c r="J283" s="402"/>
      <c r="K283" s="389"/>
      <c r="L283" s="133"/>
      <c r="M283" s="133"/>
      <c r="N283" s="133"/>
      <c r="O283" s="133"/>
      <c r="P283" s="133"/>
      <c r="Q283" s="134"/>
      <c r="R283" s="135"/>
      <c r="S283" s="135"/>
      <c r="T283" s="135"/>
      <c r="U283" s="135"/>
      <c r="V283" s="135"/>
      <c r="W283" s="133"/>
      <c r="X283" s="133"/>
      <c r="Y283" s="133"/>
      <c r="Z283" s="133"/>
      <c r="AA283" s="133"/>
      <c r="AB283" s="133"/>
    </row>
    <row r="284" spans="1:28" s="4" customFormat="1" ht="13.5" customHeight="1" x14ac:dyDescent="0.2">
      <c r="A284" s="79">
        <v>74</v>
      </c>
      <c r="B284" s="174"/>
      <c r="C284" s="86"/>
      <c r="D284" s="86"/>
      <c r="E284" s="187">
        <f t="shared" ref="E284:I285" si="466">Q284</f>
        <v>66.03</v>
      </c>
      <c r="F284" s="187">
        <f t="shared" si="466"/>
        <v>68.67</v>
      </c>
      <c r="G284" s="187">
        <f t="shared" si="466"/>
        <v>71.42</v>
      </c>
      <c r="H284" s="187">
        <f t="shared" si="466"/>
        <v>74.28</v>
      </c>
      <c r="I284" s="187">
        <f t="shared" si="466"/>
        <v>77.25</v>
      </c>
      <c r="J284" s="400">
        <f>V284</f>
        <v>80.34</v>
      </c>
      <c r="K284" s="388"/>
      <c r="L284" s="130">
        <f>(F284/E284)-1</f>
        <v>3.9981999999999997E-2</v>
      </c>
      <c r="M284" s="130">
        <f t="shared" ref="M284:P284" si="467">(G284/F284)-1</f>
        <v>4.0046999999999999E-2</v>
      </c>
      <c r="N284" s="130">
        <f t="shared" si="467"/>
        <v>4.0044999999999997E-2</v>
      </c>
      <c r="O284" s="130">
        <f t="shared" si="467"/>
        <v>3.9983999999999999E-2</v>
      </c>
      <c r="P284" s="130">
        <f t="shared" si="467"/>
        <v>0.04</v>
      </c>
      <c r="Q284" s="204">
        <f>ROUND(VLOOKUP($A284,'2020 REG - ORD 841'!$A$9:$V$499,17,FALSE)*(1+$I$2),5)</f>
        <v>66.030690000000007</v>
      </c>
      <c r="R284" s="204">
        <f>ROUND(VLOOKUP($A284,'2020 REG - ORD 841'!$A$9:$V$499,18,FALSE)*(1+$I$2),5)</f>
        <v>68.67192</v>
      </c>
      <c r="S284" s="204">
        <f>ROUND(VLOOKUP($A284,'2020 REG - ORD 841'!$A$9:$V$499,19,FALSE)*(1+$I$2),5)</f>
        <v>71.418800000000005</v>
      </c>
      <c r="T284" s="204">
        <f>ROUND(VLOOKUP($A284,'2020 REG - ORD 841'!$A$9:$V$499,20,FALSE)*(1+$I$2),5)</f>
        <v>74.275559999999999</v>
      </c>
      <c r="U284" s="204">
        <f>ROUND(VLOOKUP($A284,'2020 REG - ORD 841'!$A$9:$V$499,21,FALSE)*(1+$I$2),5)</f>
        <v>77.246579999999994</v>
      </c>
      <c r="V284" s="204">
        <f>ROUND(VLOOKUP($A284,'2020 REG - ORD 841'!$A$9:$V$499,22,FALSE)*(1+$I$2),5)</f>
        <v>80.336439999999996</v>
      </c>
      <c r="W284" s="130"/>
      <c r="X284" s="130">
        <f>(R284/Q284)-1</f>
        <v>0.04</v>
      </c>
      <c r="Y284" s="130">
        <f t="shared" ref="Y284:AB284" si="468">(S284/R284)-1</f>
        <v>0.04</v>
      </c>
      <c r="Z284" s="130">
        <f t="shared" si="468"/>
        <v>0.04</v>
      </c>
      <c r="AA284" s="130">
        <f t="shared" si="468"/>
        <v>0.04</v>
      </c>
      <c r="AB284" s="130">
        <f t="shared" si="468"/>
        <v>0.04</v>
      </c>
    </row>
    <row r="285" spans="1:28" s="4" customFormat="1" ht="13.5" customHeight="1" x14ac:dyDescent="0.2">
      <c r="A285" s="33" t="s">
        <v>141</v>
      </c>
      <c r="B285" s="175"/>
      <c r="C285" s="89"/>
      <c r="D285" s="89"/>
      <c r="E285" s="188">
        <f t="shared" si="466"/>
        <v>137344</v>
      </c>
      <c r="F285" s="188">
        <f t="shared" si="466"/>
        <v>142838</v>
      </c>
      <c r="G285" s="188">
        <f t="shared" si="466"/>
        <v>148551</v>
      </c>
      <c r="H285" s="188">
        <f t="shared" si="466"/>
        <v>154493</v>
      </c>
      <c r="I285" s="188">
        <f t="shared" si="466"/>
        <v>160673</v>
      </c>
      <c r="J285" s="401">
        <f>V285</f>
        <v>167100</v>
      </c>
      <c r="K285" s="388">
        <f>(E284/E281)-1</f>
        <v>2.4992E-2</v>
      </c>
      <c r="L285" s="130">
        <f>(F284/F281)-1</f>
        <v>2.4924999999999999E-2</v>
      </c>
      <c r="M285" s="130">
        <f t="shared" ref="M285:P285" si="469">(G284/G281)-1</f>
        <v>2.4971E-2</v>
      </c>
      <c r="N285" s="130">
        <f t="shared" si="469"/>
        <v>2.5117E-2</v>
      </c>
      <c r="O285" s="130">
        <f t="shared" si="469"/>
        <v>2.5080000000000002E-2</v>
      </c>
      <c r="P285" s="130">
        <f t="shared" si="469"/>
        <v>2.5006E-2</v>
      </c>
      <c r="Q285" s="131">
        <f t="shared" ref="Q285:U285" si="470">ROUND((Q284*2080),5)</f>
        <v>137343.8352</v>
      </c>
      <c r="R285" s="132">
        <f t="shared" si="470"/>
        <v>142837.59359999999</v>
      </c>
      <c r="S285" s="132">
        <f t="shared" si="470"/>
        <v>148551.10399999999</v>
      </c>
      <c r="T285" s="132">
        <f t="shared" si="470"/>
        <v>154493.1648</v>
      </c>
      <c r="U285" s="132">
        <f t="shared" si="470"/>
        <v>160672.88639999999</v>
      </c>
      <c r="V285" s="132">
        <f>ROUND((V284*2080),5)</f>
        <v>167099.79519999999</v>
      </c>
      <c r="W285" s="130">
        <f>(Q284/Q281)-1</f>
        <v>2.5000000000000001E-2</v>
      </c>
      <c r="X285" s="130">
        <f>(R284/R281)-1</f>
        <v>2.5000000000000001E-2</v>
      </c>
      <c r="Y285" s="130">
        <f t="shared" ref="Y285:AB285" si="471">(S284/S281)-1</f>
        <v>2.5000000000000001E-2</v>
      </c>
      <c r="Z285" s="130">
        <f t="shared" si="471"/>
        <v>2.5000000000000001E-2</v>
      </c>
      <c r="AA285" s="130">
        <f t="shared" si="471"/>
        <v>2.5000000000000001E-2</v>
      </c>
      <c r="AB285" s="130">
        <f t="shared" si="471"/>
        <v>2.5000000000000001E-2</v>
      </c>
    </row>
    <row r="286" spans="1:28" s="4" customFormat="1" ht="13.5" customHeight="1" thickBot="1" x14ac:dyDescent="0.25">
      <c r="A286" s="33"/>
      <c r="B286" s="175"/>
      <c r="C286" s="89"/>
      <c r="D286" s="254"/>
      <c r="E286" s="194"/>
      <c r="F286" s="195"/>
      <c r="G286" s="195"/>
      <c r="H286" s="195"/>
      <c r="I286" s="195"/>
      <c r="J286" s="405"/>
      <c r="K286" s="394"/>
      <c r="L286" s="140"/>
      <c r="M286" s="140"/>
      <c r="N286" s="140"/>
      <c r="O286" s="140"/>
      <c r="P286" s="140"/>
      <c r="Q286" s="131"/>
      <c r="R286" s="132"/>
      <c r="S286" s="132"/>
      <c r="T286" s="132"/>
      <c r="U286" s="132"/>
      <c r="V286" s="132"/>
      <c r="W286" s="136"/>
      <c r="X286" s="136"/>
      <c r="Y286" s="136"/>
      <c r="Z286" s="136"/>
      <c r="AA286" s="136"/>
      <c r="AB286" s="136"/>
    </row>
    <row r="287" spans="1:28" s="4" customFormat="1" ht="13.5" customHeight="1" x14ac:dyDescent="0.2">
      <c r="A287" s="79">
        <v>75</v>
      </c>
      <c r="B287" s="166" t="s">
        <v>101</v>
      </c>
      <c r="C287" s="45" t="s">
        <v>77</v>
      </c>
      <c r="D287" s="187">
        <f t="shared" ref="D287:D288" si="472">+Q287*96%</f>
        <v>64.97</v>
      </c>
      <c r="E287" s="187">
        <f t="shared" ref="E287:I288" si="473">Q287</f>
        <v>67.680000000000007</v>
      </c>
      <c r="F287" s="187">
        <f t="shared" si="473"/>
        <v>70.39</v>
      </c>
      <c r="G287" s="187">
        <f t="shared" si="473"/>
        <v>73.2</v>
      </c>
      <c r="H287" s="187">
        <f t="shared" si="473"/>
        <v>76.13</v>
      </c>
      <c r="I287" s="187">
        <f t="shared" si="473"/>
        <v>79.180000000000007</v>
      </c>
      <c r="J287" s="400">
        <f>V287</f>
        <v>82.34</v>
      </c>
      <c r="K287" s="388"/>
      <c r="L287" s="130">
        <f>(F287/E287)-1</f>
        <v>4.0041E-2</v>
      </c>
      <c r="M287" s="130">
        <f t="shared" ref="M287:P287" si="474">(G287/F287)-1</f>
        <v>3.9919999999999997E-2</v>
      </c>
      <c r="N287" s="130">
        <f t="shared" si="474"/>
        <v>4.0027E-2</v>
      </c>
      <c r="O287" s="130">
        <f t="shared" si="474"/>
        <v>4.0063000000000001E-2</v>
      </c>
      <c r="P287" s="130">
        <f t="shared" si="474"/>
        <v>3.9909E-2</v>
      </c>
      <c r="Q287" s="204">
        <f>ROUND(VLOOKUP($A287,'2020 REG - ORD 841'!$A$9:$V$499,17,FALSE)*(1+$I$2),5)</f>
        <v>67.681449999999998</v>
      </c>
      <c r="R287" s="204">
        <f>ROUND(VLOOKUP($A287,'2020 REG - ORD 841'!$A$9:$V$499,18,FALSE)*(1+$I$2),5)</f>
        <v>70.388720000000006</v>
      </c>
      <c r="S287" s="204">
        <f>ROUND(VLOOKUP($A287,'2020 REG - ORD 841'!$A$9:$V$499,19,FALSE)*(1+$I$2),5)</f>
        <v>73.204269999999994</v>
      </c>
      <c r="T287" s="204">
        <f>ROUND(VLOOKUP($A287,'2020 REG - ORD 841'!$A$9:$V$499,20,FALSE)*(1+$I$2),5)</f>
        <v>76.132440000000003</v>
      </c>
      <c r="U287" s="204">
        <f>ROUND(VLOOKUP($A287,'2020 REG - ORD 841'!$A$9:$V$499,21,FALSE)*(1+$I$2),5)</f>
        <v>79.177750000000003</v>
      </c>
      <c r="V287" s="204">
        <f>ROUND(VLOOKUP($A287,'2020 REG - ORD 841'!$A$9:$V$499,22,FALSE)*(1+$I$2),5)</f>
        <v>82.344849999999994</v>
      </c>
      <c r="W287" s="130"/>
      <c r="X287" s="130">
        <f>(R287/Q287)-1</f>
        <v>0.04</v>
      </c>
      <c r="Y287" s="130">
        <f t="shared" ref="Y287:AB287" si="475">(S287/R287)-1</f>
        <v>0.04</v>
      </c>
      <c r="Z287" s="130">
        <f t="shared" si="475"/>
        <v>0.04</v>
      </c>
      <c r="AA287" s="130">
        <f t="shared" si="475"/>
        <v>0.04</v>
      </c>
      <c r="AB287" s="130">
        <f t="shared" si="475"/>
        <v>0.04</v>
      </c>
    </row>
    <row r="288" spans="1:28" s="4" customFormat="1" ht="13.5" customHeight="1" x14ac:dyDescent="0.2">
      <c r="A288" s="33" t="s">
        <v>141</v>
      </c>
      <c r="B288" s="309" t="s">
        <v>102</v>
      </c>
      <c r="C288" s="29" t="s">
        <v>77</v>
      </c>
      <c r="D288" s="188">
        <f t="shared" si="472"/>
        <v>135146</v>
      </c>
      <c r="E288" s="188">
        <f t="shared" si="473"/>
        <v>140777</v>
      </c>
      <c r="F288" s="188">
        <f t="shared" si="473"/>
        <v>146409</v>
      </c>
      <c r="G288" s="188">
        <f t="shared" si="473"/>
        <v>152265</v>
      </c>
      <c r="H288" s="188">
        <f t="shared" si="473"/>
        <v>158355</v>
      </c>
      <c r="I288" s="188">
        <f t="shared" si="473"/>
        <v>164690</v>
      </c>
      <c r="J288" s="401">
        <f>V288</f>
        <v>171277</v>
      </c>
      <c r="K288" s="388">
        <f t="shared" ref="K288:P288" si="476">(E287/E284)-1</f>
        <v>2.4989000000000001E-2</v>
      </c>
      <c r="L288" s="130">
        <f t="shared" si="476"/>
        <v>2.5047E-2</v>
      </c>
      <c r="M288" s="130">
        <f t="shared" si="476"/>
        <v>2.4923000000000001E-2</v>
      </c>
      <c r="N288" s="130">
        <f t="shared" si="476"/>
        <v>2.4906000000000001E-2</v>
      </c>
      <c r="O288" s="130">
        <f t="shared" si="476"/>
        <v>2.4983999999999999E-2</v>
      </c>
      <c r="P288" s="130">
        <f t="shared" si="476"/>
        <v>2.4893999999999999E-2</v>
      </c>
      <c r="Q288" s="131">
        <f t="shared" ref="Q288:U288" si="477">ROUND((Q287*2080),5)</f>
        <v>140777.416</v>
      </c>
      <c r="R288" s="132">
        <f t="shared" si="477"/>
        <v>146408.53760000001</v>
      </c>
      <c r="S288" s="132">
        <f t="shared" si="477"/>
        <v>152264.88159999999</v>
      </c>
      <c r="T288" s="132">
        <f t="shared" si="477"/>
        <v>158355.47519999999</v>
      </c>
      <c r="U288" s="132">
        <f t="shared" si="477"/>
        <v>164689.72</v>
      </c>
      <c r="V288" s="132">
        <f>ROUND((V287*2080),5)</f>
        <v>171277.288</v>
      </c>
      <c r="W288" s="130">
        <f t="shared" ref="W288:AB288" si="478">(Q287/Q284)-1</f>
        <v>2.5000000000000001E-2</v>
      </c>
      <c r="X288" s="130">
        <f t="shared" si="478"/>
        <v>2.5000000000000001E-2</v>
      </c>
      <c r="Y288" s="130">
        <f t="shared" si="478"/>
        <v>2.5000000000000001E-2</v>
      </c>
      <c r="Z288" s="130">
        <f t="shared" si="478"/>
        <v>2.5000000000000001E-2</v>
      </c>
      <c r="AA288" s="130">
        <f t="shared" si="478"/>
        <v>2.5000000000000001E-2</v>
      </c>
      <c r="AB288" s="130">
        <f t="shared" si="478"/>
        <v>2.5000000000000001E-2</v>
      </c>
    </row>
    <row r="289" spans="1:28" s="4" customFormat="1" ht="13.5" customHeight="1" x14ac:dyDescent="0.2">
      <c r="A289" s="33"/>
      <c r="B289" s="167" t="s">
        <v>140</v>
      </c>
      <c r="C289" s="29" t="s">
        <v>77</v>
      </c>
      <c r="D289" s="250"/>
      <c r="E289" s="194"/>
      <c r="F289" s="195"/>
      <c r="G289" s="195"/>
      <c r="H289" s="195"/>
      <c r="I289" s="195"/>
      <c r="J289" s="405"/>
      <c r="K289" s="352"/>
      <c r="L289" s="136"/>
      <c r="M289" s="136"/>
      <c r="N289" s="136"/>
      <c r="O289" s="136"/>
      <c r="P289" s="136"/>
      <c r="Q289" s="131"/>
      <c r="R289" s="132"/>
      <c r="S289" s="132"/>
      <c r="T289" s="132"/>
      <c r="U289" s="132"/>
      <c r="V289" s="132"/>
      <c r="W289" s="136"/>
      <c r="X289" s="136"/>
      <c r="Y289" s="136"/>
      <c r="Z289" s="136"/>
      <c r="AA289" s="136"/>
      <c r="AB289" s="136"/>
    </row>
    <row r="290" spans="1:28" s="4" customFormat="1" ht="13.5" customHeight="1" thickBot="1" x14ac:dyDescent="0.25">
      <c r="A290" s="33"/>
      <c r="B290" s="337" t="s">
        <v>325</v>
      </c>
      <c r="C290" s="340" t="s">
        <v>77</v>
      </c>
      <c r="D290" s="250"/>
      <c r="E290" s="194"/>
      <c r="F290" s="195"/>
      <c r="G290" s="195"/>
      <c r="H290" s="195"/>
      <c r="I290" s="195"/>
      <c r="J290" s="405"/>
      <c r="K290" s="394"/>
      <c r="L290" s="140"/>
      <c r="M290" s="140"/>
      <c r="N290" s="140"/>
      <c r="O290" s="140"/>
      <c r="P290" s="140"/>
      <c r="Q290" s="131"/>
      <c r="R290" s="132"/>
      <c r="S290" s="132"/>
      <c r="T290" s="132"/>
      <c r="U290" s="132"/>
      <c r="V290" s="132"/>
      <c r="W290" s="136"/>
      <c r="X290" s="136"/>
      <c r="Y290" s="136"/>
      <c r="Z290" s="136"/>
      <c r="AA290" s="136"/>
      <c r="AB290" s="136"/>
    </row>
    <row r="291" spans="1:28" s="4" customFormat="1" ht="13.5" customHeight="1" x14ac:dyDescent="0.2">
      <c r="A291" s="79">
        <v>76</v>
      </c>
      <c r="B291" s="169" t="s">
        <v>104</v>
      </c>
      <c r="C291" s="45" t="s">
        <v>77</v>
      </c>
      <c r="D291" s="187">
        <f t="shared" ref="D291:D292" si="479">+Q291*96%</f>
        <v>66.599999999999994</v>
      </c>
      <c r="E291" s="187">
        <f t="shared" ref="E291:I292" si="480">Q291</f>
        <v>69.37</v>
      </c>
      <c r="F291" s="187">
        <f t="shared" si="480"/>
        <v>72.150000000000006</v>
      </c>
      <c r="G291" s="187">
        <f t="shared" si="480"/>
        <v>75.03</v>
      </c>
      <c r="H291" s="187">
        <f t="shared" si="480"/>
        <v>78.040000000000006</v>
      </c>
      <c r="I291" s="187">
        <f t="shared" si="480"/>
        <v>81.16</v>
      </c>
      <c r="J291" s="400">
        <f>V291</f>
        <v>84.4</v>
      </c>
      <c r="K291" s="388"/>
      <c r="L291" s="130">
        <f>(F291/E291)-1</f>
        <v>4.0075E-2</v>
      </c>
      <c r="M291" s="130">
        <f t="shared" ref="M291:P291" si="481">(G291/F291)-1</f>
        <v>3.9917000000000001E-2</v>
      </c>
      <c r="N291" s="130">
        <f t="shared" si="481"/>
        <v>4.0117E-2</v>
      </c>
      <c r="O291" s="130">
        <f t="shared" si="481"/>
        <v>3.9979000000000001E-2</v>
      </c>
      <c r="P291" s="130">
        <f t="shared" si="481"/>
        <v>3.9920999999999998E-2</v>
      </c>
      <c r="Q291" s="204">
        <f>ROUND(VLOOKUP($A291,'2020 REG - ORD 841'!$A$9:$V$499,17,FALSE)*(1+$I$2),5)</f>
        <v>69.373480000000001</v>
      </c>
      <c r="R291" s="204">
        <f>ROUND(VLOOKUP($A291,'2020 REG - ORD 841'!$A$9:$V$499,18,FALSE)*(1+$I$2),5)</f>
        <v>72.148430000000005</v>
      </c>
      <c r="S291" s="204">
        <f>ROUND(VLOOKUP($A291,'2020 REG - ORD 841'!$A$9:$V$499,19,FALSE)*(1+$I$2),5)</f>
        <v>75.034379999999999</v>
      </c>
      <c r="T291" s="204">
        <f>ROUND(VLOOKUP($A291,'2020 REG - ORD 841'!$A$9:$V$499,20,FALSE)*(1+$I$2),5)</f>
        <v>78.035749999999993</v>
      </c>
      <c r="U291" s="204">
        <f>ROUND(VLOOKUP($A291,'2020 REG - ORD 841'!$A$9:$V$499,21,FALSE)*(1+$I$2),5)</f>
        <v>81.15719</v>
      </c>
      <c r="V291" s="204">
        <f>ROUND(VLOOKUP($A291,'2020 REG - ORD 841'!$A$9:$V$499,22,FALSE)*(1+$I$2),5)</f>
        <v>84.403480000000002</v>
      </c>
      <c r="W291" s="130"/>
      <c r="X291" s="130">
        <f>(R291/Q291)-1</f>
        <v>0.04</v>
      </c>
      <c r="Y291" s="130">
        <f t="shared" ref="Y291:AB291" si="482">(S291/R291)-1</f>
        <v>0.04</v>
      </c>
      <c r="Z291" s="130">
        <f t="shared" si="482"/>
        <v>0.04</v>
      </c>
      <c r="AA291" s="130">
        <f t="shared" si="482"/>
        <v>0.04</v>
      </c>
      <c r="AB291" s="130">
        <f t="shared" si="482"/>
        <v>0.04</v>
      </c>
    </row>
    <row r="292" spans="1:28" s="4" customFormat="1" ht="13.5" customHeight="1" x14ac:dyDescent="0.2">
      <c r="A292" s="33" t="s">
        <v>141</v>
      </c>
      <c r="B292" s="167" t="s">
        <v>103</v>
      </c>
      <c r="C292" s="29" t="s">
        <v>77</v>
      </c>
      <c r="D292" s="188">
        <f t="shared" si="479"/>
        <v>138525</v>
      </c>
      <c r="E292" s="188">
        <f t="shared" si="480"/>
        <v>144297</v>
      </c>
      <c r="F292" s="188">
        <f t="shared" si="480"/>
        <v>150069</v>
      </c>
      <c r="G292" s="188">
        <f t="shared" si="480"/>
        <v>156072</v>
      </c>
      <c r="H292" s="188">
        <f t="shared" si="480"/>
        <v>162314</v>
      </c>
      <c r="I292" s="188">
        <f t="shared" si="480"/>
        <v>168807</v>
      </c>
      <c r="J292" s="401">
        <f>V292</f>
        <v>175559</v>
      </c>
      <c r="K292" s="388">
        <f t="shared" ref="K292:P292" si="483">(E291/E287)-1</f>
        <v>2.4969999999999999E-2</v>
      </c>
      <c r="L292" s="130">
        <f t="shared" si="483"/>
        <v>2.5003999999999998E-2</v>
      </c>
      <c r="M292" s="130">
        <f t="shared" si="483"/>
        <v>2.5000000000000001E-2</v>
      </c>
      <c r="N292" s="130">
        <f t="shared" si="483"/>
        <v>2.5089E-2</v>
      </c>
      <c r="O292" s="130">
        <f t="shared" si="483"/>
        <v>2.5006E-2</v>
      </c>
      <c r="P292" s="130">
        <f t="shared" si="483"/>
        <v>2.5017999999999999E-2</v>
      </c>
      <c r="Q292" s="131">
        <f t="shared" ref="Q292:U292" si="484">ROUND((Q291*2080),5)</f>
        <v>144296.83840000001</v>
      </c>
      <c r="R292" s="132">
        <f t="shared" si="484"/>
        <v>150068.73439999999</v>
      </c>
      <c r="S292" s="132">
        <f t="shared" si="484"/>
        <v>156071.5104</v>
      </c>
      <c r="T292" s="132">
        <f t="shared" si="484"/>
        <v>162314.35999999999</v>
      </c>
      <c r="U292" s="132">
        <f t="shared" si="484"/>
        <v>168806.9552</v>
      </c>
      <c r="V292" s="132">
        <f>ROUND((V291*2080),5)</f>
        <v>175559.2384</v>
      </c>
      <c r="W292" s="130">
        <f t="shared" ref="W292:AB292" si="485">(Q291/Q287)-1</f>
        <v>2.5000000000000001E-2</v>
      </c>
      <c r="X292" s="130">
        <f t="shared" si="485"/>
        <v>2.5000000000000001E-2</v>
      </c>
      <c r="Y292" s="130">
        <f t="shared" si="485"/>
        <v>2.5000000000000001E-2</v>
      </c>
      <c r="Z292" s="130">
        <f t="shared" si="485"/>
        <v>2.5000000000000001E-2</v>
      </c>
      <c r="AA292" s="130">
        <f t="shared" si="485"/>
        <v>2.5000000000000001E-2</v>
      </c>
      <c r="AB292" s="130">
        <f t="shared" si="485"/>
        <v>2.5000000000000001E-2</v>
      </c>
    </row>
    <row r="293" spans="1:28" s="4" customFormat="1" ht="13.5" customHeight="1" thickBot="1" x14ac:dyDescent="0.25">
      <c r="A293" s="81"/>
      <c r="B293" s="168"/>
      <c r="C293" s="39"/>
      <c r="D293" s="188"/>
      <c r="E293" s="267"/>
      <c r="F293" s="188"/>
      <c r="G293" s="188"/>
      <c r="H293" s="188"/>
      <c r="I293" s="188"/>
      <c r="J293" s="401"/>
      <c r="K293" s="395"/>
      <c r="L293" s="308"/>
      <c r="M293" s="308"/>
      <c r="N293" s="308"/>
      <c r="O293" s="308"/>
      <c r="P293" s="308"/>
      <c r="Q293" s="131"/>
      <c r="R293" s="132"/>
      <c r="S293" s="132"/>
      <c r="T293" s="132"/>
      <c r="U293" s="132"/>
      <c r="V293" s="132"/>
      <c r="W293" s="130"/>
      <c r="X293" s="130"/>
      <c r="Y293" s="130"/>
      <c r="Z293" s="130"/>
      <c r="AA293" s="130"/>
      <c r="AB293" s="130"/>
    </row>
    <row r="294" spans="1:28" s="4" customFormat="1" ht="13.5" customHeight="1" x14ac:dyDescent="0.2">
      <c r="A294" s="79">
        <v>77</v>
      </c>
      <c r="B294" s="166" t="s">
        <v>100</v>
      </c>
      <c r="C294" s="45" t="s">
        <v>77</v>
      </c>
      <c r="D294" s="187">
        <f t="shared" ref="D294:D295" si="486">+Q294*96%</f>
        <v>68.260000000000005</v>
      </c>
      <c r="E294" s="187">
        <f t="shared" ref="E294:I295" si="487">Q294</f>
        <v>71.11</v>
      </c>
      <c r="F294" s="187">
        <f t="shared" si="487"/>
        <v>73.95</v>
      </c>
      <c r="G294" s="187">
        <f t="shared" si="487"/>
        <v>76.91</v>
      </c>
      <c r="H294" s="187">
        <f t="shared" si="487"/>
        <v>79.989999999999995</v>
      </c>
      <c r="I294" s="187">
        <f t="shared" si="487"/>
        <v>83.19</v>
      </c>
      <c r="J294" s="400">
        <f>V294</f>
        <v>86.51</v>
      </c>
      <c r="K294" s="388"/>
      <c r="L294" s="130">
        <f>(F294/E294)-1</f>
        <v>3.9938000000000001E-2</v>
      </c>
      <c r="M294" s="130">
        <f t="shared" ref="M294:P294" si="488">(G294/F294)-1</f>
        <v>4.0027E-2</v>
      </c>
      <c r="N294" s="130">
        <f t="shared" si="488"/>
        <v>4.0046999999999999E-2</v>
      </c>
      <c r="O294" s="130">
        <f t="shared" si="488"/>
        <v>4.0004999999999999E-2</v>
      </c>
      <c r="P294" s="130">
        <f t="shared" si="488"/>
        <v>3.9909E-2</v>
      </c>
      <c r="Q294" s="204">
        <f>ROUND((Q291*(1+0.025)),5)</f>
        <v>71.107820000000004</v>
      </c>
      <c r="R294" s="204">
        <f t="shared" ref="R294:V294" si="489">ROUND((R291*(1+0.025)),5)</f>
        <v>73.95214</v>
      </c>
      <c r="S294" s="204">
        <f t="shared" si="489"/>
        <v>76.910240000000002</v>
      </c>
      <c r="T294" s="204">
        <f t="shared" si="489"/>
        <v>79.986639999999994</v>
      </c>
      <c r="U294" s="204">
        <f t="shared" si="489"/>
        <v>83.186120000000003</v>
      </c>
      <c r="V294" s="204">
        <f t="shared" si="489"/>
        <v>86.513570000000001</v>
      </c>
      <c r="W294" s="130"/>
      <c r="X294" s="130">
        <f>(R294/Q294)-1</f>
        <v>0.04</v>
      </c>
      <c r="Y294" s="130">
        <f t="shared" ref="Y294:AB294" si="490">(S294/R294)-1</f>
        <v>0.04</v>
      </c>
      <c r="Z294" s="130">
        <f t="shared" si="490"/>
        <v>0.04</v>
      </c>
      <c r="AA294" s="130">
        <f t="shared" si="490"/>
        <v>0.04</v>
      </c>
      <c r="AB294" s="130">
        <f t="shared" si="490"/>
        <v>0.04</v>
      </c>
    </row>
    <row r="295" spans="1:28" s="4" customFormat="1" ht="13.5" customHeight="1" thickBot="1" x14ac:dyDescent="0.25">
      <c r="A295" s="81" t="s">
        <v>141</v>
      </c>
      <c r="B295" s="168"/>
      <c r="C295" s="39" t="s">
        <v>77</v>
      </c>
      <c r="D295" s="273">
        <f t="shared" si="486"/>
        <v>141988</v>
      </c>
      <c r="E295" s="273">
        <f t="shared" si="487"/>
        <v>147904</v>
      </c>
      <c r="F295" s="273">
        <f t="shared" si="487"/>
        <v>153820</v>
      </c>
      <c r="G295" s="273">
        <f t="shared" si="487"/>
        <v>159973</v>
      </c>
      <c r="H295" s="273">
        <f t="shared" si="487"/>
        <v>166372</v>
      </c>
      <c r="I295" s="273">
        <f t="shared" si="487"/>
        <v>173027</v>
      </c>
      <c r="J295" s="411">
        <f>V295</f>
        <v>179948</v>
      </c>
      <c r="K295" s="395">
        <f>(E294/E291)-1</f>
        <v>2.5083000000000001E-2</v>
      </c>
      <c r="L295" s="308">
        <f t="shared" ref="L295:P295" si="491">(F294/F291)-1</f>
        <v>2.4948000000000001E-2</v>
      </c>
      <c r="M295" s="308">
        <f t="shared" si="491"/>
        <v>2.5056999999999999E-2</v>
      </c>
      <c r="N295" s="308">
        <f t="shared" si="491"/>
        <v>2.4986999999999999E-2</v>
      </c>
      <c r="O295" s="308">
        <f t="shared" si="491"/>
        <v>2.5012E-2</v>
      </c>
      <c r="P295" s="308">
        <f t="shared" si="491"/>
        <v>2.5000000000000001E-2</v>
      </c>
      <c r="Q295" s="131">
        <f t="shared" ref="Q295:U295" si="492">ROUND((Q294*2080),5)</f>
        <v>147904.26560000001</v>
      </c>
      <c r="R295" s="132">
        <f t="shared" si="492"/>
        <v>153820.45120000001</v>
      </c>
      <c r="S295" s="132">
        <f t="shared" si="492"/>
        <v>159973.29920000001</v>
      </c>
      <c r="T295" s="132">
        <f t="shared" si="492"/>
        <v>166372.21119999999</v>
      </c>
      <c r="U295" s="132">
        <f t="shared" si="492"/>
        <v>173027.12959999999</v>
      </c>
      <c r="V295" s="132">
        <f>ROUND((V294*2080),5)</f>
        <v>179948.22560000001</v>
      </c>
      <c r="W295" s="130">
        <f>(Q294/Q291)-1</f>
        <v>2.5000000000000001E-2</v>
      </c>
      <c r="X295" s="130">
        <f t="shared" ref="X295:AB295" si="493">(R294/R291)-1</f>
        <v>2.5000000000000001E-2</v>
      </c>
      <c r="Y295" s="130">
        <f t="shared" si="493"/>
        <v>2.5000000000000001E-2</v>
      </c>
      <c r="Z295" s="130">
        <f t="shared" si="493"/>
        <v>2.5000000000000001E-2</v>
      </c>
      <c r="AA295" s="130">
        <f t="shared" si="493"/>
        <v>2.5000000000000001E-2</v>
      </c>
      <c r="AB295" s="130">
        <f t="shared" si="493"/>
        <v>2.5000000000000001E-2</v>
      </c>
    </row>
    <row r="297" spans="1:28" x14ac:dyDescent="0.25">
      <c r="D297" s="268"/>
      <c r="E297" s="268"/>
      <c r="F297" s="268"/>
      <c r="G297" s="268"/>
      <c r="H297" s="268"/>
      <c r="I297" s="268"/>
      <c r="J297" s="412"/>
    </row>
  </sheetData>
  <mergeCells count="51">
    <mergeCell ref="A1:B1"/>
    <mergeCell ref="A5:J5"/>
    <mergeCell ref="R5:W5"/>
    <mergeCell ref="X5:AC5"/>
    <mergeCell ref="D6:D7"/>
    <mergeCell ref="I15:I17"/>
    <mergeCell ref="I9:I11"/>
    <mergeCell ref="J9:J11"/>
    <mergeCell ref="D12:D14"/>
    <mergeCell ref="E12:E14"/>
    <mergeCell ref="F12:F14"/>
    <mergeCell ref="G12:G14"/>
    <mergeCell ref="H12:H14"/>
    <mergeCell ref="I12:I14"/>
    <mergeCell ref="J12:J14"/>
    <mergeCell ref="D9:D11"/>
    <mergeCell ref="E9:E11"/>
    <mergeCell ref="F9:F11"/>
    <mergeCell ref="G9:G11"/>
    <mergeCell ref="H9:H11"/>
    <mergeCell ref="H18:H20"/>
    <mergeCell ref="D15:D17"/>
    <mergeCell ref="E15:E17"/>
    <mergeCell ref="F15:F17"/>
    <mergeCell ref="G15:G17"/>
    <mergeCell ref="H15:H17"/>
    <mergeCell ref="D18:D20"/>
    <mergeCell ref="E18:E20"/>
    <mergeCell ref="F18:F20"/>
    <mergeCell ref="G18:G20"/>
    <mergeCell ref="D21:D23"/>
    <mergeCell ref="E21:E23"/>
    <mergeCell ref="F21:F23"/>
    <mergeCell ref="G21:G23"/>
    <mergeCell ref="H21:H23"/>
    <mergeCell ref="F24:F26"/>
    <mergeCell ref="G24:G26"/>
    <mergeCell ref="D33:D35"/>
    <mergeCell ref="E33:E35"/>
    <mergeCell ref="D27:D29"/>
    <mergeCell ref="E27:E29"/>
    <mergeCell ref="F27:F29"/>
    <mergeCell ref="D30:D32"/>
    <mergeCell ref="E30:E32"/>
    <mergeCell ref="F30:F32"/>
    <mergeCell ref="G27:G29"/>
    <mergeCell ref="D36:D38"/>
    <mergeCell ref="E36:E38"/>
    <mergeCell ref="D39:D41"/>
    <mergeCell ref="D24:D26"/>
    <mergeCell ref="E24:E26"/>
  </mergeCells>
  <printOptions horizontalCentered="1"/>
  <pageMargins left="0" right="0" top="0.75" bottom="0.53" header="0.3" footer="0.3"/>
  <pageSetup fitToHeight="7" orientation="landscape" r:id="rId1"/>
  <rowBreaks count="6" manualBreakCount="6">
    <brk id="38" max="9" man="1"/>
    <brk id="68" max="9" man="1"/>
    <brk id="98" max="9" man="1"/>
    <brk id="127" max="9" man="1"/>
    <brk id="157" max="9" man="1"/>
    <brk id="280"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648C0-52D6-4A40-92C5-A578E72C1685}">
  <sheetPr>
    <tabColor rgb="FF92D050"/>
  </sheetPr>
  <dimension ref="A1:J122"/>
  <sheetViews>
    <sheetView tabSelected="1" view="pageBreakPreview" topLeftCell="A12" zoomScaleNormal="130" zoomScaleSheetLayoutView="100" workbookViewId="0">
      <selection activeCell="C35" sqref="C35"/>
    </sheetView>
  </sheetViews>
  <sheetFormatPr defaultRowHeight="15" x14ac:dyDescent="0.25"/>
  <cols>
    <col min="1" max="1" width="5.42578125" style="78" customWidth="1"/>
    <col min="2" max="2" width="36.140625" style="78" customWidth="1"/>
    <col min="3" max="3" width="15.85546875" customWidth="1"/>
    <col min="4" max="4" width="14.42578125" customWidth="1"/>
    <col min="5" max="5" width="14.140625" customWidth="1"/>
  </cols>
  <sheetData>
    <row r="1" spans="1:10" s="212" customFormat="1" x14ac:dyDescent="0.25">
      <c r="A1" s="206" t="s">
        <v>0</v>
      </c>
      <c r="B1" s="210"/>
      <c r="C1" s="28"/>
      <c r="D1" s="261" t="s">
        <v>293</v>
      </c>
      <c r="E1" s="58">
        <f>+'2021 REG'!I2</f>
        <v>8.6999999999999994E-3</v>
      </c>
      <c r="F1" s="3"/>
    </row>
    <row r="2" spans="1:10" s="212" customFormat="1" x14ac:dyDescent="0.25">
      <c r="A2" s="206" t="s">
        <v>230</v>
      </c>
      <c r="B2" s="213"/>
      <c r="C2" s="28"/>
      <c r="D2" s="59" t="s">
        <v>67</v>
      </c>
      <c r="E2" s="60" t="s">
        <v>319</v>
      </c>
      <c r="F2" s="60"/>
    </row>
    <row r="3" spans="1:10" s="212" customFormat="1" x14ac:dyDescent="0.25">
      <c r="A3" s="214">
        <v>2021</v>
      </c>
      <c r="B3" s="213"/>
      <c r="C3" s="28"/>
      <c r="D3" s="59"/>
      <c r="E3" s="4"/>
      <c r="F3" s="60"/>
    </row>
    <row r="4" spans="1:10" s="212" customFormat="1" ht="12" thickBot="1" x14ac:dyDescent="0.25">
      <c r="A4" s="28"/>
      <c r="B4" s="215"/>
      <c r="C4" s="28"/>
      <c r="D4" s="180"/>
      <c r="E4" s="28"/>
      <c r="F4" s="211"/>
    </row>
    <row r="5" spans="1:10" s="218" customFormat="1" ht="15" customHeight="1" x14ac:dyDescent="0.2">
      <c r="A5" s="90"/>
      <c r="B5" s="216"/>
      <c r="C5" s="217"/>
      <c r="D5" s="428" t="s">
        <v>231</v>
      </c>
      <c r="E5" s="429"/>
      <c r="F5" s="211"/>
    </row>
    <row r="6" spans="1:10" s="212" customFormat="1" ht="12" thickBot="1" x14ac:dyDescent="0.25">
      <c r="A6" s="87" t="s">
        <v>9</v>
      </c>
      <c r="B6" s="219" t="s">
        <v>10</v>
      </c>
      <c r="C6" s="74" t="s">
        <v>72</v>
      </c>
      <c r="D6" s="220" t="s">
        <v>232</v>
      </c>
      <c r="E6" s="221" t="s">
        <v>233</v>
      </c>
      <c r="F6" s="211"/>
    </row>
    <row r="7" spans="1:10" s="212" customFormat="1" ht="13.5" customHeight="1" x14ac:dyDescent="0.2">
      <c r="A7" s="76">
        <v>1</v>
      </c>
      <c r="B7" s="222" t="s">
        <v>237</v>
      </c>
      <c r="C7" s="24" t="s">
        <v>105</v>
      </c>
      <c r="D7" s="262">
        <f>ROUND(VLOOKUP($A7,'2020 Extra Help - ORD 841'!$A$7:$V$499,4,FALSE)*(1+$E$1),5)</f>
        <v>13.79</v>
      </c>
      <c r="E7" s="262">
        <f>ROUND(VLOOKUP($A7,'2020 Extra Help - ORD 841'!$A$7:$V$499,5,FALSE)*(1+$E$1),5)</f>
        <v>14.9</v>
      </c>
      <c r="F7" s="211"/>
      <c r="G7" s="211"/>
      <c r="H7" s="211"/>
      <c r="J7" s="223"/>
    </row>
    <row r="8" spans="1:10" s="212" customFormat="1" ht="13.5" customHeight="1" x14ac:dyDescent="0.2">
      <c r="A8" s="76"/>
      <c r="B8" s="224" t="s">
        <v>267</v>
      </c>
      <c r="C8" s="29" t="s">
        <v>105</v>
      </c>
      <c r="D8" s="225"/>
      <c r="E8" s="225"/>
      <c r="F8" s="211"/>
    </row>
    <row r="9" spans="1:10" s="212" customFormat="1" ht="13.5" customHeight="1" x14ac:dyDescent="0.2">
      <c r="A9" s="76"/>
      <c r="B9" s="224" t="s">
        <v>275</v>
      </c>
      <c r="C9" s="29" t="s">
        <v>105</v>
      </c>
      <c r="D9" s="225"/>
      <c r="E9" s="225"/>
      <c r="F9" s="211"/>
    </row>
    <row r="10" spans="1:10" s="212" customFormat="1" ht="13.5" customHeight="1" thickBot="1" x14ac:dyDescent="0.25">
      <c r="A10" s="80"/>
      <c r="B10" s="226"/>
      <c r="C10" s="39"/>
      <c r="D10" s="227"/>
      <c r="E10" s="227"/>
      <c r="F10" s="211"/>
    </row>
    <row r="11" spans="1:10" s="212" customFormat="1" ht="13.5" customHeight="1" x14ac:dyDescent="0.2">
      <c r="A11" s="79">
        <v>2</v>
      </c>
      <c r="B11" s="228" t="s">
        <v>238</v>
      </c>
      <c r="C11" s="45" t="s">
        <v>105</v>
      </c>
      <c r="D11" s="262">
        <f>ROUND(VLOOKUP($A11,'2020 Extra Help - ORD 841'!$A$7:$V$499,4,FALSE)*(1+$E$1),5)</f>
        <v>14.03</v>
      </c>
      <c r="E11" s="262">
        <f>ROUND(VLOOKUP($A11,'2020 Extra Help - ORD 841'!$A$7:$V$499,5,FALSE)*(1+$E$1),5)</f>
        <v>15.21</v>
      </c>
      <c r="F11" s="211"/>
      <c r="G11" s="223"/>
    </row>
    <row r="12" spans="1:10" s="212" customFormat="1" ht="13.5" customHeight="1" x14ac:dyDescent="0.2">
      <c r="A12" s="76"/>
      <c r="B12" s="222" t="s">
        <v>239</v>
      </c>
      <c r="C12" s="29" t="s">
        <v>105</v>
      </c>
      <c r="D12" s="364"/>
      <c r="E12" s="364"/>
      <c r="F12" s="264"/>
    </row>
    <row r="13" spans="1:10" s="212" customFormat="1" ht="13.5" customHeight="1" x14ac:dyDescent="0.2">
      <c r="A13" s="76"/>
      <c r="B13" s="222" t="s">
        <v>240</v>
      </c>
      <c r="C13" s="24" t="s">
        <v>105</v>
      </c>
      <c r="D13" s="364"/>
      <c r="E13" s="364"/>
      <c r="F13" s="211"/>
    </row>
    <row r="14" spans="1:10" s="212" customFormat="1" ht="13.5" customHeight="1" x14ac:dyDescent="0.2">
      <c r="A14" s="76"/>
      <c r="B14" s="292" t="s">
        <v>241</v>
      </c>
      <c r="C14" s="24" t="s">
        <v>105</v>
      </c>
      <c r="D14" s="225"/>
      <c r="E14" s="225"/>
      <c r="F14" s="211"/>
    </row>
    <row r="15" spans="1:10" s="212" customFormat="1" ht="13.5" customHeight="1" thickBot="1" x14ac:dyDescent="0.25">
      <c r="A15" s="76"/>
      <c r="B15" s="224"/>
      <c r="C15" s="29"/>
      <c r="D15" s="225"/>
      <c r="E15" s="225"/>
      <c r="F15" s="211"/>
    </row>
    <row r="16" spans="1:10" s="212" customFormat="1" ht="13.5" customHeight="1" x14ac:dyDescent="0.2">
      <c r="A16" s="79">
        <v>3</v>
      </c>
      <c r="B16" s="228" t="s">
        <v>242</v>
      </c>
      <c r="C16" s="45" t="s">
        <v>105</v>
      </c>
      <c r="D16" s="262">
        <f>ROUND(VLOOKUP($A16,'2020 Extra Help - ORD 841'!$A$7:$V$499,4,FALSE)*(1+$E$1),5)</f>
        <v>14.26</v>
      </c>
      <c r="E16" s="262">
        <f>ROUND(VLOOKUP($A16,'2020 Extra Help - ORD 841'!$A$7:$V$499,5,FALSE)*(1+$E$1),5)</f>
        <v>15.53</v>
      </c>
      <c r="F16" s="211"/>
      <c r="G16" s="223"/>
    </row>
    <row r="17" spans="1:7" s="212" customFormat="1" ht="13.5" customHeight="1" x14ac:dyDescent="0.2">
      <c r="A17" s="76"/>
      <c r="B17" s="224" t="s">
        <v>243</v>
      </c>
      <c r="C17" s="29" t="s">
        <v>105</v>
      </c>
      <c r="D17" s="225"/>
      <c r="E17" s="225"/>
      <c r="F17" s="211"/>
    </row>
    <row r="18" spans="1:7" s="212" customFormat="1" ht="13.5" customHeight="1" thickBot="1" x14ac:dyDescent="0.25">
      <c r="A18" s="80"/>
      <c r="B18" s="226" t="s">
        <v>299</v>
      </c>
      <c r="C18" s="39" t="s">
        <v>105</v>
      </c>
      <c r="D18" s="227"/>
      <c r="E18" s="227"/>
      <c r="F18" s="211"/>
    </row>
    <row r="19" spans="1:7" s="212" customFormat="1" ht="13.5" customHeight="1" x14ac:dyDescent="0.2">
      <c r="A19" s="79">
        <v>4</v>
      </c>
      <c r="B19" s="228" t="s">
        <v>244</v>
      </c>
      <c r="C19" s="45" t="s">
        <v>105</v>
      </c>
      <c r="D19" s="262">
        <f>ROUND(VLOOKUP($A19,'2020 Extra Help - ORD 841'!$A$7:$V$499,4,FALSE)*(1+$E$1),5)</f>
        <v>14.51</v>
      </c>
      <c r="E19" s="262">
        <f>ROUND(VLOOKUP($A19,'2020 Extra Help - ORD 841'!$A$7:$V$499,5,FALSE)*(1+$E$1),5)</f>
        <v>15.87</v>
      </c>
      <c r="F19" s="211"/>
      <c r="G19" s="223"/>
    </row>
    <row r="20" spans="1:7" s="212" customFormat="1" ht="13.5" customHeight="1" thickBot="1" x14ac:dyDescent="0.25">
      <c r="A20" s="76"/>
      <c r="B20" s="224"/>
      <c r="C20" s="29"/>
      <c r="D20" s="225"/>
      <c r="E20" s="225"/>
      <c r="F20" s="211"/>
    </row>
    <row r="21" spans="1:7" s="212" customFormat="1" ht="13.5" customHeight="1" x14ac:dyDescent="0.2">
      <c r="A21" s="79">
        <v>5</v>
      </c>
      <c r="B21" s="382" t="s">
        <v>245</v>
      </c>
      <c r="C21" s="45" t="s">
        <v>105</v>
      </c>
      <c r="D21" s="262">
        <f>ROUND(VLOOKUP($A21,'2020 Extra Help - ORD 841'!$A$7:$V$499,4,FALSE)*(1+$E$1),5)</f>
        <v>14.75</v>
      </c>
      <c r="E21" s="262">
        <f>ROUND(VLOOKUP($A21,'2020 Extra Help - ORD 841'!$A$7:$V$499,5,FALSE)*(1+$E$1),5)</f>
        <v>16.21</v>
      </c>
      <c r="F21" s="211"/>
      <c r="G21" s="223"/>
    </row>
    <row r="22" spans="1:7" s="212" customFormat="1" ht="13.5" customHeight="1" x14ac:dyDescent="0.2">
      <c r="A22" s="76"/>
      <c r="B22" s="222" t="s">
        <v>246</v>
      </c>
      <c r="C22" s="29" t="s">
        <v>105</v>
      </c>
      <c r="D22" s="364"/>
      <c r="E22" s="364"/>
      <c r="F22" s="211"/>
    </row>
    <row r="23" spans="1:7" s="212" customFormat="1" ht="13.5" customHeight="1" x14ac:dyDescent="0.2">
      <c r="A23" s="76"/>
      <c r="B23" s="383" t="s">
        <v>247</v>
      </c>
      <c r="C23" s="29" t="s">
        <v>105</v>
      </c>
      <c r="D23" s="225"/>
      <c r="E23" s="225"/>
      <c r="F23" s="211"/>
    </row>
    <row r="24" spans="1:7" s="212" customFormat="1" ht="13.5" customHeight="1" thickBot="1" x14ac:dyDescent="0.25">
      <c r="A24" s="80"/>
      <c r="B24" s="226"/>
      <c r="C24" s="39"/>
      <c r="D24" s="227"/>
      <c r="E24" s="227"/>
      <c r="F24" s="211"/>
    </row>
    <row r="25" spans="1:7" s="212" customFormat="1" ht="13.5" customHeight="1" x14ac:dyDescent="0.2">
      <c r="A25" s="79">
        <v>6</v>
      </c>
      <c r="B25" s="228"/>
      <c r="C25" s="45"/>
      <c r="D25" s="262">
        <f>ROUND(VLOOKUP($A25,'2020 Extra Help - ORD 841'!$A$7:$V$499,4,FALSE)*(1+$E$1),5)</f>
        <v>15.01</v>
      </c>
      <c r="E25" s="262">
        <f>ROUND(VLOOKUP($A25,'2020 Extra Help - ORD 841'!$A$7:$V$499,5,FALSE)*(1+$E$1),5)</f>
        <v>16.55</v>
      </c>
      <c r="F25" s="211"/>
    </row>
    <row r="26" spans="1:7" s="212" customFormat="1" ht="13.5" customHeight="1" thickBot="1" x14ac:dyDescent="0.25">
      <c r="A26" s="76"/>
      <c r="B26" s="224"/>
      <c r="C26" s="29"/>
      <c r="D26" s="188"/>
      <c r="E26" s="188"/>
      <c r="F26" s="211"/>
    </row>
    <row r="27" spans="1:7" s="212" customFormat="1" ht="13.5" customHeight="1" x14ac:dyDescent="0.2">
      <c r="A27" s="79">
        <v>7</v>
      </c>
      <c r="B27" s="228"/>
      <c r="C27" s="45"/>
      <c r="D27" s="262">
        <f>ROUND(VLOOKUP($A27,'2020 Extra Help - ORD 841'!$A$7:$V$499,4,FALSE)*(1+$E$1),5)</f>
        <v>15.26</v>
      </c>
      <c r="E27" s="262">
        <f>ROUND(VLOOKUP($A27,'2020 Extra Help - ORD 841'!$A$7:$V$499,5,FALSE)*(1+$E$1),5)</f>
        <v>16.91</v>
      </c>
      <c r="F27" s="211"/>
    </row>
    <row r="28" spans="1:7" s="212" customFormat="1" ht="13.5" customHeight="1" thickBot="1" x14ac:dyDescent="0.25">
      <c r="A28" s="80"/>
      <c r="B28" s="226"/>
      <c r="C28" s="39"/>
      <c r="D28" s="189"/>
      <c r="E28" s="190"/>
      <c r="F28" s="211"/>
    </row>
    <row r="29" spans="1:7" s="212" customFormat="1" ht="13.5" customHeight="1" x14ac:dyDescent="0.2">
      <c r="A29" s="79">
        <v>8</v>
      </c>
      <c r="B29" s="228"/>
      <c r="C29" s="45"/>
      <c r="D29" s="262">
        <f>ROUND(VLOOKUP($A29,'2020 Extra Help - ORD 841'!$A$7:$V$499,4,FALSE)*(1+$E$1),5)</f>
        <v>15.51</v>
      </c>
      <c r="E29" s="262">
        <f>ROUND(VLOOKUP($A29,'2020 Extra Help - ORD 841'!$A$7:$V$499,5,FALSE)*(1+$E$1),5)</f>
        <v>17.260000000000002</v>
      </c>
      <c r="F29" s="211"/>
      <c r="G29" s="223"/>
    </row>
    <row r="30" spans="1:7" s="212" customFormat="1" ht="13.5" customHeight="1" thickBot="1" x14ac:dyDescent="0.25">
      <c r="A30" s="80"/>
      <c r="B30" s="226"/>
      <c r="C30" s="39"/>
      <c r="D30" s="189"/>
      <c r="E30" s="190"/>
      <c r="F30" s="211"/>
    </row>
    <row r="31" spans="1:7" s="212" customFormat="1" ht="13.5" customHeight="1" x14ac:dyDescent="0.2">
      <c r="A31" s="79">
        <v>9</v>
      </c>
      <c r="B31" s="228" t="s">
        <v>248</v>
      </c>
      <c r="C31" s="45" t="s">
        <v>105</v>
      </c>
      <c r="D31" s="262">
        <f>ROUND(VLOOKUP($A31,'2020 Extra Help - ORD 841'!$A$7:$V$499,4,FALSE)*(1+$E$1),5)</f>
        <v>15.79</v>
      </c>
      <c r="E31" s="262">
        <f>ROUND(VLOOKUP($A31,'2020 Extra Help - ORD 841'!$A$7:$V$499,5,FALSE)*(1+$E$1),5)</f>
        <v>17.63</v>
      </c>
      <c r="F31" s="211"/>
      <c r="G31" s="223"/>
    </row>
    <row r="32" spans="1:7" s="212" customFormat="1" ht="13.5" customHeight="1" x14ac:dyDescent="0.2">
      <c r="A32" s="76"/>
      <c r="B32" s="222" t="s">
        <v>249</v>
      </c>
      <c r="C32" s="29" t="s">
        <v>105</v>
      </c>
      <c r="D32" s="364"/>
      <c r="E32" s="364"/>
      <c r="F32" s="211"/>
      <c r="G32" s="223"/>
    </row>
    <row r="33" spans="1:7" s="212" customFormat="1" ht="13.5" customHeight="1" x14ac:dyDescent="0.2">
      <c r="A33" s="76"/>
      <c r="B33" s="224" t="s">
        <v>252</v>
      </c>
      <c r="C33" s="29" t="s">
        <v>105</v>
      </c>
      <c r="D33" s="364"/>
      <c r="E33" s="364"/>
      <c r="F33" s="211"/>
      <c r="G33" s="223"/>
    </row>
    <row r="34" spans="1:7" s="212" customFormat="1" ht="13.5" customHeight="1" thickBot="1" x14ac:dyDescent="0.25">
      <c r="A34" s="80"/>
      <c r="B34" s="226"/>
      <c r="C34" s="39"/>
      <c r="D34" s="189"/>
      <c r="E34" s="190"/>
      <c r="F34" s="211"/>
    </row>
    <row r="35" spans="1:7" s="212" customFormat="1" ht="13.5" customHeight="1" x14ac:dyDescent="0.2">
      <c r="A35" s="79">
        <v>10</v>
      </c>
      <c r="B35" s="228" t="s">
        <v>247</v>
      </c>
      <c r="C35" s="45" t="s">
        <v>105</v>
      </c>
      <c r="D35" s="262">
        <f>ROUND(VLOOKUP($A35,'2020 Extra Help - ORD 841'!$A$7:$V$499,4,FALSE)*(1+$E$1),5)</f>
        <v>16.05</v>
      </c>
      <c r="E35" s="262">
        <f>ROUND(VLOOKUP($A35,'2020 Extra Help - ORD 841'!$A$7:$V$499,5,FALSE)*(1+$E$1),5)</f>
        <v>18</v>
      </c>
      <c r="F35" s="211"/>
      <c r="G35" s="223"/>
    </row>
    <row r="36" spans="1:7" s="212" customFormat="1" ht="13.5" customHeight="1" thickBot="1" x14ac:dyDescent="0.25">
      <c r="A36" s="80"/>
      <c r="B36" s="226"/>
      <c r="C36" s="39"/>
      <c r="D36" s="189"/>
      <c r="E36" s="190"/>
      <c r="F36" s="211"/>
    </row>
    <row r="37" spans="1:7" s="212" customFormat="1" ht="13.5" customHeight="1" x14ac:dyDescent="0.2">
      <c r="A37" s="79">
        <v>11</v>
      </c>
      <c r="B37" s="228" t="s">
        <v>253</v>
      </c>
      <c r="C37" s="45" t="s">
        <v>105</v>
      </c>
      <c r="D37" s="262">
        <f>ROUND(VLOOKUP($A37,'2020 Extra Help - ORD 841'!$A$7:$V$499,4,FALSE)*(1+$E$1),5)</f>
        <v>16.32</v>
      </c>
      <c r="E37" s="262">
        <f>ROUND(VLOOKUP($A37,'2020 Extra Help - ORD 841'!$A$7:$V$499,5,FALSE)*(1+$E$1),5)</f>
        <v>18.38</v>
      </c>
      <c r="F37" s="211"/>
    </row>
    <row r="38" spans="1:7" s="212" customFormat="1" ht="13.5" customHeight="1" x14ac:dyDescent="0.2">
      <c r="A38" s="76"/>
      <c r="B38" s="224" t="s">
        <v>254</v>
      </c>
      <c r="C38" s="29" t="s">
        <v>105</v>
      </c>
      <c r="D38" s="188"/>
      <c r="E38" s="188"/>
      <c r="F38" s="211"/>
    </row>
    <row r="39" spans="1:7" s="212" customFormat="1" ht="13.5" customHeight="1" thickBot="1" x14ac:dyDescent="0.25">
      <c r="A39" s="80"/>
      <c r="B39" s="226"/>
      <c r="C39" s="39"/>
      <c r="D39" s="189"/>
      <c r="E39" s="190"/>
      <c r="F39" s="211"/>
    </row>
    <row r="40" spans="1:7" s="212" customFormat="1" ht="13.5" customHeight="1" x14ac:dyDescent="0.2">
      <c r="A40" s="79">
        <v>12</v>
      </c>
      <c r="B40" s="228"/>
      <c r="C40" s="45"/>
      <c r="D40" s="262">
        <f>ROUND(VLOOKUP($A40,'2020 Extra Help - ORD 841'!$A$7:$V$499,4,FALSE)*(1+$E$1),5)</f>
        <v>16.59</v>
      </c>
      <c r="E40" s="262">
        <f>ROUND(VLOOKUP($A40,'2020 Extra Help - ORD 841'!$A$7:$V$499,5,FALSE)*(1+$E$1),5)</f>
        <v>18.760000000000002</v>
      </c>
      <c r="F40" s="211"/>
    </row>
    <row r="41" spans="1:7" s="212" customFormat="1" ht="13.5" customHeight="1" thickBot="1" x14ac:dyDescent="0.25">
      <c r="A41" s="80"/>
      <c r="B41" s="226"/>
      <c r="C41" s="39"/>
      <c r="D41" s="189"/>
      <c r="E41" s="190"/>
      <c r="F41" s="211"/>
    </row>
    <row r="42" spans="1:7" s="212" customFormat="1" ht="13.5" customHeight="1" x14ac:dyDescent="0.2">
      <c r="A42" s="79">
        <v>13</v>
      </c>
      <c r="B42" s="228"/>
      <c r="C42" s="230"/>
      <c r="D42" s="262">
        <f>ROUND(VLOOKUP($A42,'2020 Extra Help - ORD 841'!$A$7:$V$499,4,FALSE)*(1+$E$1),5)</f>
        <v>16.89</v>
      </c>
      <c r="E42" s="262">
        <f>ROUND(VLOOKUP($A42,'2020 Extra Help - ORD 841'!$A$7:$V$499,5,FALSE)*(1+$E$1),5)</f>
        <v>19.170000000000002</v>
      </c>
      <c r="F42" s="211"/>
    </row>
    <row r="43" spans="1:7" s="212" customFormat="1" ht="13.5" customHeight="1" thickBot="1" x14ac:dyDescent="0.25">
      <c r="A43" s="80"/>
      <c r="B43" s="226"/>
      <c r="C43" s="39"/>
      <c r="D43" s="189"/>
      <c r="E43" s="190"/>
      <c r="F43" s="211"/>
    </row>
    <row r="44" spans="1:7" s="212" customFormat="1" ht="13.5" customHeight="1" x14ac:dyDescent="0.2">
      <c r="A44" s="79">
        <v>14</v>
      </c>
      <c r="B44" s="228" t="s">
        <v>255</v>
      </c>
      <c r="C44" s="45" t="s">
        <v>105</v>
      </c>
      <c r="D44" s="262">
        <f>ROUND(VLOOKUP($A44,'2020 Extra Help - ORD 841'!$A$7:$V$499,4,FALSE)*(1+$E$1),5)</f>
        <v>17.18</v>
      </c>
      <c r="E44" s="262">
        <f>ROUND(VLOOKUP($A44,'2020 Extra Help - ORD 841'!$A$7:$V$499,5,FALSE)*(1+$E$1),5)</f>
        <v>19.57</v>
      </c>
      <c r="F44" s="211"/>
      <c r="G44" s="223"/>
    </row>
    <row r="45" spans="1:7" s="212" customFormat="1" ht="13.5" customHeight="1" x14ac:dyDescent="0.2">
      <c r="A45" s="76"/>
      <c r="B45" s="222" t="s">
        <v>256</v>
      </c>
      <c r="C45" s="29" t="s">
        <v>105</v>
      </c>
      <c r="D45" s="364"/>
      <c r="E45" s="364"/>
      <c r="F45" s="211"/>
    </row>
    <row r="46" spans="1:7" s="212" customFormat="1" ht="13.5" customHeight="1" thickBot="1" x14ac:dyDescent="0.25">
      <c r="A46" s="80"/>
      <c r="B46" s="226"/>
      <c r="C46" s="39"/>
      <c r="D46" s="189"/>
      <c r="E46" s="190"/>
      <c r="F46" s="211"/>
    </row>
    <row r="47" spans="1:7" s="212" customFormat="1" ht="13.5" customHeight="1" x14ac:dyDescent="0.2">
      <c r="A47" s="79">
        <v>15</v>
      </c>
      <c r="B47" s="228"/>
      <c r="C47" s="45"/>
      <c r="D47" s="262">
        <f>ROUND(('2020 Extra Help - ORD 841'!D57*'2021 Extra Help'!$E$1)+'2020 Extra Help - ORD 841'!D57,5)</f>
        <v>19</v>
      </c>
      <c r="E47" s="262">
        <f>ROUND(('2020 Extra Help - ORD 841'!E57*'2021 Extra Help'!$E$1)+'2020 Extra Help - ORD 841'!E57,5)</f>
        <v>22.18</v>
      </c>
      <c r="F47" s="211"/>
    </row>
    <row r="48" spans="1:7" s="212" customFormat="1" ht="13.5" customHeight="1" thickBot="1" x14ac:dyDescent="0.25">
      <c r="A48" s="80"/>
      <c r="B48" s="226"/>
      <c r="C48" s="39"/>
      <c r="D48" s="189"/>
      <c r="E48" s="190"/>
      <c r="F48" s="211"/>
    </row>
    <row r="49" spans="1:7" s="212" customFormat="1" ht="13.5" customHeight="1" x14ac:dyDescent="0.2">
      <c r="A49" s="79">
        <v>16</v>
      </c>
      <c r="B49" s="228"/>
      <c r="C49" s="45"/>
      <c r="D49" s="262">
        <v>15.79</v>
      </c>
      <c r="E49" s="262">
        <v>17.63</v>
      </c>
      <c r="F49" s="211"/>
    </row>
    <row r="50" spans="1:7" s="212" customFormat="1" ht="13.5" customHeight="1" thickBot="1" x14ac:dyDescent="0.25">
      <c r="A50" s="80"/>
      <c r="B50" s="226"/>
      <c r="C50" s="39"/>
      <c r="D50" s="189"/>
      <c r="E50" s="190"/>
      <c r="F50" s="211"/>
    </row>
    <row r="51" spans="1:7" s="212" customFormat="1" ht="13.5" customHeight="1" x14ac:dyDescent="0.2">
      <c r="A51" s="79">
        <v>17</v>
      </c>
      <c r="B51" s="228"/>
      <c r="C51" s="45"/>
      <c r="D51" s="262">
        <f>ROUND(VLOOKUP($A51,'2020 Extra Help - ORD 841'!$A$7:$V$499,4,FALSE)*(1+$E$1),5)</f>
        <v>18.07</v>
      </c>
      <c r="E51" s="262">
        <f>ROUND(VLOOKUP($A51,'2020 Extra Help - ORD 841'!$A$7:$V$499,5,FALSE)*(1+$E$1),5)</f>
        <v>20.83</v>
      </c>
      <c r="F51" s="211"/>
    </row>
    <row r="52" spans="1:7" s="212" customFormat="1" ht="13.5" customHeight="1" thickBot="1" x14ac:dyDescent="0.25">
      <c r="A52" s="80"/>
      <c r="B52" s="226"/>
      <c r="C52" s="39"/>
      <c r="D52" s="189"/>
      <c r="E52" s="190"/>
      <c r="F52" s="211"/>
    </row>
    <row r="53" spans="1:7" s="212" customFormat="1" ht="13.5" customHeight="1" x14ac:dyDescent="0.2">
      <c r="A53" s="79">
        <v>18</v>
      </c>
      <c r="B53" s="224"/>
      <c r="C53" s="45"/>
      <c r="D53" s="262">
        <f>ROUND(VLOOKUP($A53,'2020 Extra Help - ORD 841'!$A$7:$V$499,4,FALSE)*(1+$E$1),5)</f>
        <v>18.37</v>
      </c>
      <c r="E53" s="262">
        <f>ROUND(VLOOKUP($A53,'2020 Extra Help - ORD 841'!$A$7:$V$499,5,FALSE)*(1+$E$1),5)</f>
        <v>21.27</v>
      </c>
      <c r="F53" s="211"/>
    </row>
    <row r="54" spans="1:7" s="212" customFormat="1" ht="13.5" customHeight="1" thickBot="1" x14ac:dyDescent="0.25">
      <c r="A54" s="80"/>
      <c r="B54" s="226"/>
      <c r="C54" s="39"/>
      <c r="D54" s="189"/>
      <c r="E54" s="190"/>
      <c r="F54" s="211"/>
    </row>
    <row r="55" spans="1:7" s="212" customFormat="1" ht="13.5" customHeight="1" x14ac:dyDescent="0.2">
      <c r="A55" s="79">
        <v>19</v>
      </c>
      <c r="B55" s="228"/>
      <c r="C55" s="45"/>
      <c r="D55" s="262">
        <f>ROUND(VLOOKUP($A55,'2020 Extra Help - ORD 841'!$A$7:$V$499,4,FALSE)*(1+$E$1),5)</f>
        <v>18.68</v>
      </c>
      <c r="E55" s="262">
        <f>ROUND(VLOOKUP($A55,'2020 Extra Help - ORD 841'!$A$7:$V$499,5,FALSE)*(1+$E$1),5)</f>
        <v>21.72</v>
      </c>
      <c r="F55" s="211"/>
    </row>
    <row r="56" spans="1:7" s="212" customFormat="1" ht="13.5" customHeight="1" thickBot="1" x14ac:dyDescent="0.25">
      <c r="A56" s="80"/>
      <c r="B56" s="226"/>
      <c r="C56" s="39"/>
      <c r="D56" s="189"/>
      <c r="E56" s="190"/>
      <c r="F56" s="211"/>
    </row>
    <row r="57" spans="1:7" s="212" customFormat="1" ht="13.5" customHeight="1" x14ac:dyDescent="0.2">
      <c r="A57" s="79">
        <v>20</v>
      </c>
      <c r="B57" s="228"/>
      <c r="C57" s="45"/>
      <c r="D57" s="262">
        <f>ROUND(VLOOKUP($A57,'2020 Extra Help - ORD 841'!$A$7:$V$499,4,FALSE)*(1+$E$1),5)</f>
        <v>19</v>
      </c>
      <c r="E57" s="262">
        <f>ROUND(VLOOKUP($A57,'2020 Extra Help - ORD 841'!$A$7:$V$499,5,FALSE)*(1+$E$1),5)</f>
        <v>22.18</v>
      </c>
      <c r="F57" s="211"/>
    </row>
    <row r="58" spans="1:7" s="212" customFormat="1" ht="13.5" customHeight="1" thickBot="1" x14ac:dyDescent="0.25">
      <c r="A58" s="80"/>
      <c r="B58" s="226"/>
      <c r="C58" s="39"/>
      <c r="D58" s="189"/>
      <c r="E58" s="190"/>
      <c r="F58" s="211"/>
    </row>
    <row r="59" spans="1:7" s="212" customFormat="1" ht="13.5" customHeight="1" x14ac:dyDescent="0.2">
      <c r="A59" s="79">
        <v>21</v>
      </c>
      <c r="B59" s="228" t="s">
        <v>258</v>
      </c>
      <c r="C59" s="45" t="s">
        <v>105</v>
      </c>
      <c r="D59" s="262">
        <f>ROUND(VLOOKUP($A59,'2020 Extra Help - ORD 841'!$A$7:$V$499,4,FALSE)*(1+$E$1),5)</f>
        <v>19.32</v>
      </c>
      <c r="E59" s="262">
        <f>ROUND(VLOOKUP($A59,'2020 Extra Help - ORD 841'!$A$7:$V$499,5,FALSE)*(1+$E$1),5)</f>
        <v>22.64</v>
      </c>
      <c r="F59" s="211"/>
      <c r="G59" s="223"/>
    </row>
    <row r="60" spans="1:7" s="212" customFormat="1" ht="13.5" customHeight="1" x14ac:dyDescent="0.2">
      <c r="A60" s="76"/>
      <c r="B60" s="383" t="s">
        <v>19</v>
      </c>
      <c r="C60" s="29" t="s">
        <v>105</v>
      </c>
      <c r="D60" s="188"/>
      <c r="E60" s="188"/>
      <c r="F60" s="211"/>
    </row>
    <row r="61" spans="1:7" s="212" customFormat="1" ht="13.5" customHeight="1" thickBot="1" x14ac:dyDescent="0.25">
      <c r="A61" s="80"/>
      <c r="B61" s="226"/>
      <c r="C61" s="39"/>
      <c r="D61" s="189"/>
      <c r="E61" s="190"/>
      <c r="F61" s="211"/>
    </row>
    <row r="62" spans="1:7" s="212" customFormat="1" ht="13.5" customHeight="1" x14ac:dyDescent="0.2">
      <c r="A62" s="79">
        <v>22</v>
      </c>
      <c r="B62" s="228"/>
      <c r="C62" s="45"/>
      <c r="D62" s="262">
        <f>ROUND(VLOOKUP($A62,'2020 Extra Help - ORD 841'!$A$7:$V$499,4,FALSE)*(1+$E$1),5)</f>
        <v>19.649999999999999</v>
      </c>
      <c r="E62" s="262">
        <f>ROUND(VLOOKUP($A62,'2020 Extra Help - ORD 841'!$A$7:$V$499,5,FALSE)*(1+$E$1),5)</f>
        <v>23.11</v>
      </c>
      <c r="F62" s="211"/>
    </row>
    <row r="63" spans="1:7" s="212" customFormat="1" ht="13.5" customHeight="1" thickBot="1" x14ac:dyDescent="0.25">
      <c r="A63" s="80"/>
      <c r="B63" s="226"/>
      <c r="C63" s="39"/>
      <c r="D63" s="189"/>
      <c r="E63" s="190"/>
      <c r="F63" s="211"/>
    </row>
    <row r="64" spans="1:7" s="212" customFormat="1" ht="13.5" customHeight="1" x14ac:dyDescent="0.2">
      <c r="A64" s="79">
        <v>23</v>
      </c>
      <c r="B64" s="228"/>
      <c r="C64" s="45"/>
      <c r="D64" s="262">
        <f>ROUND(VLOOKUP($A64,'2020 Extra Help - ORD 841'!$A$7:$V$499,4,FALSE)*(1+$E$1),5)</f>
        <v>19.98</v>
      </c>
      <c r="E64" s="262">
        <f>ROUND(VLOOKUP($A64,'2020 Extra Help - ORD 841'!$A$7:$V$499,5,FALSE)*(1+$E$1),5)</f>
        <v>23.59</v>
      </c>
      <c r="F64" s="211"/>
    </row>
    <row r="65" spans="1:7" s="212" customFormat="1" ht="13.5" customHeight="1" thickBot="1" x14ac:dyDescent="0.25">
      <c r="A65" s="80"/>
      <c r="B65" s="226"/>
      <c r="C65" s="39"/>
      <c r="D65" s="189"/>
      <c r="E65" s="190"/>
      <c r="F65" s="211"/>
    </row>
    <row r="66" spans="1:7" s="212" customFormat="1" ht="13.5" customHeight="1" x14ac:dyDescent="0.2">
      <c r="A66" s="79">
        <v>24</v>
      </c>
      <c r="B66" s="228"/>
      <c r="C66" s="45"/>
      <c r="D66" s="262">
        <f>ROUND(VLOOKUP($A66,'2020 Extra Help - ORD 841'!$A$7:$V$499,4,FALSE)*(1+$E$1),5)</f>
        <v>20.309999999999999</v>
      </c>
      <c r="E66" s="262">
        <f>ROUND(VLOOKUP($A66,'2020 Extra Help - ORD 841'!$A$7:$V$499,5,FALSE)*(1+$E$1),5)</f>
        <v>24.09</v>
      </c>
      <c r="F66" s="211"/>
    </row>
    <row r="67" spans="1:7" s="212" customFormat="1" ht="13.5" customHeight="1" thickBot="1" x14ac:dyDescent="0.25">
      <c r="A67" s="80"/>
      <c r="B67" s="226"/>
      <c r="C67" s="39"/>
      <c r="D67" s="189"/>
      <c r="E67" s="190"/>
      <c r="F67" s="211"/>
    </row>
    <row r="68" spans="1:7" s="212" customFormat="1" ht="13.5" customHeight="1" x14ac:dyDescent="0.2">
      <c r="A68" s="79">
        <v>25</v>
      </c>
      <c r="B68" s="228"/>
      <c r="C68" s="45"/>
      <c r="D68" s="262">
        <f>ROUND(VLOOKUP($A68,'2020 Extra Help - ORD 841'!$A$7:$V$499,4,FALSE)*(1+$E$1),5)</f>
        <v>20.66</v>
      </c>
      <c r="E68" s="262">
        <f>ROUND(VLOOKUP($A68,'2020 Extra Help - ORD 841'!$A$7:$V$499,5,FALSE)*(1+$E$1),5)</f>
        <v>24.59</v>
      </c>
      <c r="F68" s="211"/>
    </row>
    <row r="69" spans="1:7" s="212" customFormat="1" ht="13.5" customHeight="1" thickBot="1" x14ac:dyDescent="0.25">
      <c r="A69" s="80"/>
      <c r="B69" s="226"/>
      <c r="C69" s="39"/>
      <c r="D69" s="189"/>
      <c r="E69" s="190"/>
      <c r="F69" s="211"/>
    </row>
    <row r="70" spans="1:7" s="212" customFormat="1" ht="13.5" customHeight="1" x14ac:dyDescent="0.2">
      <c r="A70" s="79">
        <v>26</v>
      </c>
      <c r="B70" s="228"/>
      <c r="C70" s="45"/>
      <c r="D70" s="262">
        <f>ROUND(VLOOKUP($A70,'2020 Extra Help - ORD 841'!$A$7:$V$499,4,FALSE)*(1+$E$1),5)</f>
        <v>21.01</v>
      </c>
      <c r="E70" s="262">
        <f>ROUND(VLOOKUP($A70,'2020 Extra Help - ORD 841'!$A$7:$V$499,5,FALSE)*(1+$E$1),5)</f>
        <v>25.12</v>
      </c>
      <c r="F70" s="211"/>
    </row>
    <row r="71" spans="1:7" s="212" customFormat="1" ht="13.5" customHeight="1" thickBot="1" x14ac:dyDescent="0.25">
      <c r="A71" s="80"/>
      <c r="B71" s="226"/>
      <c r="C71" s="39"/>
      <c r="D71" s="189"/>
      <c r="E71" s="190"/>
      <c r="F71" s="211"/>
    </row>
    <row r="72" spans="1:7" s="212" customFormat="1" ht="13.5" customHeight="1" x14ac:dyDescent="0.2">
      <c r="A72" s="79">
        <v>27</v>
      </c>
      <c r="B72" s="228"/>
      <c r="C72" s="45"/>
      <c r="D72" s="262">
        <f>ROUND(VLOOKUP($A72,'2020 Extra Help - ORD 841'!$A$7:$V$499,4,FALSE)*(1+$E$1),5)</f>
        <v>21.37</v>
      </c>
      <c r="E72" s="262">
        <f>ROUND(VLOOKUP($A72,'2020 Extra Help - ORD 841'!$A$7:$V$499,5,FALSE)*(1+$E$1),5)</f>
        <v>25.64</v>
      </c>
      <c r="F72" s="211"/>
    </row>
    <row r="73" spans="1:7" s="212" customFormat="1" ht="13.5" customHeight="1" thickBot="1" x14ac:dyDescent="0.25">
      <c r="A73" s="80"/>
      <c r="B73" s="226"/>
      <c r="C73" s="39"/>
      <c r="D73" s="189"/>
      <c r="E73" s="190"/>
      <c r="F73" s="211"/>
    </row>
    <row r="74" spans="1:7" s="212" customFormat="1" ht="13.5" customHeight="1" x14ac:dyDescent="0.2">
      <c r="A74" s="79">
        <v>28</v>
      </c>
      <c r="B74" s="228" t="s">
        <v>259</v>
      </c>
      <c r="C74" s="45" t="s">
        <v>105</v>
      </c>
      <c r="D74" s="262">
        <f>ROUND(VLOOKUP($A74,'2020 Extra Help - ORD 841'!$A$7:$V$499,4,FALSE)*(1+$E$1),5)</f>
        <v>21.73</v>
      </c>
      <c r="E74" s="262">
        <f>ROUND(VLOOKUP($A74,'2020 Extra Help - ORD 841'!$A$7:$V$499,5,FALSE)*(1+$E$1),5)</f>
        <v>26.18</v>
      </c>
      <c r="F74" s="211"/>
      <c r="G74" s="223"/>
    </row>
    <row r="75" spans="1:7" s="212" customFormat="1" ht="13.5" customHeight="1" x14ac:dyDescent="0.2">
      <c r="A75" s="76"/>
      <c r="B75" s="224" t="s">
        <v>304</v>
      </c>
      <c r="C75" s="29"/>
      <c r="D75" s="188"/>
      <c r="E75" s="188"/>
      <c r="F75" s="211"/>
    </row>
    <row r="76" spans="1:7" s="212" customFormat="1" ht="13.5" customHeight="1" thickBot="1" x14ac:dyDescent="0.25">
      <c r="A76" s="80"/>
      <c r="B76" s="226"/>
      <c r="C76" s="39"/>
      <c r="D76" s="189"/>
      <c r="E76" s="190"/>
      <c r="F76" s="211"/>
    </row>
    <row r="77" spans="1:7" s="212" customFormat="1" ht="13.5" customHeight="1" x14ac:dyDescent="0.2">
      <c r="A77" s="79">
        <v>29</v>
      </c>
      <c r="B77" s="228"/>
      <c r="C77" s="45"/>
      <c r="D77" s="262">
        <f>ROUND(VLOOKUP($A77,'2020 Extra Help - ORD 841'!$A$7:$V$499,4,FALSE)*(1+$E$1),5)</f>
        <v>22.1</v>
      </c>
      <c r="E77" s="262">
        <f>ROUND(VLOOKUP($A77,'2020 Extra Help - ORD 841'!$A$7:$V$499,5,FALSE)*(1+$E$1),5)</f>
        <v>26.72</v>
      </c>
      <c r="F77" s="211"/>
    </row>
    <row r="78" spans="1:7" s="212" customFormat="1" ht="13.5" customHeight="1" thickBot="1" x14ac:dyDescent="0.25">
      <c r="A78" s="80"/>
      <c r="B78" s="226"/>
      <c r="C78" s="39"/>
      <c r="D78" s="189"/>
      <c r="E78" s="190"/>
      <c r="F78" s="211"/>
    </row>
    <row r="79" spans="1:7" s="212" customFormat="1" ht="13.5" customHeight="1" x14ac:dyDescent="0.2">
      <c r="A79" s="79">
        <v>30</v>
      </c>
      <c r="B79" s="228" t="s">
        <v>305</v>
      </c>
      <c r="C79" s="45"/>
      <c r="D79" s="262">
        <f>ROUND(VLOOKUP($A79,'2020 Extra Help - ORD 841'!$A$7:$V$499,4,FALSE)*(1+$E$1),5)</f>
        <v>22.47</v>
      </c>
      <c r="E79" s="262">
        <f>ROUND(VLOOKUP($A79,'2020 Extra Help - ORD 841'!$A$7:$V$499,5,FALSE)*(1+$E$1),5)</f>
        <v>27.28</v>
      </c>
      <c r="F79" s="211"/>
    </row>
    <row r="80" spans="1:7" s="212" customFormat="1" ht="13.5" customHeight="1" x14ac:dyDescent="0.2">
      <c r="A80" s="76"/>
      <c r="B80" s="417" t="s">
        <v>303</v>
      </c>
      <c r="C80" s="29"/>
      <c r="D80" s="188"/>
      <c r="E80" s="188"/>
      <c r="F80" s="211"/>
    </row>
    <row r="81" spans="1:7" s="212" customFormat="1" ht="13.5" customHeight="1" thickBot="1" x14ac:dyDescent="0.25">
      <c r="A81" s="80"/>
      <c r="B81" s="416" t="s">
        <v>327</v>
      </c>
      <c r="C81" s="39"/>
      <c r="D81" s="189"/>
      <c r="E81" s="190"/>
      <c r="F81" s="211"/>
    </row>
    <row r="82" spans="1:7" s="212" customFormat="1" ht="13.5" customHeight="1" x14ac:dyDescent="0.2">
      <c r="A82" s="233">
        <v>31</v>
      </c>
      <c r="B82" s="234" t="s">
        <v>260</v>
      </c>
      <c r="C82" s="230" t="s">
        <v>105</v>
      </c>
      <c r="D82" s="262">
        <f>ROUND(VLOOKUP($A82,'2020 Extra Help - ORD 841'!$A$7:$V$499,4,FALSE)*(1+$E$1),5)</f>
        <v>22.84</v>
      </c>
      <c r="E82" s="262">
        <f>ROUND(VLOOKUP($A82,'2020 Extra Help - ORD 841'!$A$7:$V$499,5,FALSE)*(1+$E$1),5)</f>
        <v>27.78</v>
      </c>
      <c r="F82" s="211"/>
      <c r="G82" s="223"/>
    </row>
    <row r="83" spans="1:7" s="212" customFormat="1" ht="13.5" customHeight="1" x14ac:dyDescent="0.2">
      <c r="A83" s="76"/>
      <c r="B83" s="224" t="s">
        <v>261</v>
      </c>
      <c r="C83" s="29" t="s">
        <v>105</v>
      </c>
      <c r="D83" s="188"/>
      <c r="E83" s="188"/>
      <c r="F83" s="211"/>
    </row>
    <row r="84" spans="1:7" s="212" customFormat="1" ht="13.5" customHeight="1" thickBot="1" x14ac:dyDescent="0.25">
      <c r="A84" s="80"/>
      <c r="B84" s="226"/>
      <c r="C84" s="39"/>
      <c r="D84" s="189"/>
      <c r="E84" s="190"/>
      <c r="F84" s="211"/>
    </row>
    <row r="85" spans="1:7" s="212" customFormat="1" ht="13.5" customHeight="1" x14ac:dyDescent="0.2">
      <c r="A85" s="79">
        <v>32</v>
      </c>
      <c r="B85" s="234" t="s">
        <v>262</v>
      </c>
      <c r="C85" s="29" t="s">
        <v>105</v>
      </c>
      <c r="D85" s="262">
        <f>ROUND(VLOOKUP($A85,'2020 Extra Help - ORD 841'!$A$7:$V$499,4,FALSE)*(1+$E$1),5)</f>
        <v>23.4</v>
      </c>
      <c r="E85" s="262">
        <f>ROUND(VLOOKUP($A85,'2020 Extra Help - ORD 841'!$A$7:$V$499,5,FALSE)*(1+$E$1),5)</f>
        <v>28.48</v>
      </c>
      <c r="F85" s="211"/>
    </row>
    <row r="86" spans="1:7" s="212" customFormat="1" ht="13.5" customHeight="1" thickBot="1" x14ac:dyDescent="0.25">
      <c r="A86" s="80"/>
      <c r="B86" s="226"/>
      <c r="C86" s="39"/>
      <c r="D86" s="189"/>
      <c r="E86" s="190"/>
      <c r="F86" s="211"/>
    </row>
    <row r="87" spans="1:7" s="212" customFormat="1" ht="13.5" customHeight="1" x14ac:dyDescent="0.2">
      <c r="A87" s="79">
        <v>33</v>
      </c>
      <c r="B87" s="270"/>
      <c r="C87" s="29" t="s">
        <v>105</v>
      </c>
      <c r="D87" s="262">
        <f>ROUND(VLOOKUP($A87,'2020 Extra Help - ORD 841'!$A$7:$V$499,4,FALSE)*(1+$E$1),5)</f>
        <v>24</v>
      </c>
      <c r="E87" s="262">
        <f>ROUND(VLOOKUP($A87,'2020 Extra Help - ORD 841'!$A$7:$V$499,5,FALSE)*(1+$E$1),5)</f>
        <v>29.18</v>
      </c>
      <c r="F87" s="211"/>
      <c r="G87" s="223"/>
    </row>
    <row r="88" spans="1:7" s="212" customFormat="1" ht="13.5" customHeight="1" thickBot="1" x14ac:dyDescent="0.25">
      <c r="A88" s="80"/>
      <c r="B88" s="226"/>
      <c r="C88" s="39"/>
      <c r="D88" s="189"/>
      <c r="E88" s="190"/>
      <c r="F88" s="211"/>
    </row>
    <row r="89" spans="1:7" s="212" customFormat="1" ht="13.5" customHeight="1" x14ac:dyDescent="0.2">
      <c r="A89" s="79">
        <v>34</v>
      </c>
      <c r="B89" s="228"/>
      <c r="C89" s="45" t="s">
        <v>105</v>
      </c>
      <c r="D89" s="262">
        <f>ROUND(VLOOKUP($A89,'2020 Extra Help - ORD 841'!$A$7:$V$499,4,FALSE)*(1+$E$1),5)</f>
        <v>24.58</v>
      </c>
      <c r="E89" s="262">
        <f>ROUND(VLOOKUP($A89,'2020 Extra Help - ORD 841'!$A$7:$V$499,5,FALSE)*(1+$E$1),5)</f>
        <v>29.92</v>
      </c>
      <c r="F89" s="211"/>
      <c r="G89" s="223"/>
    </row>
    <row r="90" spans="1:7" s="212" customFormat="1" ht="13.5" customHeight="1" thickBot="1" x14ac:dyDescent="0.25">
      <c r="A90" s="80"/>
      <c r="B90" s="235"/>
      <c r="C90" s="49"/>
      <c r="D90" s="189"/>
      <c r="E90" s="190"/>
      <c r="F90" s="211"/>
      <c r="G90" s="223"/>
    </row>
    <row r="91" spans="1:7" s="212" customFormat="1" ht="13.5" customHeight="1" x14ac:dyDescent="0.2">
      <c r="A91" s="79">
        <v>35</v>
      </c>
      <c r="B91" s="234" t="s">
        <v>263</v>
      </c>
      <c r="C91" s="45" t="s">
        <v>105</v>
      </c>
      <c r="D91" s="262">
        <f>ROUND(VLOOKUP($A91,'2020 Extra Help - ORD 841'!$A$7:$V$499,4,FALSE)*(1+$E$1),5)</f>
        <v>25.21</v>
      </c>
      <c r="E91" s="262">
        <f>ROUND(VLOOKUP($A91,'2020 Extra Help - ORD 841'!$A$7:$V$499,5,FALSE)*(1+$E$1),5)</f>
        <v>30.66</v>
      </c>
      <c r="F91" s="211"/>
      <c r="G91" s="223"/>
    </row>
    <row r="92" spans="1:7" s="212" customFormat="1" ht="13.5" customHeight="1" thickBot="1" x14ac:dyDescent="0.25">
      <c r="A92" s="80"/>
      <c r="B92" s="226"/>
      <c r="C92" s="39"/>
      <c r="D92" s="189"/>
      <c r="E92" s="190"/>
      <c r="F92" s="211"/>
      <c r="G92" s="223"/>
    </row>
    <row r="93" spans="1:7" s="212" customFormat="1" ht="13.5" customHeight="1" x14ac:dyDescent="0.2">
      <c r="A93" s="79">
        <v>36</v>
      </c>
      <c r="B93" s="234" t="s">
        <v>193</v>
      </c>
      <c r="C93" s="45" t="s">
        <v>105</v>
      </c>
      <c r="D93" s="262">
        <f>ROUND(VLOOKUP($A93,'2020 Extra Help - ORD 841'!$A$7:$V$499,4,FALSE)*(1+$E$1),5)</f>
        <v>25.83</v>
      </c>
      <c r="E93" s="262">
        <f>ROUND(VLOOKUP($A93,'2020 Extra Help - ORD 841'!$A$7:$V$499,5,FALSE)*(1+$E$1),5)</f>
        <v>31.43</v>
      </c>
      <c r="F93" s="211"/>
      <c r="G93" s="223"/>
    </row>
    <row r="94" spans="1:7" s="212" customFormat="1" ht="13.5" customHeight="1" thickBot="1" x14ac:dyDescent="0.25">
      <c r="A94" s="80"/>
      <c r="B94" s="226"/>
      <c r="C94" s="24"/>
      <c r="D94" s="189"/>
      <c r="E94" s="190"/>
      <c r="F94" s="211"/>
      <c r="G94" s="223"/>
    </row>
    <row r="95" spans="1:7" s="212" customFormat="1" ht="13.5" customHeight="1" x14ac:dyDescent="0.2">
      <c r="A95" s="79">
        <v>37</v>
      </c>
      <c r="B95" s="228"/>
      <c r="C95" s="45"/>
      <c r="D95" s="262">
        <f>ROUND(VLOOKUP($A95,'2020 Extra Help - ORD 841'!$A$7:$V$499,4,FALSE)*(1+$E$1),5)</f>
        <v>26.49</v>
      </c>
      <c r="E95" s="262">
        <f>ROUND(VLOOKUP($A95,'2020 Extra Help - ORD 841'!$A$7:$V$499,5,FALSE)*(1+$E$1),5)</f>
        <v>32.229999999999997</v>
      </c>
      <c r="F95" s="211"/>
      <c r="G95" s="223"/>
    </row>
    <row r="96" spans="1:7" s="212" customFormat="1" ht="13.5" customHeight="1" thickBot="1" x14ac:dyDescent="0.25">
      <c r="A96" s="80"/>
      <c r="B96" s="226"/>
      <c r="C96" s="39"/>
      <c r="D96" s="189"/>
      <c r="E96" s="190"/>
      <c r="F96" s="211"/>
      <c r="G96" s="223"/>
    </row>
    <row r="97" spans="1:7" s="212" customFormat="1" ht="13.5" customHeight="1" x14ac:dyDescent="0.2">
      <c r="A97" s="79">
        <v>38</v>
      </c>
      <c r="B97" s="228"/>
      <c r="C97" s="45"/>
      <c r="D97" s="262">
        <f>ROUND(VLOOKUP($A97,'2020 Extra Help - ORD 841'!$A$7:$V$499,4,FALSE)*(1+$E$1),5)</f>
        <v>27.14</v>
      </c>
      <c r="E97" s="262">
        <f>ROUND(VLOOKUP($A97,'2020 Extra Help - ORD 841'!$A$7:$V$499,5,FALSE)*(1+$E$1),5)</f>
        <v>33.020000000000003</v>
      </c>
      <c r="F97" s="211"/>
      <c r="G97" s="223"/>
    </row>
    <row r="98" spans="1:7" s="212" customFormat="1" ht="13.5" customHeight="1" thickBot="1" x14ac:dyDescent="0.25">
      <c r="A98" s="80"/>
      <c r="B98" s="226"/>
      <c r="C98" s="39"/>
      <c r="D98" s="189"/>
      <c r="E98" s="190"/>
      <c r="F98" s="211"/>
      <c r="G98" s="223"/>
    </row>
    <row r="99" spans="1:7" s="212" customFormat="1" ht="13.5" customHeight="1" x14ac:dyDescent="0.2">
      <c r="A99" s="79">
        <v>39</v>
      </c>
      <c r="B99" s="228"/>
      <c r="C99" s="45"/>
      <c r="D99" s="262">
        <f>ROUND(VLOOKUP($A99,'2020 Extra Help - ORD 841'!$A$7:$V$499,4,FALSE)*(1+$E$1),5)</f>
        <v>27.82</v>
      </c>
      <c r="E99" s="262">
        <f>ROUND(VLOOKUP($A99,'2020 Extra Help - ORD 841'!$A$7:$V$499,5,FALSE)*(1+$E$1),5)</f>
        <v>33.85</v>
      </c>
      <c r="F99" s="211"/>
      <c r="G99" s="223"/>
    </row>
    <row r="100" spans="1:7" s="212" customFormat="1" ht="13.5" customHeight="1" thickBot="1" x14ac:dyDescent="0.25">
      <c r="A100" s="81"/>
      <c r="B100" s="236"/>
      <c r="C100" s="85"/>
      <c r="D100" s="189"/>
      <c r="E100" s="190"/>
      <c r="F100" s="211"/>
      <c r="G100" s="223"/>
    </row>
    <row r="101" spans="1:7" s="212" customFormat="1" ht="13.5" customHeight="1" x14ac:dyDescent="0.2">
      <c r="A101" s="79">
        <v>40</v>
      </c>
      <c r="B101" s="228"/>
      <c r="C101" s="45"/>
      <c r="D101" s="262">
        <f>ROUND(VLOOKUP($A101,'2020 Extra Help - ORD 841'!$A$7:$V$499,4,FALSE)*(1+$E$1),5)</f>
        <v>28.52</v>
      </c>
      <c r="E101" s="262">
        <f>ROUND(VLOOKUP($A101,'2020 Extra Help - ORD 841'!$A$7:$V$499,5,FALSE)*(1+$E$1),5)</f>
        <v>34.69</v>
      </c>
      <c r="F101" s="211"/>
      <c r="G101" s="223"/>
    </row>
    <row r="102" spans="1:7" s="212" customFormat="1" ht="13.5" customHeight="1" thickBot="1" x14ac:dyDescent="0.25">
      <c r="A102" s="80"/>
      <c r="B102" s="226"/>
      <c r="C102" s="39"/>
      <c r="D102" s="197"/>
      <c r="E102" s="198"/>
      <c r="F102" s="211"/>
      <c r="G102" s="223"/>
    </row>
    <row r="103" spans="1:7" s="212" customFormat="1" ht="13.5" customHeight="1" x14ac:dyDescent="0.2">
      <c r="A103" s="79">
        <v>41</v>
      </c>
      <c r="B103" s="222"/>
      <c r="C103" s="45"/>
      <c r="D103" s="262">
        <f>ROUND(VLOOKUP($A103,'2020 Extra Help - ORD 841'!$A$7:$V$499,4,FALSE)*(1+$E$1),5)</f>
        <v>29.22</v>
      </c>
      <c r="E103" s="262">
        <f>ROUND(VLOOKUP($A103,'2020 Extra Help - ORD 841'!$A$7:$V$499,5,FALSE)*(1+$E$1),5)</f>
        <v>35.57</v>
      </c>
      <c r="F103" s="211"/>
      <c r="G103" s="223"/>
    </row>
    <row r="104" spans="1:7" s="212" customFormat="1" ht="13.5" customHeight="1" thickBot="1" x14ac:dyDescent="0.25">
      <c r="A104" s="80"/>
      <c r="B104" s="224"/>
      <c r="C104" s="39"/>
      <c r="D104" s="197"/>
      <c r="E104" s="198"/>
      <c r="F104" s="211"/>
      <c r="G104" s="223"/>
    </row>
    <row r="105" spans="1:7" s="212" customFormat="1" ht="13.5" customHeight="1" x14ac:dyDescent="0.2">
      <c r="A105" s="79">
        <v>42</v>
      </c>
      <c r="B105" s="234"/>
      <c r="C105" s="45"/>
      <c r="D105" s="262">
        <f>ROUND(VLOOKUP($A105,'2020 Extra Help - ORD 841'!$A$7:$V$499,4,FALSE)*(1+$E$1),5)</f>
        <v>29.96</v>
      </c>
      <c r="E105" s="262">
        <f>ROUND(VLOOKUP($A105,'2020 Extra Help - ORD 841'!$A$7:$V$499,5,FALSE)*(1+$E$1),5)</f>
        <v>36.450000000000003</v>
      </c>
      <c r="F105" s="211"/>
      <c r="G105" s="223"/>
    </row>
    <row r="106" spans="1:7" s="212" customFormat="1" ht="13.5" customHeight="1" thickBot="1" x14ac:dyDescent="0.25">
      <c r="A106" s="80"/>
      <c r="B106" s="226"/>
      <c r="C106" s="39"/>
      <c r="D106" s="197"/>
      <c r="E106" s="198"/>
      <c r="F106" s="211"/>
      <c r="G106" s="223"/>
    </row>
    <row r="107" spans="1:7" s="212" customFormat="1" ht="13.5" customHeight="1" x14ac:dyDescent="0.2">
      <c r="A107" s="79">
        <v>43</v>
      </c>
      <c r="B107" s="234"/>
      <c r="C107" s="45"/>
      <c r="D107" s="262">
        <f>ROUND(VLOOKUP($A107,'2020 Extra Help - ORD 841'!$A$7:$V$499,4,FALSE)*(1+$E$1),5)</f>
        <v>30.71</v>
      </c>
      <c r="E107" s="262">
        <f>ROUND(VLOOKUP($A107,'2020 Extra Help - ORD 841'!$A$7:$V$499,5,FALSE)*(1+$E$1),5)</f>
        <v>37.369999999999997</v>
      </c>
      <c r="F107" s="211"/>
      <c r="G107" s="223"/>
    </row>
    <row r="108" spans="1:7" s="212" customFormat="1" ht="13.5" customHeight="1" thickBot="1" x14ac:dyDescent="0.25">
      <c r="A108" s="80"/>
      <c r="B108" s="235"/>
      <c r="C108" s="84"/>
      <c r="D108" s="189"/>
      <c r="E108" s="190"/>
      <c r="F108" s="211"/>
      <c r="G108" s="223"/>
    </row>
    <row r="109" spans="1:7" s="212" customFormat="1" ht="13.5" customHeight="1" x14ac:dyDescent="0.2">
      <c r="A109" s="79">
        <v>44</v>
      </c>
      <c r="B109" s="228"/>
      <c r="C109" s="45"/>
      <c r="D109" s="262">
        <f>ROUND(VLOOKUP($A109,'2020 Extra Help - ORD 841'!$A$7:$V$499,4,FALSE)*(1+$E$1),5)</f>
        <v>31.47</v>
      </c>
      <c r="E109" s="262">
        <f>ROUND(VLOOKUP($A109,'2020 Extra Help - ORD 841'!$A$7:$V$499,5,FALSE)*(1+$E$1),5)</f>
        <v>38.299999999999997</v>
      </c>
      <c r="F109" s="211"/>
      <c r="G109" s="223"/>
    </row>
    <row r="110" spans="1:7" s="212" customFormat="1" ht="13.5" customHeight="1" thickBot="1" x14ac:dyDescent="0.25">
      <c r="A110" s="80"/>
      <c r="B110" s="237"/>
      <c r="C110" s="88"/>
      <c r="D110" s="189"/>
      <c r="E110" s="190"/>
      <c r="F110" s="211"/>
      <c r="G110" s="223"/>
    </row>
    <row r="111" spans="1:7" s="212" customFormat="1" ht="13.5" customHeight="1" x14ac:dyDescent="0.2">
      <c r="A111" s="79">
        <v>45</v>
      </c>
      <c r="B111" s="238"/>
      <c r="C111" s="86"/>
      <c r="D111" s="262">
        <f>ROUND(VLOOKUP($A111,'2020 Extra Help - ORD 841'!$A$7:$V$499,4,FALSE)*(1+$E$1),5)</f>
        <v>32.270000000000003</v>
      </c>
      <c r="E111" s="262">
        <f>ROUND(VLOOKUP($A111,'2020 Extra Help - ORD 841'!$A$7:$V$499,5,FALSE)*(1+$E$1),5)</f>
        <v>39.26</v>
      </c>
      <c r="F111" s="211"/>
      <c r="G111" s="223"/>
    </row>
    <row r="112" spans="1:7" s="212" customFormat="1" ht="13.5" customHeight="1" thickBot="1" x14ac:dyDescent="0.25">
      <c r="A112" s="80"/>
      <c r="B112" s="235"/>
      <c r="C112" s="49"/>
      <c r="D112" s="189"/>
      <c r="E112" s="190"/>
      <c r="F112" s="211"/>
      <c r="G112" s="223"/>
    </row>
    <row r="113" spans="1:9" s="212" customFormat="1" ht="13.5" customHeight="1" x14ac:dyDescent="0.2">
      <c r="A113" s="79">
        <v>46</v>
      </c>
      <c r="B113" s="228" t="s">
        <v>203</v>
      </c>
      <c r="C113" s="45" t="s">
        <v>105</v>
      </c>
      <c r="D113" s="262">
        <f>ROUND(VLOOKUP($A113,'2020 Extra Help - ORD 841'!$A$7:$V$499,4,FALSE)*(1+$E$1),5)</f>
        <v>33.08</v>
      </c>
      <c r="E113" s="262">
        <f>ROUND(VLOOKUP($A113,'2020 Extra Help - ORD 841'!$A$7:$V$499,5,FALSE)*(1+$E$1),5)</f>
        <v>40.24</v>
      </c>
      <c r="F113" s="211"/>
      <c r="G113" s="223"/>
    </row>
    <row r="114" spans="1:9" s="212" customFormat="1" ht="13.5" customHeight="1" thickBot="1" x14ac:dyDescent="0.25">
      <c r="A114" s="80"/>
      <c r="B114" s="235"/>
      <c r="C114" s="49"/>
      <c r="D114" s="189"/>
      <c r="E114" s="190"/>
      <c r="F114" s="211"/>
      <c r="G114" s="223"/>
    </row>
    <row r="115" spans="1:9" s="212" customFormat="1" ht="13.5" customHeight="1" x14ac:dyDescent="0.2">
      <c r="A115" s="79"/>
      <c r="B115" s="228" t="s">
        <v>264</v>
      </c>
      <c r="C115" s="45" t="s">
        <v>105</v>
      </c>
      <c r="D115" s="262">
        <f>MIN(D6:D114)</f>
        <v>13.79</v>
      </c>
      <c r="E115" s="262">
        <f>MAX(E6:E114)</f>
        <v>40.24</v>
      </c>
      <c r="F115" s="211"/>
      <c r="G115" s="223"/>
    </row>
    <row r="116" spans="1:9" s="212" customFormat="1" ht="13.5" customHeight="1" x14ac:dyDescent="0.2">
      <c r="A116" s="76"/>
      <c r="B116" s="224" t="s">
        <v>265</v>
      </c>
      <c r="C116" s="89" t="s">
        <v>105</v>
      </c>
      <c r="D116" s="188"/>
      <c r="E116" s="188"/>
      <c r="F116" s="211"/>
      <c r="G116" s="223"/>
    </row>
    <row r="117" spans="1:9" s="212" customFormat="1" ht="13.5" customHeight="1" x14ac:dyDescent="0.2">
      <c r="A117" s="76"/>
      <c r="B117" s="224" t="s">
        <v>266</v>
      </c>
      <c r="C117" s="89" t="s">
        <v>105</v>
      </c>
      <c r="D117" s="192"/>
      <c r="E117" s="193"/>
      <c r="F117" s="211"/>
      <c r="G117" s="223"/>
    </row>
    <row r="118" spans="1:9" s="212" customFormat="1" ht="13.5" customHeight="1" thickBot="1" x14ac:dyDescent="0.25">
      <c r="A118" s="80"/>
      <c r="B118" s="235"/>
      <c r="C118" s="49"/>
      <c r="D118" s="189"/>
      <c r="E118" s="190"/>
      <c r="F118" s="211"/>
      <c r="G118" s="223"/>
    </row>
    <row r="119" spans="1:9" s="240" customFormat="1" x14ac:dyDescent="0.25">
      <c r="A119" s="201"/>
      <c r="B119" s="239"/>
      <c r="C119" s="201"/>
      <c r="D119" s="200"/>
      <c r="E119" s="200"/>
      <c r="F119" s="211"/>
      <c r="G119" s="223"/>
    </row>
    <row r="120" spans="1:9" s="240" customFormat="1" ht="50.25" customHeight="1" x14ac:dyDescent="0.25">
      <c r="A120" s="430" t="s">
        <v>294</v>
      </c>
      <c r="B120" s="430"/>
      <c r="C120" s="430"/>
      <c r="D120" s="430"/>
      <c r="E120" s="430"/>
      <c r="F120" s="241"/>
      <c r="G120" s="241"/>
      <c r="H120" s="241"/>
      <c r="I120" s="241"/>
    </row>
    <row r="121" spans="1:9" s="240" customFormat="1" ht="27.6" customHeight="1" x14ac:dyDescent="0.25">
      <c r="A121" s="431" t="s">
        <v>235</v>
      </c>
      <c r="B121" s="431"/>
      <c r="C121" s="431"/>
      <c r="D121" s="431"/>
      <c r="E121" s="431"/>
      <c r="F121" s="211"/>
    </row>
    <row r="122" spans="1:9" s="240" customFormat="1" ht="27.6" customHeight="1" x14ac:dyDescent="0.25">
      <c r="A122" s="432" t="s">
        <v>236</v>
      </c>
      <c r="B122" s="432"/>
      <c r="C122" s="432"/>
      <c r="D122" s="432"/>
      <c r="E122" s="432"/>
      <c r="F122" s="211"/>
    </row>
  </sheetData>
  <mergeCells count="4">
    <mergeCell ref="D5:E5"/>
    <mergeCell ref="A120:E120"/>
    <mergeCell ref="A121:E121"/>
    <mergeCell ref="A122:E122"/>
  </mergeCells>
  <printOptions horizontalCentered="1"/>
  <pageMargins left="0.7" right="0.7" top="0.75" bottom="0.75" header="0.3" footer="0.3"/>
  <pageSetup fitToHeight="0" orientation="portrait" r:id="rId1"/>
  <rowBreaks count="2" manualBreakCount="2">
    <brk id="50" max="4" man="1"/>
    <brk id="94"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13"/>
  <sheetViews>
    <sheetView showGridLines="0" view="pageBreakPreview" topLeftCell="A242" zoomScaleNormal="100" zoomScaleSheetLayoutView="100" workbookViewId="0">
      <selection activeCell="B251" sqref="B251"/>
    </sheetView>
  </sheetViews>
  <sheetFormatPr defaultRowHeight="15" x14ac:dyDescent="0.25"/>
  <cols>
    <col min="1" max="1" width="5.42578125" style="201" customWidth="1"/>
    <col min="2" max="2" width="36.140625" style="202" customWidth="1"/>
    <col min="3" max="3" width="15.85546875" style="201" customWidth="1"/>
    <col min="4" max="4" width="8.85546875" style="201" customWidth="1"/>
    <col min="5" max="5" width="9.140625" style="200" customWidth="1"/>
    <col min="6" max="10" width="10.140625" style="200" customWidth="1"/>
    <col min="11" max="11" width="10" style="83" customWidth="1"/>
    <col min="12" max="16" width="9.85546875" style="145" customWidth="1"/>
    <col min="17" max="17" width="11.85546875" style="145" bestFit="1" customWidth="1"/>
    <col min="18" max="21" width="11.85546875" style="146" bestFit="1" customWidth="1"/>
    <col min="22" max="22" width="12.140625" style="146" bestFit="1" customWidth="1"/>
    <col min="23" max="23" width="11.85546875" style="146" bestFit="1" customWidth="1"/>
    <col min="24" max="29" width="9.85546875" style="145" customWidth="1"/>
  </cols>
  <sheetData>
    <row r="1" spans="1:29" s="4" customFormat="1" ht="11.25" x14ac:dyDescent="0.2">
      <c r="A1" s="421" t="s">
        <v>0</v>
      </c>
      <c r="B1" s="421"/>
      <c r="C1" s="28" t="s">
        <v>278</v>
      </c>
      <c r="D1" s="4" t="s">
        <v>287</v>
      </c>
      <c r="G1" s="3"/>
      <c r="I1" s="3"/>
      <c r="J1" s="3"/>
      <c r="K1" s="3"/>
      <c r="L1" s="95"/>
      <c r="M1" s="96"/>
      <c r="N1" s="96"/>
      <c r="O1" s="96"/>
      <c r="P1" s="96"/>
      <c r="Q1" s="96"/>
      <c r="R1" s="97"/>
      <c r="S1" s="98"/>
      <c r="T1" s="98"/>
      <c r="U1" s="98"/>
      <c r="V1" s="98"/>
      <c r="W1" s="98"/>
      <c r="X1" s="95"/>
      <c r="Y1" s="96"/>
      <c r="Z1" s="96"/>
      <c r="AA1" s="96"/>
      <c r="AB1" s="96"/>
      <c r="AC1" s="96"/>
    </row>
    <row r="2" spans="1:29" s="4" customFormat="1" ht="11.25" x14ac:dyDescent="0.2">
      <c r="A2" s="77" t="s">
        <v>2</v>
      </c>
      <c r="B2" s="164"/>
      <c r="C2" s="28" t="s">
        <v>286</v>
      </c>
      <c r="D2" s="4" t="s">
        <v>287</v>
      </c>
      <c r="F2" s="3"/>
      <c r="G2" s="57" t="s">
        <v>290</v>
      </c>
      <c r="I2" s="205">
        <f>+D4</f>
        <v>2.1999999999999999E-2</v>
      </c>
      <c r="K2" s="3"/>
      <c r="L2" s="96"/>
      <c r="M2" s="96"/>
      <c r="N2" s="96"/>
      <c r="O2" s="99"/>
      <c r="P2" s="100"/>
      <c r="Q2" s="100"/>
      <c r="R2" s="98"/>
      <c r="S2" s="98"/>
      <c r="T2" s="98"/>
      <c r="U2" s="101"/>
      <c r="V2" s="102"/>
      <c r="W2" s="98"/>
      <c r="X2" s="96"/>
      <c r="Y2" s="96"/>
      <c r="Z2" s="96"/>
      <c r="AA2" s="99"/>
      <c r="AB2" s="100"/>
      <c r="AC2" s="100"/>
    </row>
    <row r="3" spans="1:29" s="4" customFormat="1" ht="11.25" x14ac:dyDescent="0.2">
      <c r="A3" s="77" t="s">
        <v>3</v>
      </c>
      <c r="B3" s="164"/>
      <c r="C3" s="28" t="s">
        <v>291</v>
      </c>
      <c r="D3" s="179">
        <v>2.3199999999999998E-2</v>
      </c>
      <c r="F3" s="179"/>
      <c r="G3" s="59" t="s">
        <v>67</v>
      </c>
      <c r="I3" s="60" t="s">
        <v>289</v>
      </c>
      <c r="K3" s="3"/>
      <c r="L3" s="103"/>
      <c r="M3" s="96"/>
      <c r="N3" s="96"/>
      <c r="O3" s="104"/>
      <c r="P3" s="105"/>
      <c r="Q3" s="105"/>
      <c r="R3" s="106"/>
      <c r="S3" s="98"/>
      <c r="T3" s="98"/>
      <c r="U3" s="107"/>
      <c r="V3" s="108"/>
      <c r="W3" s="98"/>
      <c r="X3" s="103"/>
      <c r="Y3" s="96"/>
      <c r="Z3" s="96"/>
      <c r="AA3" s="104"/>
      <c r="AB3" s="105"/>
      <c r="AC3" s="105"/>
    </row>
    <row r="4" spans="1:29" s="4" customFormat="1" ht="11.25" x14ac:dyDescent="0.2">
      <c r="A4" s="28"/>
      <c r="B4" s="164"/>
      <c r="C4" s="28" t="s">
        <v>288</v>
      </c>
      <c r="D4" s="282">
        <f>ROUND(D3*95%,4)</f>
        <v>2.1999999999999999E-2</v>
      </c>
      <c r="F4" s="28"/>
      <c r="G4" s="52"/>
      <c r="H4" s="28"/>
      <c r="I4" s="280"/>
      <c r="J4" s="28"/>
      <c r="K4" s="28"/>
      <c r="L4" s="109"/>
      <c r="M4" s="110"/>
      <c r="N4" s="109"/>
      <c r="O4" s="111"/>
      <c r="P4" s="109"/>
      <c r="Q4" s="109"/>
      <c r="R4" s="112"/>
      <c r="S4" s="113"/>
      <c r="T4" s="112"/>
      <c r="U4" s="114"/>
      <c r="V4" s="112"/>
      <c r="W4" s="112"/>
      <c r="X4" s="109"/>
      <c r="Y4" s="110"/>
      <c r="Z4" s="109"/>
      <c r="AA4" s="111"/>
      <c r="AB4" s="109"/>
      <c r="AC4" s="109"/>
    </row>
    <row r="5" spans="1:29" s="4" customFormat="1" ht="16.5" thickBot="1" x14ac:dyDescent="0.3">
      <c r="A5" s="422" t="s">
        <v>160</v>
      </c>
      <c r="B5" s="422"/>
      <c r="C5" s="422"/>
      <c r="D5" s="422"/>
      <c r="E5" s="422"/>
      <c r="F5" s="422"/>
      <c r="G5" s="422"/>
      <c r="H5" s="422"/>
      <c r="I5" s="422"/>
      <c r="J5" s="422"/>
      <c r="K5" s="281"/>
      <c r="L5" s="115"/>
      <c r="M5" s="95"/>
      <c r="N5" s="109"/>
      <c r="O5" s="111"/>
      <c r="P5" s="109"/>
      <c r="Q5" s="109"/>
      <c r="R5" s="423" t="s">
        <v>211</v>
      </c>
      <c r="S5" s="424"/>
      <c r="T5" s="424"/>
      <c r="U5" s="424"/>
      <c r="V5" s="424"/>
      <c r="W5" s="425"/>
      <c r="X5" s="423" t="s">
        <v>212</v>
      </c>
      <c r="Y5" s="424"/>
      <c r="Z5" s="424"/>
      <c r="AA5" s="424"/>
      <c r="AB5" s="424"/>
      <c r="AC5" s="425"/>
    </row>
    <row r="6" spans="1:29" s="92" customFormat="1" ht="15" customHeight="1" x14ac:dyDescent="0.2">
      <c r="A6" s="90"/>
      <c r="B6" s="165"/>
      <c r="C6" s="91"/>
      <c r="D6" s="426" t="s">
        <v>279</v>
      </c>
      <c r="E6" s="255" t="s">
        <v>7</v>
      </c>
      <c r="F6" s="256"/>
      <c r="G6" s="257"/>
      <c r="H6" s="257"/>
      <c r="I6" s="257"/>
      <c r="J6" s="258" t="s">
        <v>8</v>
      </c>
      <c r="K6" s="161" t="s">
        <v>7</v>
      </c>
      <c r="L6" s="161"/>
      <c r="M6" s="161"/>
      <c r="N6" s="161"/>
      <c r="O6" s="161"/>
      <c r="P6" s="162" t="s">
        <v>8</v>
      </c>
      <c r="Q6" s="116" t="s">
        <v>7</v>
      </c>
      <c r="R6" s="117"/>
      <c r="S6" s="118"/>
      <c r="T6" s="118"/>
      <c r="U6" s="118"/>
      <c r="V6" s="119" t="s">
        <v>8</v>
      </c>
      <c r="W6" s="160" t="s">
        <v>7</v>
      </c>
      <c r="X6" s="161"/>
      <c r="Y6" s="161"/>
      <c r="Z6" s="161"/>
      <c r="AA6" s="161"/>
      <c r="AB6" s="162" t="s">
        <v>8</v>
      </c>
    </row>
    <row r="7" spans="1:29" s="4" customFormat="1" ht="15.6" customHeight="1" thickBot="1" x14ac:dyDescent="0.25">
      <c r="A7" s="87" t="s">
        <v>9</v>
      </c>
      <c r="B7" s="82" t="s">
        <v>10</v>
      </c>
      <c r="C7" s="82" t="s">
        <v>72</v>
      </c>
      <c r="D7" s="427"/>
      <c r="E7" s="220" t="s">
        <v>12</v>
      </c>
      <c r="F7" s="259" t="s">
        <v>13</v>
      </c>
      <c r="G7" s="259" t="s">
        <v>14</v>
      </c>
      <c r="H7" s="259" t="s">
        <v>15</v>
      </c>
      <c r="I7" s="259" t="s">
        <v>16</v>
      </c>
      <c r="J7" s="221" t="s">
        <v>17</v>
      </c>
      <c r="K7" s="121" t="s">
        <v>12</v>
      </c>
      <c r="L7" s="121" t="s">
        <v>13</v>
      </c>
      <c r="M7" s="121" t="s">
        <v>14</v>
      </c>
      <c r="N7" s="121" t="s">
        <v>15</v>
      </c>
      <c r="O7" s="121" t="s">
        <v>16</v>
      </c>
      <c r="P7" s="122" t="s">
        <v>17</v>
      </c>
      <c r="Q7" s="123" t="s">
        <v>12</v>
      </c>
      <c r="R7" s="123" t="s">
        <v>13</v>
      </c>
      <c r="S7" s="123" t="s">
        <v>14</v>
      </c>
      <c r="T7" s="123" t="s">
        <v>15</v>
      </c>
      <c r="U7" s="123" t="s">
        <v>16</v>
      </c>
      <c r="V7" s="124" t="s">
        <v>17</v>
      </c>
      <c r="W7" s="120" t="s">
        <v>12</v>
      </c>
      <c r="X7" s="121" t="s">
        <v>13</v>
      </c>
      <c r="Y7" s="121" t="s">
        <v>14</v>
      </c>
      <c r="Z7" s="121" t="s">
        <v>15</v>
      </c>
      <c r="AA7" s="121" t="s">
        <v>16</v>
      </c>
      <c r="AB7" s="122" t="s">
        <v>17</v>
      </c>
    </row>
    <row r="8" spans="1:29" s="4" customFormat="1" ht="11.1" hidden="1" customHeight="1" thickBot="1" x14ac:dyDescent="0.25">
      <c r="A8" s="93"/>
      <c r="B8" s="94"/>
      <c r="C8" s="94"/>
      <c r="D8" s="246"/>
      <c r="E8" s="185">
        <v>1</v>
      </c>
      <c r="F8" s="185">
        <v>2</v>
      </c>
      <c r="G8" s="185">
        <v>3</v>
      </c>
      <c r="H8" s="185">
        <v>4</v>
      </c>
      <c r="I8" s="185">
        <v>5</v>
      </c>
      <c r="J8" s="186">
        <v>6</v>
      </c>
      <c r="K8" s="125"/>
      <c r="L8" s="125"/>
      <c r="M8" s="125"/>
      <c r="N8" s="125"/>
      <c r="O8" s="125"/>
      <c r="P8" s="125"/>
      <c r="Q8" s="126">
        <v>1</v>
      </c>
      <c r="R8" s="126">
        <v>2</v>
      </c>
      <c r="S8" s="126">
        <v>3</v>
      </c>
      <c r="T8" s="126">
        <v>4</v>
      </c>
      <c r="U8" s="126">
        <v>5</v>
      </c>
      <c r="V8" s="127">
        <v>6</v>
      </c>
      <c r="W8" s="125"/>
      <c r="X8" s="125"/>
      <c r="Y8" s="125"/>
      <c r="Z8" s="125"/>
      <c r="AA8" s="125"/>
      <c r="AB8" s="125"/>
    </row>
    <row r="9" spans="1:29" s="4" customFormat="1" ht="13.5" customHeight="1" x14ac:dyDescent="0.2">
      <c r="A9" s="79">
        <v>1</v>
      </c>
      <c r="B9" s="166"/>
      <c r="C9" s="45"/>
      <c r="D9" s="418" t="s">
        <v>268</v>
      </c>
      <c r="E9" s="418" t="s">
        <v>268</v>
      </c>
      <c r="F9" s="418" t="s">
        <v>268</v>
      </c>
      <c r="G9" s="418" t="s">
        <v>268</v>
      </c>
      <c r="H9" s="418" t="s">
        <v>268</v>
      </c>
      <c r="I9" s="418" t="s">
        <v>268</v>
      </c>
      <c r="J9" s="418" t="s">
        <v>268</v>
      </c>
      <c r="K9" s="130"/>
      <c r="L9" s="130" t="e">
        <f>(F9/E9)-1</f>
        <v>#VALUE!</v>
      </c>
      <c r="M9" s="130" t="e">
        <f>(G9/F9)-1</f>
        <v>#VALUE!</v>
      </c>
      <c r="N9" s="130" t="e">
        <f>(H9/G9)-1</f>
        <v>#VALUE!</v>
      </c>
      <c r="O9" s="130" t="e">
        <f>(I9/H9)-1</f>
        <v>#VALUE!</v>
      </c>
      <c r="P9" s="130" t="e">
        <f>(J9/I9)-1</f>
        <v>#VALUE!</v>
      </c>
      <c r="Q9" s="204">
        <f>ROUND(VLOOKUP($A9,'2019 REG - ORD 841'!$A$9:$V$303,17,FALSE)*(1+$I$2),5)</f>
        <v>10.79297</v>
      </c>
      <c r="R9" s="204">
        <f>ROUND(VLOOKUP($A9,'2019 REG - ORD 841'!$A$9:$V$303,18,FALSE)*(1+$I$2),5)</f>
        <v>11.224690000000001</v>
      </c>
      <c r="S9" s="204">
        <f>ROUND(VLOOKUP($A9,'2019 REG - ORD 841'!$A$9:$V$303,19,FALSE)*(1+$I$2),5)</f>
        <v>11.67366</v>
      </c>
      <c r="T9" s="204">
        <f>ROUND(VLOOKUP($A9,'2019 REG - ORD 841'!$A$9:$V$303,20,FALSE)*(1+$I$2),5)</f>
        <v>12.14062</v>
      </c>
      <c r="U9" s="204">
        <f>ROUND(VLOOKUP($A9,'2019 REG - ORD 841'!$A$9:$V$303,21,FALSE)*(1+$I$2),5)</f>
        <v>12.62623</v>
      </c>
      <c r="V9" s="204">
        <f>ROUND(VLOOKUP($A9,'2019 REG - ORD 841'!$A$9:$V$303,22,FALSE)*(1+$I$2),5)</f>
        <v>13.13129</v>
      </c>
      <c r="W9" s="130"/>
      <c r="X9" s="130">
        <f>(R9/Q9)-1</f>
        <v>0.04</v>
      </c>
      <c r="Y9" s="130">
        <f t="shared" ref="Y9:AB9" si="0">(S9/R9)-1</f>
        <v>3.9997999999999999E-2</v>
      </c>
      <c r="Z9" s="130">
        <f t="shared" si="0"/>
        <v>4.0001000000000002E-2</v>
      </c>
      <c r="AA9" s="130">
        <f t="shared" si="0"/>
        <v>3.9999E-2</v>
      </c>
      <c r="AB9" s="130">
        <f t="shared" si="0"/>
        <v>4.0001000000000002E-2</v>
      </c>
    </row>
    <row r="10" spans="1:29" s="4" customFormat="1" ht="13.5" customHeight="1" x14ac:dyDescent="0.2">
      <c r="A10" s="76"/>
      <c r="B10" s="167"/>
      <c r="C10" s="29"/>
      <c r="D10" s="419"/>
      <c r="E10" s="419"/>
      <c r="F10" s="419"/>
      <c r="G10" s="419"/>
      <c r="H10" s="419"/>
      <c r="I10" s="419"/>
      <c r="J10" s="419"/>
      <c r="K10" s="130"/>
      <c r="L10" s="130"/>
      <c r="M10" s="130"/>
      <c r="N10" s="130"/>
      <c r="O10" s="130"/>
      <c r="P10" s="130"/>
      <c r="Q10" s="131">
        <f t="shared" ref="Q10:U10" si="1">ROUND((Q9*2080),5)</f>
        <v>22449.3776</v>
      </c>
      <c r="R10" s="132">
        <f t="shared" si="1"/>
        <v>23347.355200000002</v>
      </c>
      <c r="S10" s="132">
        <f t="shared" si="1"/>
        <v>24281.212800000001</v>
      </c>
      <c r="T10" s="132">
        <f t="shared" si="1"/>
        <v>25252.489600000001</v>
      </c>
      <c r="U10" s="132">
        <f t="shared" si="1"/>
        <v>26262.558400000002</v>
      </c>
      <c r="V10" s="132">
        <f>ROUND((V9*2080),5)</f>
        <v>27313.083200000001</v>
      </c>
      <c r="W10" s="130"/>
      <c r="X10" s="130"/>
      <c r="Y10" s="130"/>
      <c r="Z10" s="130"/>
      <c r="AA10" s="130"/>
      <c r="AB10" s="130"/>
    </row>
    <row r="11" spans="1:29" s="4" customFormat="1" ht="13.5" customHeight="1" thickBot="1" x14ac:dyDescent="0.25">
      <c r="A11" s="80"/>
      <c r="B11" s="168"/>
      <c r="C11" s="39"/>
      <c r="D11" s="420"/>
      <c r="E11" s="420"/>
      <c r="F11" s="420"/>
      <c r="G11" s="420"/>
      <c r="H11" s="420"/>
      <c r="I11" s="420"/>
      <c r="J11" s="420"/>
      <c r="K11" s="133"/>
      <c r="L11" s="133"/>
      <c r="M11" s="133"/>
      <c r="N11" s="133"/>
      <c r="O11" s="133"/>
      <c r="P11" s="133"/>
      <c r="Q11" s="134"/>
      <c r="R11" s="135"/>
      <c r="S11" s="135"/>
      <c r="T11" s="135"/>
      <c r="U11" s="135"/>
      <c r="V11" s="135"/>
      <c r="W11" s="133"/>
      <c r="X11" s="133"/>
      <c r="Y11" s="133"/>
      <c r="Z11" s="133"/>
      <c r="AA11" s="133"/>
      <c r="AB11" s="133"/>
    </row>
    <row r="12" spans="1:29" s="4" customFormat="1" ht="13.5" customHeight="1" x14ac:dyDescent="0.2">
      <c r="A12" s="79">
        <v>2</v>
      </c>
      <c r="B12" s="166"/>
      <c r="C12" s="45"/>
      <c r="D12" s="418" t="s">
        <v>268</v>
      </c>
      <c r="E12" s="418" t="s">
        <v>268</v>
      </c>
      <c r="F12" s="418" t="s">
        <v>268</v>
      </c>
      <c r="G12" s="418" t="s">
        <v>268</v>
      </c>
      <c r="H12" s="418" t="s">
        <v>268</v>
      </c>
      <c r="I12" s="418" t="s">
        <v>268</v>
      </c>
      <c r="J12" s="418" t="s">
        <v>268</v>
      </c>
      <c r="K12" s="130"/>
      <c r="L12" s="130" t="e">
        <f>(F12/E12)-1</f>
        <v>#VALUE!</v>
      </c>
      <c r="M12" s="130" t="e">
        <f t="shared" ref="M12:P12" si="2">(G12/F12)-1</f>
        <v>#VALUE!</v>
      </c>
      <c r="N12" s="130" t="e">
        <f t="shared" si="2"/>
        <v>#VALUE!</v>
      </c>
      <c r="O12" s="130" t="e">
        <f t="shared" si="2"/>
        <v>#VALUE!</v>
      </c>
      <c r="P12" s="130" t="e">
        <f t="shared" si="2"/>
        <v>#VALUE!</v>
      </c>
      <c r="Q12" s="204">
        <f>ROUND(VLOOKUP($A12,'2019 REG - ORD 841'!$A$9:$V$303,17,FALSE)*(1+$I$2),5)</f>
        <v>11.06279</v>
      </c>
      <c r="R12" s="204">
        <f>ROUND(VLOOKUP($A12,'2019 REG - ORD 841'!$A$9:$V$303,18,FALSE)*(1+$I$2),5)</f>
        <v>11.50529</v>
      </c>
      <c r="S12" s="204">
        <f>ROUND(VLOOKUP($A12,'2019 REG - ORD 841'!$A$9:$V$303,19,FALSE)*(1+$I$2),5)</f>
        <v>11.96551</v>
      </c>
      <c r="T12" s="204">
        <f>ROUND(VLOOKUP($A12,'2019 REG - ORD 841'!$A$9:$V$303,20,FALSE)*(1+$I$2),5)</f>
        <v>12.444129999999999</v>
      </c>
      <c r="U12" s="204">
        <f>ROUND(VLOOKUP($A12,'2019 REG - ORD 841'!$A$9:$V$303,21,FALSE)*(1+$I$2),5)</f>
        <v>12.941890000000001</v>
      </c>
      <c r="V12" s="204">
        <f>ROUND(VLOOKUP($A12,'2019 REG - ORD 841'!$A$9:$V$303,22,FALSE)*(1+$I$2),5)</f>
        <v>13.459580000000001</v>
      </c>
      <c r="W12" s="130"/>
      <c r="X12" s="130">
        <f>(R12/Q12)-1</f>
        <v>3.9999E-2</v>
      </c>
      <c r="Y12" s="130">
        <f t="shared" ref="Y12:AB12" si="3">(S12/R12)-1</f>
        <v>4.0001000000000002E-2</v>
      </c>
      <c r="Z12" s="130">
        <f t="shared" si="3"/>
        <v>0.04</v>
      </c>
      <c r="AA12" s="130">
        <f t="shared" si="3"/>
        <v>0.04</v>
      </c>
      <c r="AB12" s="130">
        <f t="shared" si="3"/>
        <v>4.0001000000000002E-2</v>
      </c>
    </row>
    <row r="13" spans="1:29" s="4" customFormat="1" ht="13.5" customHeight="1" x14ac:dyDescent="0.2">
      <c r="A13" s="76"/>
      <c r="B13" s="167"/>
      <c r="C13" s="29"/>
      <c r="D13" s="419"/>
      <c r="E13" s="419"/>
      <c r="F13" s="419"/>
      <c r="G13" s="419"/>
      <c r="H13" s="419"/>
      <c r="I13" s="419"/>
      <c r="J13" s="419"/>
      <c r="K13" s="130" t="e">
        <f>(E12/E9)-1</f>
        <v>#VALUE!</v>
      </c>
      <c r="L13" s="130" t="e">
        <f t="shared" ref="L13:P13" si="4">(F12/F9)-1</f>
        <v>#VALUE!</v>
      </c>
      <c r="M13" s="130" t="e">
        <f t="shared" si="4"/>
        <v>#VALUE!</v>
      </c>
      <c r="N13" s="130" t="e">
        <f t="shared" si="4"/>
        <v>#VALUE!</v>
      </c>
      <c r="O13" s="130" t="e">
        <f t="shared" si="4"/>
        <v>#VALUE!</v>
      </c>
      <c r="P13" s="130" t="e">
        <f t="shared" si="4"/>
        <v>#VALUE!</v>
      </c>
      <c r="Q13" s="131">
        <f t="shared" ref="Q13:U13" si="5">ROUND((Q12*2080),5)</f>
        <v>23010.603200000001</v>
      </c>
      <c r="R13" s="132">
        <f t="shared" si="5"/>
        <v>23931.003199999999</v>
      </c>
      <c r="S13" s="132">
        <f t="shared" si="5"/>
        <v>24888.2608</v>
      </c>
      <c r="T13" s="132">
        <f t="shared" si="5"/>
        <v>25883.790400000002</v>
      </c>
      <c r="U13" s="132">
        <f t="shared" si="5"/>
        <v>26919.1312</v>
      </c>
      <c r="V13" s="132">
        <f>ROUND((V12*2080),5)</f>
        <v>27995.9264</v>
      </c>
      <c r="W13" s="130">
        <f>(Q12/Q9)-1</f>
        <v>2.5000000000000001E-2</v>
      </c>
      <c r="X13" s="130">
        <f t="shared" ref="X13:AB13" si="6">(R12/R9)-1</f>
        <v>2.4997999999999999E-2</v>
      </c>
      <c r="Y13" s="130">
        <f t="shared" si="6"/>
        <v>2.5000999999999999E-2</v>
      </c>
      <c r="Z13" s="130">
        <f t="shared" si="6"/>
        <v>2.5000000000000001E-2</v>
      </c>
      <c r="AA13" s="130">
        <f t="shared" si="6"/>
        <v>2.5000000000000001E-2</v>
      </c>
      <c r="AB13" s="130">
        <f t="shared" si="6"/>
        <v>2.5000999999999999E-2</v>
      </c>
    </row>
    <row r="14" spans="1:29" s="4" customFormat="1" ht="13.5" customHeight="1" thickBot="1" x14ac:dyDescent="0.25">
      <c r="A14" s="80"/>
      <c r="B14" s="168"/>
      <c r="C14" s="39"/>
      <c r="D14" s="420"/>
      <c r="E14" s="420"/>
      <c r="F14" s="420"/>
      <c r="G14" s="420"/>
      <c r="H14" s="420"/>
      <c r="I14" s="420"/>
      <c r="J14" s="420"/>
      <c r="K14" s="133"/>
      <c r="L14" s="133"/>
      <c r="M14" s="133"/>
      <c r="N14" s="133"/>
      <c r="O14" s="133"/>
      <c r="P14" s="133"/>
      <c r="Q14" s="134"/>
      <c r="R14" s="135"/>
      <c r="S14" s="135"/>
      <c r="T14" s="135"/>
      <c r="U14" s="135"/>
      <c r="V14" s="135"/>
      <c r="W14" s="133"/>
      <c r="X14" s="133"/>
      <c r="Y14" s="133"/>
      <c r="Z14" s="133"/>
      <c r="AA14" s="133"/>
      <c r="AB14" s="133"/>
    </row>
    <row r="15" spans="1:29" s="4" customFormat="1" ht="13.5" customHeight="1" x14ac:dyDescent="0.2">
      <c r="A15" s="79">
        <v>3</v>
      </c>
      <c r="B15" s="166"/>
      <c r="C15" s="45"/>
      <c r="D15" s="418" t="s">
        <v>268</v>
      </c>
      <c r="E15" s="418" t="s">
        <v>268</v>
      </c>
      <c r="F15" s="418" t="s">
        <v>268</v>
      </c>
      <c r="G15" s="418" t="s">
        <v>268</v>
      </c>
      <c r="H15" s="418" t="s">
        <v>268</v>
      </c>
      <c r="I15" s="418" t="s">
        <v>268</v>
      </c>
      <c r="J15" s="187">
        <f>V15</f>
        <v>13.8</v>
      </c>
      <c r="K15" s="130"/>
      <c r="L15" s="130" t="e">
        <f>(F15/E15)-1</f>
        <v>#VALUE!</v>
      </c>
      <c r="M15" s="130" t="e">
        <f t="shared" ref="M15:P15" si="7">(G15/F15)-1</f>
        <v>#VALUE!</v>
      </c>
      <c r="N15" s="130" t="e">
        <f t="shared" si="7"/>
        <v>#VALUE!</v>
      </c>
      <c r="O15" s="130" t="e">
        <f t="shared" si="7"/>
        <v>#VALUE!</v>
      </c>
      <c r="P15" s="130" t="e">
        <f t="shared" si="7"/>
        <v>#VALUE!</v>
      </c>
      <c r="Q15" s="204">
        <f>ROUND(VLOOKUP($A15,'2019 REG - ORD 841'!$A$9:$V$303,17,FALSE)*(1+$I$2),5)</f>
        <v>11.33935</v>
      </c>
      <c r="R15" s="204">
        <f>ROUND(VLOOKUP($A15,'2019 REG - ORD 841'!$A$9:$V$303,18,FALSE)*(1+$I$2),5)</f>
        <v>11.792920000000001</v>
      </c>
      <c r="S15" s="204">
        <f>ROUND(VLOOKUP($A15,'2019 REG - ORD 841'!$A$9:$V$303,19,FALSE)*(1+$I$2),5)</f>
        <v>12.26463</v>
      </c>
      <c r="T15" s="204">
        <f>ROUND(VLOOKUP($A15,'2019 REG - ORD 841'!$A$9:$V$303,20,FALSE)*(1+$I$2),5)</f>
        <v>12.75522</v>
      </c>
      <c r="U15" s="204">
        <f>ROUND(VLOOKUP($A15,'2019 REG - ORD 841'!$A$9:$V$303,21,FALSE)*(1+$I$2),5)</f>
        <v>13.26543</v>
      </c>
      <c r="V15" s="204">
        <f>ROUND(VLOOKUP($A15,'2019 REG - ORD 841'!$A$9:$V$303,22,FALSE)*(1+$I$2),5)</f>
        <v>13.796049999999999</v>
      </c>
      <c r="W15" s="130"/>
      <c r="X15" s="130">
        <f>(R15/Q15)-1</f>
        <v>0.04</v>
      </c>
      <c r="Y15" s="130">
        <f t="shared" ref="Y15:AB15" si="8">(S15/R15)-1</f>
        <v>3.9999E-2</v>
      </c>
      <c r="Z15" s="130">
        <f t="shared" si="8"/>
        <v>0.04</v>
      </c>
      <c r="AA15" s="130">
        <f t="shared" si="8"/>
        <v>0.04</v>
      </c>
      <c r="AB15" s="130">
        <f t="shared" si="8"/>
        <v>0.04</v>
      </c>
    </row>
    <row r="16" spans="1:29" s="4" customFormat="1" ht="13.5" customHeight="1" x14ac:dyDescent="0.2">
      <c r="A16" s="76"/>
      <c r="B16" s="167"/>
      <c r="C16" s="29"/>
      <c r="D16" s="419"/>
      <c r="E16" s="419"/>
      <c r="F16" s="419"/>
      <c r="G16" s="419"/>
      <c r="H16" s="419"/>
      <c r="I16" s="419"/>
      <c r="J16" s="188">
        <f>V16</f>
        <v>28696</v>
      </c>
      <c r="K16" s="130" t="e">
        <f>(E15/E12)-1</f>
        <v>#VALUE!</v>
      </c>
      <c r="L16" s="130" t="e">
        <f t="shared" ref="L16:P16" si="9">(F15/F12)-1</f>
        <v>#VALUE!</v>
      </c>
      <c r="M16" s="130" t="e">
        <f t="shared" si="9"/>
        <v>#VALUE!</v>
      </c>
      <c r="N16" s="130" t="e">
        <f t="shared" si="9"/>
        <v>#VALUE!</v>
      </c>
      <c r="O16" s="130" t="e">
        <f t="shared" si="9"/>
        <v>#VALUE!</v>
      </c>
      <c r="P16" s="130" t="e">
        <f t="shared" si="9"/>
        <v>#VALUE!</v>
      </c>
      <c r="Q16" s="131">
        <f t="shared" ref="Q16:U16" si="10">ROUND((Q15*2080),5)</f>
        <v>23585.848000000002</v>
      </c>
      <c r="R16" s="132">
        <f t="shared" si="10"/>
        <v>24529.2736</v>
      </c>
      <c r="S16" s="132">
        <f t="shared" si="10"/>
        <v>25510.430400000001</v>
      </c>
      <c r="T16" s="132">
        <f t="shared" si="10"/>
        <v>26530.857599999999</v>
      </c>
      <c r="U16" s="132">
        <f t="shared" si="10"/>
        <v>27592.094400000002</v>
      </c>
      <c r="V16" s="132">
        <f>ROUND((V15*2080),5)</f>
        <v>28695.784</v>
      </c>
      <c r="W16" s="130">
        <f>(Q15/Q12)-1</f>
        <v>2.4999E-2</v>
      </c>
      <c r="X16" s="130">
        <f t="shared" ref="X16:AB16" si="11">(R15/R12)-1</f>
        <v>2.5000000000000001E-2</v>
      </c>
      <c r="Y16" s="130">
        <f t="shared" si="11"/>
        <v>2.4999E-2</v>
      </c>
      <c r="Z16" s="130">
        <f t="shared" si="11"/>
        <v>2.4999E-2</v>
      </c>
      <c r="AA16" s="130">
        <f t="shared" si="11"/>
        <v>2.4999E-2</v>
      </c>
      <c r="AB16" s="130">
        <f t="shared" si="11"/>
        <v>2.4999E-2</v>
      </c>
    </row>
    <row r="17" spans="1:28" s="4" customFormat="1" ht="13.5" customHeight="1" thickBot="1" x14ac:dyDescent="0.25">
      <c r="A17" s="80"/>
      <c r="B17" s="168"/>
      <c r="C17" s="39"/>
      <c r="D17" s="420"/>
      <c r="E17" s="420"/>
      <c r="F17" s="420"/>
      <c r="G17" s="420"/>
      <c r="H17" s="420"/>
      <c r="I17" s="420"/>
      <c r="J17" s="190"/>
      <c r="K17" s="133"/>
      <c r="L17" s="133"/>
      <c r="M17" s="133"/>
      <c r="N17" s="133"/>
      <c r="O17" s="133"/>
      <c r="P17" s="133"/>
      <c r="Q17" s="134"/>
      <c r="R17" s="135"/>
      <c r="S17" s="135"/>
      <c r="T17" s="135"/>
      <c r="U17" s="135"/>
      <c r="V17" s="135"/>
      <c r="W17" s="133"/>
      <c r="X17" s="133"/>
      <c r="Y17" s="133"/>
      <c r="Z17" s="133"/>
      <c r="AA17" s="133"/>
      <c r="AB17" s="133"/>
    </row>
    <row r="18" spans="1:28" s="4" customFormat="1" ht="13.5" customHeight="1" x14ac:dyDescent="0.2">
      <c r="A18" s="79">
        <v>4</v>
      </c>
      <c r="B18" s="166"/>
      <c r="C18" s="45"/>
      <c r="D18" s="418" t="s">
        <v>268</v>
      </c>
      <c r="E18" s="418" t="s">
        <v>268</v>
      </c>
      <c r="F18" s="418" t="s">
        <v>268</v>
      </c>
      <c r="G18" s="418" t="s">
        <v>268</v>
      </c>
      <c r="H18" s="418" t="s">
        <v>268</v>
      </c>
      <c r="I18" s="418" t="s">
        <v>268</v>
      </c>
      <c r="J18" s="187">
        <f>V18</f>
        <v>14.14</v>
      </c>
      <c r="K18" s="130"/>
      <c r="L18" s="130" t="e">
        <f>(F18/E18)-1</f>
        <v>#VALUE!</v>
      </c>
      <c r="M18" s="130" t="e">
        <f t="shared" ref="M18:P18" si="12">(G18/F18)-1</f>
        <v>#VALUE!</v>
      </c>
      <c r="N18" s="130" t="e">
        <f t="shared" si="12"/>
        <v>#VALUE!</v>
      </c>
      <c r="O18" s="130" t="e">
        <f t="shared" si="12"/>
        <v>#VALUE!</v>
      </c>
      <c r="P18" s="130" t="e">
        <f t="shared" si="12"/>
        <v>#VALUE!</v>
      </c>
      <c r="Q18" s="204">
        <f>ROUND(VLOOKUP($A18,'2019 REG - ORD 841'!$A$9:$V$303,17,FALSE)*(1+$I$2),5)</f>
        <v>11.62283</v>
      </c>
      <c r="R18" s="204">
        <f>ROUND(VLOOKUP($A18,'2019 REG - ORD 841'!$A$9:$V$303,18,FALSE)*(1+$I$2),5)</f>
        <v>12.08775</v>
      </c>
      <c r="S18" s="204">
        <f>ROUND(VLOOKUP($A18,'2019 REG - ORD 841'!$A$9:$V$303,19,FALSE)*(1+$I$2),5)</f>
        <v>12.571249999999999</v>
      </c>
      <c r="T18" s="204">
        <f>ROUND(VLOOKUP($A18,'2019 REG - ORD 841'!$A$9:$V$303,20,FALSE)*(1+$I$2),5)</f>
        <v>13.0741</v>
      </c>
      <c r="U18" s="204">
        <f>ROUND(VLOOKUP($A18,'2019 REG - ORD 841'!$A$9:$V$303,21,FALSE)*(1+$I$2),5)</f>
        <v>13.59707</v>
      </c>
      <c r="V18" s="204">
        <f>ROUND(VLOOKUP($A18,'2019 REG - ORD 841'!$A$9:$V$303,22,FALSE)*(1+$I$2),5)</f>
        <v>14.14095</v>
      </c>
      <c r="W18" s="130"/>
      <c r="X18" s="130">
        <f>(R18/Q18)-1</f>
        <v>4.0001000000000002E-2</v>
      </c>
      <c r="Y18" s="130">
        <f t="shared" ref="Y18:AB18" si="13">(S18/R18)-1</f>
        <v>3.9999E-2</v>
      </c>
      <c r="Z18" s="130">
        <f t="shared" si="13"/>
        <v>0.04</v>
      </c>
      <c r="AA18" s="130">
        <f t="shared" si="13"/>
        <v>0.04</v>
      </c>
      <c r="AB18" s="130">
        <f t="shared" si="13"/>
        <v>0.04</v>
      </c>
    </row>
    <row r="19" spans="1:28" s="4" customFormat="1" ht="13.5" customHeight="1" x14ac:dyDescent="0.2">
      <c r="A19" s="76"/>
      <c r="B19" s="167"/>
      <c r="C19" s="29"/>
      <c r="D19" s="419"/>
      <c r="E19" s="419"/>
      <c r="F19" s="419"/>
      <c r="G19" s="419"/>
      <c r="H19" s="419"/>
      <c r="I19" s="419"/>
      <c r="J19" s="188">
        <f>V19</f>
        <v>29413</v>
      </c>
      <c r="K19" s="130" t="e">
        <f>(E18/E15)-1</f>
        <v>#VALUE!</v>
      </c>
      <c r="L19" s="130" t="e">
        <f t="shared" ref="L19:P19" si="14">(F18/F15)-1</f>
        <v>#VALUE!</v>
      </c>
      <c r="M19" s="130" t="e">
        <f t="shared" si="14"/>
        <v>#VALUE!</v>
      </c>
      <c r="N19" s="130" t="e">
        <f t="shared" si="14"/>
        <v>#VALUE!</v>
      </c>
      <c r="O19" s="130" t="e">
        <f t="shared" si="14"/>
        <v>#VALUE!</v>
      </c>
      <c r="P19" s="130">
        <f t="shared" si="14"/>
        <v>2.4638E-2</v>
      </c>
      <c r="Q19" s="131">
        <f t="shared" ref="Q19:U19" si="15">ROUND((Q18*2080),5)</f>
        <v>24175.486400000002</v>
      </c>
      <c r="R19" s="132">
        <f t="shared" si="15"/>
        <v>25142.52</v>
      </c>
      <c r="S19" s="132">
        <f t="shared" si="15"/>
        <v>26148.2</v>
      </c>
      <c r="T19" s="132">
        <f t="shared" si="15"/>
        <v>27194.128000000001</v>
      </c>
      <c r="U19" s="132">
        <f t="shared" si="15"/>
        <v>28281.905599999998</v>
      </c>
      <c r="V19" s="132">
        <f>ROUND((V18*2080),5)</f>
        <v>29413.175999999999</v>
      </c>
      <c r="W19" s="130">
        <f>(Q18/Q15)-1</f>
        <v>2.5000000000000001E-2</v>
      </c>
      <c r="X19" s="130">
        <f t="shared" ref="X19:AB19" si="16">(R18/R15)-1</f>
        <v>2.5000999999999999E-2</v>
      </c>
      <c r="Y19" s="130">
        <f t="shared" si="16"/>
        <v>2.5000000000000001E-2</v>
      </c>
      <c r="Z19" s="130">
        <f t="shared" si="16"/>
        <v>2.5000000000000001E-2</v>
      </c>
      <c r="AA19" s="130">
        <f t="shared" si="16"/>
        <v>2.5000000000000001E-2</v>
      </c>
      <c r="AB19" s="130">
        <f t="shared" si="16"/>
        <v>2.5000000000000001E-2</v>
      </c>
    </row>
    <row r="20" spans="1:28" s="4" customFormat="1" ht="13.5" customHeight="1" thickBot="1" x14ac:dyDescent="0.25">
      <c r="A20" s="80"/>
      <c r="B20" s="168"/>
      <c r="C20" s="39"/>
      <c r="D20" s="420"/>
      <c r="E20" s="420"/>
      <c r="F20" s="420"/>
      <c r="G20" s="420"/>
      <c r="H20" s="420"/>
      <c r="I20" s="420"/>
      <c r="J20" s="190"/>
      <c r="K20" s="133"/>
      <c r="L20" s="133"/>
      <c r="M20" s="133"/>
      <c r="N20" s="133"/>
      <c r="O20" s="133"/>
      <c r="P20" s="133"/>
      <c r="Q20" s="134"/>
      <c r="R20" s="135"/>
      <c r="S20" s="135"/>
      <c r="T20" s="135"/>
      <c r="U20" s="135"/>
      <c r="V20" s="135"/>
      <c r="W20" s="133"/>
      <c r="X20" s="133"/>
      <c r="Y20" s="133"/>
      <c r="Z20" s="133"/>
      <c r="AA20" s="133"/>
      <c r="AB20" s="133"/>
    </row>
    <row r="21" spans="1:28" s="4" customFormat="1" ht="13.5" customHeight="1" x14ac:dyDescent="0.2">
      <c r="A21" s="79">
        <v>5</v>
      </c>
      <c r="B21" s="166"/>
      <c r="C21" s="45"/>
      <c r="D21" s="418" t="s">
        <v>268</v>
      </c>
      <c r="E21" s="418" t="s">
        <v>268</v>
      </c>
      <c r="F21" s="418" t="s">
        <v>268</v>
      </c>
      <c r="G21" s="418" t="s">
        <v>268</v>
      </c>
      <c r="H21" s="418" t="s">
        <v>268</v>
      </c>
      <c r="I21" s="187">
        <f t="shared" ref="I21:I22" si="17">U21</f>
        <v>13.94</v>
      </c>
      <c r="J21" s="187">
        <f>V21</f>
        <v>14.49</v>
      </c>
      <c r="K21" s="130"/>
      <c r="L21" s="130" t="e">
        <f>(F21/E21)-1</f>
        <v>#VALUE!</v>
      </c>
      <c r="M21" s="130" t="e">
        <f t="shared" ref="M21:P21" si="18">(G21/F21)-1</f>
        <v>#VALUE!</v>
      </c>
      <c r="N21" s="130" t="e">
        <f t="shared" si="18"/>
        <v>#VALUE!</v>
      </c>
      <c r="O21" s="130" t="e">
        <f t="shared" si="18"/>
        <v>#VALUE!</v>
      </c>
      <c r="P21" s="130">
        <f t="shared" si="18"/>
        <v>3.9454999999999997E-2</v>
      </c>
      <c r="Q21" s="204">
        <f>ROUND(VLOOKUP($A21,'2019 REG - ORD 841'!$A$9:$V$303,17,FALSE)*(1+$I$2),5)</f>
        <v>11.913399999999999</v>
      </c>
      <c r="R21" s="204">
        <f>ROUND(VLOOKUP($A21,'2019 REG - ORD 841'!$A$9:$V$303,18,FALSE)*(1+$I$2),5)</f>
        <v>12.389939999999999</v>
      </c>
      <c r="S21" s="204">
        <f>ROUND(VLOOKUP($A21,'2019 REG - ORD 841'!$A$9:$V$303,19,FALSE)*(1+$I$2),5)</f>
        <v>12.885529999999999</v>
      </c>
      <c r="T21" s="204">
        <f>ROUND(VLOOKUP($A21,'2019 REG - ORD 841'!$A$9:$V$303,20,FALSE)*(1+$I$2),5)</f>
        <v>13.40096</v>
      </c>
      <c r="U21" s="204">
        <f>ROUND(VLOOKUP($A21,'2019 REG - ORD 841'!$A$9:$V$303,21,FALSE)*(1+$I$2),5)</f>
        <v>13.936999999999999</v>
      </c>
      <c r="V21" s="204">
        <f>ROUND(VLOOKUP($A21,'2019 REG - ORD 841'!$A$9:$V$303,22,FALSE)*(1+$I$2),5)</f>
        <v>14.494479999999999</v>
      </c>
      <c r="W21" s="130"/>
      <c r="X21" s="130">
        <f>(R21/Q21)-1</f>
        <v>0.04</v>
      </c>
      <c r="Y21" s="130">
        <f t="shared" ref="Y21:AB21" si="19">(S21/R21)-1</f>
        <v>3.9999E-2</v>
      </c>
      <c r="Z21" s="130">
        <f t="shared" si="19"/>
        <v>4.0001000000000002E-2</v>
      </c>
      <c r="AA21" s="130">
        <f t="shared" si="19"/>
        <v>0.04</v>
      </c>
      <c r="AB21" s="130">
        <f t="shared" si="19"/>
        <v>0.04</v>
      </c>
    </row>
    <row r="22" spans="1:28" s="4" customFormat="1" ht="13.5" customHeight="1" x14ac:dyDescent="0.2">
      <c r="A22" s="76"/>
      <c r="B22" s="167"/>
      <c r="C22" s="29"/>
      <c r="D22" s="419"/>
      <c r="E22" s="419"/>
      <c r="F22" s="419"/>
      <c r="G22" s="419"/>
      <c r="H22" s="419"/>
      <c r="I22" s="188">
        <f t="shared" si="17"/>
        <v>28989</v>
      </c>
      <c r="J22" s="188">
        <f>V22</f>
        <v>30149</v>
      </c>
      <c r="K22" s="130" t="e">
        <f>(E21/E18)-1</f>
        <v>#VALUE!</v>
      </c>
      <c r="L22" s="130" t="e">
        <f t="shared" ref="L22:P22" si="20">(F21/F18)-1</f>
        <v>#VALUE!</v>
      </c>
      <c r="M22" s="130" t="e">
        <f t="shared" si="20"/>
        <v>#VALUE!</v>
      </c>
      <c r="N22" s="130" t="e">
        <f t="shared" si="20"/>
        <v>#VALUE!</v>
      </c>
      <c r="O22" s="130" t="e">
        <f t="shared" si="20"/>
        <v>#VALUE!</v>
      </c>
      <c r="P22" s="130">
        <f t="shared" si="20"/>
        <v>2.4752E-2</v>
      </c>
      <c r="Q22" s="131">
        <f t="shared" ref="Q22:U22" si="21">ROUND((Q21*2080),5)</f>
        <v>24779.871999999999</v>
      </c>
      <c r="R22" s="132">
        <f t="shared" si="21"/>
        <v>25771.075199999999</v>
      </c>
      <c r="S22" s="132">
        <f t="shared" si="21"/>
        <v>26801.902399999999</v>
      </c>
      <c r="T22" s="132">
        <f t="shared" si="21"/>
        <v>27873.996800000001</v>
      </c>
      <c r="U22" s="132">
        <f t="shared" si="21"/>
        <v>28988.959999999999</v>
      </c>
      <c r="V22" s="132">
        <f>ROUND((V21*2080),5)</f>
        <v>30148.518400000001</v>
      </c>
      <c r="W22" s="130">
        <f>(Q21/Q18)-1</f>
        <v>2.5000000000000001E-2</v>
      </c>
      <c r="X22" s="130">
        <f t="shared" ref="X22:AB22" si="22">(R21/R18)-1</f>
        <v>2.5000000000000001E-2</v>
      </c>
      <c r="Y22" s="130">
        <f t="shared" si="22"/>
        <v>2.5000000000000001E-2</v>
      </c>
      <c r="Z22" s="130">
        <f t="shared" si="22"/>
        <v>2.5000999999999999E-2</v>
      </c>
      <c r="AA22" s="130">
        <f t="shared" si="22"/>
        <v>2.5000000000000001E-2</v>
      </c>
      <c r="AB22" s="130">
        <f t="shared" si="22"/>
        <v>2.5000000000000001E-2</v>
      </c>
    </row>
    <row r="23" spans="1:28" s="4" customFormat="1" ht="13.5" customHeight="1" thickBot="1" x14ac:dyDescent="0.25">
      <c r="A23" s="80"/>
      <c r="B23" s="168"/>
      <c r="C23" s="39"/>
      <c r="D23" s="420"/>
      <c r="E23" s="420"/>
      <c r="F23" s="420"/>
      <c r="G23" s="420"/>
      <c r="H23" s="420"/>
      <c r="I23" s="190"/>
      <c r="J23" s="190"/>
      <c r="K23" s="133"/>
      <c r="L23" s="133"/>
      <c r="M23" s="133"/>
      <c r="N23" s="133"/>
      <c r="O23" s="133"/>
      <c r="P23" s="133"/>
      <c r="Q23" s="134"/>
      <c r="R23" s="135"/>
      <c r="S23" s="135"/>
      <c r="T23" s="135"/>
      <c r="U23" s="135"/>
      <c r="V23" s="135"/>
      <c r="W23" s="133"/>
      <c r="X23" s="133"/>
      <c r="Y23" s="133"/>
      <c r="Z23" s="133"/>
      <c r="AA23" s="133"/>
      <c r="AB23" s="133"/>
    </row>
    <row r="24" spans="1:28" s="4" customFormat="1" ht="13.5" customHeight="1" x14ac:dyDescent="0.2">
      <c r="A24" s="79">
        <v>6</v>
      </c>
      <c r="B24" s="166"/>
      <c r="C24" s="45"/>
      <c r="D24" s="418" t="s">
        <v>268</v>
      </c>
      <c r="E24" s="418" t="s">
        <v>268</v>
      </c>
      <c r="F24" s="418" t="s">
        <v>268</v>
      </c>
      <c r="G24" s="418" t="s">
        <v>268</v>
      </c>
      <c r="H24" s="187">
        <f t="shared" ref="H24:I25" si="23">T24</f>
        <v>13.74</v>
      </c>
      <c r="I24" s="187">
        <f t="shared" si="23"/>
        <v>14.29</v>
      </c>
      <c r="J24" s="187">
        <f>V24</f>
        <v>14.86</v>
      </c>
      <c r="K24" s="130"/>
      <c r="L24" s="130" t="e">
        <f>(F24/E24)-1</f>
        <v>#VALUE!</v>
      </c>
      <c r="M24" s="130" t="e">
        <f t="shared" ref="M24:P24" si="24">(G24/F24)-1</f>
        <v>#VALUE!</v>
      </c>
      <c r="N24" s="130" t="e">
        <f t="shared" si="24"/>
        <v>#VALUE!</v>
      </c>
      <c r="O24" s="130">
        <f t="shared" si="24"/>
        <v>4.0029000000000002E-2</v>
      </c>
      <c r="P24" s="130">
        <f t="shared" si="24"/>
        <v>3.9888E-2</v>
      </c>
      <c r="Q24" s="204">
        <f>ROUND(VLOOKUP($A24,'2019 REG - ORD 841'!$A$9:$V$303,17,FALSE)*(1+$I$2),5)</f>
        <v>12.21125</v>
      </c>
      <c r="R24" s="204">
        <f>ROUND(VLOOKUP($A24,'2019 REG - ORD 841'!$A$9:$V$303,18,FALSE)*(1+$I$2),5)</f>
        <v>12.69971</v>
      </c>
      <c r="S24" s="204">
        <f>ROUND(VLOOKUP($A24,'2019 REG - ORD 841'!$A$9:$V$303,19,FALSE)*(1+$I$2),5)</f>
        <v>13.207689999999999</v>
      </c>
      <c r="T24" s="204">
        <f>ROUND(VLOOKUP($A24,'2019 REG - ORD 841'!$A$9:$V$303,20,FALSE)*(1+$I$2),5)</f>
        <v>13.736000000000001</v>
      </c>
      <c r="U24" s="204">
        <f>ROUND(VLOOKUP($A24,'2019 REG - ORD 841'!$A$9:$V$303,21,FALSE)*(1+$I$2),5)</f>
        <v>14.28543</v>
      </c>
      <c r="V24" s="204">
        <f>ROUND(VLOOKUP($A24,'2019 REG - ORD 841'!$A$9:$V$303,22,FALSE)*(1+$I$2),5)</f>
        <v>14.85684</v>
      </c>
      <c r="W24" s="130"/>
      <c r="X24" s="130">
        <f>(R24/Q24)-1</f>
        <v>4.0001000000000002E-2</v>
      </c>
      <c r="Y24" s="130">
        <f t="shared" ref="Y24:AB24" si="25">(S24/R24)-1</f>
        <v>3.9999E-2</v>
      </c>
      <c r="Z24" s="130">
        <f t="shared" si="25"/>
        <v>0.04</v>
      </c>
      <c r="AA24" s="130">
        <f t="shared" si="25"/>
        <v>3.9999E-2</v>
      </c>
      <c r="AB24" s="130">
        <f t="shared" si="25"/>
        <v>3.9999E-2</v>
      </c>
    </row>
    <row r="25" spans="1:28" s="4" customFormat="1" ht="13.5" customHeight="1" x14ac:dyDescent="0.2">
      <c r="A25" s="76"/>
      <c r="B25" s="167"/>
      <c r="C25" s="29"/>
      <c r="D25" s="419"/>
      <c r="E25" s="419"/>
      <c r="F25" s="419"/>
      <c r="G25" s="419"/>
      <c r="H25" s="188">
        <f t="shared" si="23"/>
        <v>28571</v>
      </c>
      <c r="I25" s="188">
        <f t="shared" si="23"/>
        <v>29714</v>
      </c>
      <c r="J25" s="188">
        <f>V25</f>
        <v>30902</v>
      </c>
      <c r="K25" s="130" t="e">
        <f>(E24/E21)-1</f>
        <v>#VALUE!</v>
      </c>
      <c r="L25" s="130" t="e">
        <f t="shared" ref="L25:P25" si="26">(F24/F21)-1</f>
        <v>#VALUE!</v>
      </c>
      <c r="M25" s="130" t="e">
        <f t="shared" si="26"/>
        <v>#VALUE!</v>
      </c>
      <c r="N25" s="130" t="e">
        <f t="shared" si="26"/>
        <v>#VALUE!</v>
      </c>
      <c r="O25" s="130">
        <f t="shared" si="26"/>
        <v>2.5107999999999998E-2</v>
      </c>
      <c r="P25" s="130">
        <f t="shared" si="26"/>
        <v>2.5534999999999999E-2</v>
      </c>
      <c r="Q25" s="131">
        <f t="shared" ref="Q25:U25" si="27">ROUND((Q24*2080),5)</f>
        <v>25399.4</v>
      </c>
      <c r="R25" s="132">
        <f t="shared" si="27"/>
        <v>26415.396799999999</v>
      </c>
      <c r="S25" s="132">
        <f t="shared" si="27"/>
        <v>27471.995200000001</v>
      </c>
      <c r="T25" s="132">
        <f t="shared" si="27"/>
        <v>28570.880000000001</v>
      </c>
      <c r="U25" s="132">
        <f t="shared" si="27"/>
        <v>29713.6944</v>
      </c>
      <c r="V25" s="132">
        <f>ROUND((V24*2080),5)</f>
        <v>30902.227200000001</v>
      </c>
      <c r="W25" s="130">
        <f>(Q24/Q21)-1</f>
        <v>2.5000999999999999E-2</v>
      </c>
      <c r="X25" s="130">
        <f t="shared" ref="X25:AB25" si="28">(R24/R21)-1</f>
        <v>2.5002E-2</v>
      </c>
      <c r="Y25" s="130">
        <f t="shared" si="28"/>
        <v>2.5002E-2</v>
      </c>
      <c r="Z25" s="130">
        <f t="shared" si="28"/>
        <v>2.5000999999999999E-2</v>
      </c>
      <c r="AA25" s="130">
        <f t="shared" si="28"/>
        <v>2.5000000000000001E-2</v>
      </c>
      <c r="AB25" s="130">
        <f t="shared" si="28"/>
        <v>2.5000000000000001E-2</v>
      </c>
    </row>
    <row r="26" spans="1:28" s="4" customFormat="1" ht="13.5" customHeight="1" thickBot="1" x14ac:dyDescent="0.25">
      <c r="A26" s="80"/>
      <c r="B26" s="168"/>
      <c r="C26" s="39"/>
      <c r="D26" s="420"/>
      <c r="E26" s="420"/>
      <c r="F26" s="420"/>
      <c r="G26" s="420"/>
      <c r="H26" s="190"/>
      <c r="I26" s="190"/>
      <c r="J26" s="190"/>
      <c r="K26" s="133"/>
      <c r="L26" s="133"/>
      <c r="M26" s="133"/>
      <c r="N26" s="133"/>
      <c r="O26" s="133"/>
      <c r="P26" s="133"/>
      <c r="Q26" s="134"/>
      <c r="R26" s="135"/>
      <c r="S26" s="135"/>
      <c r="T26" s="135"/>
      <c r="U26" s="135"/>
      <c r="V26" s="135"/>
      <c r="W26" s="133"/>
      <c r="X26" s="133"/>
      <c r="Y26" s="133"/>
      <c r="Z26" s="133"/>
      <c r="AA26" s="133"/>
      <c r="AB26" s="133"/>
    </row>
    <row r="27" spans="1:28" s="4" customFormat="1" ht="13.5" customHeight="1" x14ac:dyDescent="0.2">
      <c r="A27" s="79">
        <v>7</v>
      </c>
      <c r="B27" s="166"/>
      <c r="C27" s="45"/>
      <c r="D27" s="418" t="s">
        <v>268</v>
      </c>
      <c r="E27" s="418" t="s">
        <v>268</v>
      </c>
      <c r="F27" s="418" t="s">
        <v>268</v>
      </c>
      <c r="G27" s="187">
        <f t="shared" ref="G27:I28" si="29">S27</f>
        <v>13.54</v>
      </c>
      <c r="H27" s="187">
        <f t="shared" si="29"/>
        <v>14.08</v>
      </c>
      <c r="I27" s="187">
        <f t="shared" si="29"/>
        <v>14.64</v>
      </c>
      <c r="J27" s="187">
        <f>V27</f>
        <v>15.23</v>
      </c>
      <c r="K27" s="130"/>
      <c r="L27" s="130" t="e">
        <f>(F27/E27)-1</f>
        <v>#VALUE!</v>
      </c>
      <c r="M27" s="130" t="e">
        <f t="shared" ref="M27:P27" si="30">(G27/F27)-1</f>
        <v>#VALUE!</v>
      </c>
      <c r="N27" s="130">
        <f t="shared" si="30"/>
        <v>3.9882000000000001E-2</v>
      </c>
      <c r="O27" s="130">
        <f t="shared" si="30"/>
        <v>3.9773000000000003E-2</v>
      </c>
      <c r="P27" s="130">
        <f t="shared" si="30"/>
        <v>4.0300999999999997E-2</v>
      </c>
      <c r="Q27" s="204">
        <f>ROUND(VLOOKUP($A27,'2019 REG - ORD 841'!$A$9:$V$303,17,FALSE)*(1+$I$2),5)</f>
        <v>12.516550000000001</v>
      </c>
      <c r="R27" s="204">
        <f>ROUND(VLOOKUP($A27,'2019 REG - ORD 841'!$A$9:$V$303,18,FALSE)*(1+$I$2),5)</f>
        <v>13.017189999999999</v>
      </c>
      <c r="S27" s="204">
        <f>ROUND(VLOOKUP($A27,'2019 REG - ORD 841'!$A$9:$V$303,19,FALSE)*(1+$I$2),5)</f>
        <v>13.537879999999999</v>
      </c>
      <c r="T27" s="204">
        <f>ROUND(VLOOKUP($A27,'2019 REG - ORD 841'!$A$9:$V$303,20,FALSE)*(1+$I$2),5)</f>
        <v>14.0794</v>
      </c>
      <c r="U27" s="204">
        <f>ROUND(VLOOKUP($A27,'2019 REG - ORD 841'!$A$9:$V$303,21,FALSE)*(1+$I$2),5)</f>
        <v>14.642580000000001</v>
      </c>
      <c r="V27" s="204">
        <f>ROUND(VLOOKUP($A27,'2019 REG - ORD 841'!$A$9:$V$303,22,FALSE)*(1+$I$2),5)</f>
        <v>15.22828</v>
      </c>
      <c r="W27" s="130"/>
      <c r="X27" s="130">
        <f>(R27/Q27)-1</f>
        <v>3.9997999999999999E-2</v>
      </c>
      <c r="Y27" s="130">
        <f t="shared" ref="Y27:AB27" si="31">(S27/R27)-1</f>
        <v>0.04</v>
      </c>
      <c r="Z27" s="130">
        <f t="shared" si="31"/>
        <v>0.04</v>
      </c>
      <c r="AA27" s="130">
        <f t="shared" si="31"/>
        <v>0.04</v>
      </c>
      <c r="AB27" s="130">
        <f t="shared" si="31"/>
        <v>0.04</v>
      </c>
    </row>
    <row r="28" spans="1:28" s="4" customFormat="1" ht="13.5" customHeight="1" x14ac:dyDescent="0.2">
      <c r="A28" s="76"/>
      <c r="B28" s="167"/>
      <c r="C28" s="29"/>
      <c r="D28" s="419"/>
      <c r="E28" s="419"/>
      <c r="F28" s="419"/>
      <c r="G28" s="188">
        <f t="shared" si="29"/>
        <v>28159</v>
      </c>
      <c r="H28" s="188">
        <f t="shared" si="29"/>
        <v>29285</v>
      </c>
      <c r="I28" s="188">
        <f t="shared" si="29"/>
        <v>30457</v>
      </c>
      <c r="J28" s="188">
        <f>V28</f>
        <v>31675</v>
      </c>
      <c r="K28" s="130" t="e">
        <f>(E27/E24)-1</f>
        <v>#VALUE!</v>
      </c>
      <c r="L28" s="130" t="e">
        <f>(F27/F24)-1</f>
        <v>#VALUE!</v>
      </c>
      <c r="M28" s="130" t="e">
        <f t="shared" ref="M28:P28" si="32">(G27/G24)-1</f>
        <v>#VALUE!</v>
      </c>
      <c r="N28" s="130">
        <f t="shared" si="32"/>
        <v>2.4745E-2</v>
      </c>
      <c r="O28" s="130">
        <f t="shared" si="32"/>
        <v>2.4493000000000001E-2</v>
      </c>
      <c r="P28" s="130">
        <f t="shared" si="32"/>
        <v>2.4899000000000001E-2</v>
      </c>
      <c r="Q28" s="131">
        <f t="shared" ref="Q28:U28" si="33">ROUND((Q27*2080),5)</f>
        <v>26034.423999999999</v>
      </c>
      <c r="R28" s="132">
        <f t="shared" si="33"/>
        <v>27075.7552</v>
      </c>
      <c r="S28" s="132">
        <f t="shared" si="33"/>
        <v>28158.790400000002</v>
      </c>
      <c r="T28" s="132">
        <f t="shared" si="33"/>
        <v>29285.151999999998</v>
      </c>
      <c r="U28" s="132">
        <f t="shared" si="33"/>
        <v>30456.5664</v>
      </c>
      <c r="V28" s="132">
        <f>ROUND((V27*2080),5)</f>
        <v>31674.822400000001</v>
      </c>
      <c r="W28" s="130">
        <f>(Q27/Q24)-1</f>
        <v>2.5002E-2</v>
      </c>
      <c r="X28" s="130">
        <f>(R27/R24)-1</f>
        <v>2.4999E-2</v>
      </c>
      <c r="Y28" s="130">
        <f t="shared" ref="Y28:AB28" si="34">(S27/S24)-1</f>
        <v>2.5000000000000001E-2</v>
      </c>
      <c r="Z28" s="130">
        <f t="shared" si="34"/>
        <v>2.5000000000000001E-2</v>
      </c>
      <c r="AA28" s="130">
        <f t="shared" si="34"/>
        <v>2.5000999999999999E-2</v>
      </c>
      <c r="AB28" s="130">
        <f t="shared" si="34"/>
        <v>2.5000999999999999E-2</v>
      </c>
    </row>
    <row r="29" spans="1:28" s="4" customFormat="1" ht="13.5" customHeight="1" thickBot="1" x14ac:dyDescent="0.25">
      <c r="A29" s="80"/>
      <c r="B29" s="168"/>
      <c r="C29" s="39"/>
      <c r="D29" s="420"/>
      <c r="E29" s="420"/>
      <c r="F29" s="420"/>
      <c r="G29" s="190"/>
      <c r="H29" s="190"/>
      <c r="I29" s="190"/>
      <c r="J29" s="190"/>
      <c r="K29" s="133"/>
      <c r="L29" s="133"/>
      <c r="M29" s="133"/>
      <c r="N29" s="133"/>
      <c r="O29" s="133"/>
      <c r="P29" s="133"/>
      <c r="Q29" s="134"/>
      <c r="R29" s="135"/>
      <c r="S29" s="135"/>
      <c r="T29" s="135"/>
      <c r="U29" s="135"/>
      <c r="V29" s="135"/>
      <c r="W29" s="133"/>
      <c r="X29" s="133"/>
      <c r="Y29" s="133"/>
      <c r="Z29" s="133"/>
      <c r="AA29" s="133"/>
      <c r="AB29" s="133"/>
    </row>
    <row r="30" spans="1:28" s="4" customFormat="1" ht="13.5" customHeight="1" x14ac:dyDescent="0.2">
      <c r="A30" s="79">
        <v>8</v>
      </c>
      <c r="B30" s="166"/>
      <c r="C30" s="45"/>
      <c r="D30" s="418" t="s">
        <v>268</v>
      </c>
      <c r="E30" s="418" t="s">
        <v>268</v>
      </c>
      <c r="F30" s="418" t="s">
        <v>268</v>
      </c>
      <c r="G30" s="187">
        <f t="shared" ref="G30:I31" si="35">S30</f>
        <v>13.88</v>
      </c>
      <c r="H30" s="187">
        <f t="shared" si="35"/>
        <v>14.43</v>
      </c>
      <c r="I30" s="187">
        <f t="shared" si="35"/>
        <v>15.01</v>
      </c>
      <c r="J30" s="187">
        <f>V30</f>
        <v>15.61</v>
      </c>
      <c r="K30" s="130"/>
      <c r="L30" s="130" t="e">
        <f>(F30/E30)-1</f>
        <v>#VALUE!</v>
      </c>
      <c r="M30" s="130" t="e">
        <f t="shared" ref="M30:P30" si="36">(G30/F30)-1</f>
        <v>#VALUE!</v>
      </c>
      <c r="N30" s="130">
        <f t="shared" si="36"/>
        <v>3.9625E-2</v>
      </c>
      <c r="O30" s="130">
        <f t="shared" si="36"/>
        <v>4.0194000000000001E-2</v>
      </c>
      <c r="P30" s="130">
        <f t="shared" si="36"/>
        <v>3.9973000000000002E-2</v>
      </c>
      <c r="Q30" s="204">
        <f>ROUND(VLOOKUP($A30,'2019 REG - ORD 841'!$A$9:$V$303,17,FALSE)*(1+$I$2),5)</f>
        <v>12.82945</v>
      </c>
      <c r="R30" s="204">
        <f>ROUND(VLOOKUP($A30,'2019 REG - ORD 841'!$A$9:$V$303,18,FALSE)*(1+$I$2),5)</f>
        <v>13.34263</v>
      </c>
      <c r="S30" s="204">
        <f>ROUND(VLOOKUP($A30,'2019 REG - ORD 841'!$A$9:$V$303,19,FALSE)*(1+$I$2),5)</f>
        <v>13.876329999999999</v>
      </c>
      <c r="T30" s="204">
        <f>ROUND(VLOOKUP($A30,'2019 REG - ORD 841'!$A$9:$V$303,20,FALSE)*(1+$I$2),5)</f>
        <v>14.431380000000001</v>
      </c>
      <c r="U30" s="204">
        <f>ROUND(VLOOKUP($A30,'2019 REG - ORD 841'!$A$9:$V$303,21,FALSE)*(1+$I$2),5)</f>
        <v>15.00864</v>
      </c>
      <c r="V30" s="204">
        <f>ROUND(VLOOKUP($A30,'2019 REG - ORD 841'!$A$9:$V$303,22,FALSE)*(1+$I$2),5)</f>
        <v>15.60899</v>
      </c>
      <c r="W30" s="130"/>
      <c r="X30" s="130">
        <f>(R30/Q30)-1</f>
        <v>0.04</v>
      </c>
      <c r="Y30" s="130">
        <f t="shared" ref="Y30:AB30" si="37">(S30/R30)-1</f>
        <v>0.04</v>
      </c>
      <c r="Z30" s="130">
        <f t="shared" si="37"/>
        <v>0.04</v>
      </c>
      <c r="AA30" s="130">
        <f t="shared" si="37"/>
        <v>0.04</v>
      </c>
      <c r="AB30" s="130">
        <f t="shared" si="37"/>
        <v>0.04</v>
      </c>
    </row>
    <row r="31" spans="1:28" s="4" customFormat="1" ht="13.5" customHeight="1" x14ac:dyDescent="0.2">
      <c r="A31" s="76"/>
      <c r="B31" s="167"/>
      <c r="C31" s="29"/>
      <c r="D31" s="419"/>
      <c r="E31" s="419"/>
      <c r="F31" s="419"/>
      <c r="G31" s="188">
        <f t="shared" si="35"/>
        <v>28863</v>
      </c>
      <c r="H31" s="188">
        <f t="shared" si="35"/>
        <v>30017</v>
      </c>
      <c r="I31" s="188">
        <f t="shared" si="35"/>
        <v>31218</v>
      </c>
      <c r="J31" s="188">
        <f>V31</f>
        <v>32467</v>
      </c>
      <c r="K31" s="130" t="e">
        <f>(E30/E27)-1</f>
        <v>#VALUE!</v>
      </c>
      <c r="L31" s="130" t="e">
        <f>(F30/F27)-1</f>
        <v>#VALUE!</v>
      </c>
      <c r="M31" s="130">
        <f t="shared" ref="M31:P31" si="38">(G30/G27)-1</f>
        <v>2.5111000000000001E-2</v>
      </c>
      <c r="N31" s="130">
        <f t="shared" si="38"/>
        <v>2.4858000000000002E-2</v>
      </c>
      <c r="O31" s="130">
        <f t="shared" si="38"/>
        <v>2.5273E-2</v>
      </c>
      <c r="P31" s="130">
        <f t="shared" si="38"/>
        <v>2.4951000000000001E-2</v>
      </c>
      <c r="Q31" s="131">
        <f t="shared" ref="Q31:U31" si="39">ROUND((Q30*2080),5)</f>
        <v>26685.256000000001</v>
      </c>
      <c r="R31" s="132">
        <f t="shared" si="39"/>
        <v>27752.670399999999</v>
      </c>
      <c r="S31" s="132">
        <f t="shared" si="39"/>
        <v>28862.7664</v>
      </c>
      <c r="T31" s="132">
        <f t="shared" si="39"/>
        <v>30017.270400000001</v>
      </c>
      <c r="U31" s="132">
        <f t="shared" si="39"/>
        <v>31217.9712</v>
      </c>
      <c r="V31" s="132">
        <f>ROUND((V30*2080),5)</f>
        <v>32466.699199999999</v>
      </c>
      <c r="W31" s="130">
        <f>(Q30/Q27)-1</f>
        <v>2.4999E-2</v>
      </c>
      <c r="X31" s="130">
        <f>(R30/R27)-1</f>
        <v>2.5000999999999999E-2</v>
      </c>
      <c r="Y31" s="130">
        <f t="shared" ref="Y31:AB31" si="40">(S30/S27)-1</f>
        <v>2.5000000000000001E-2</v>
      </c>
      <c r="Z31" s="130">
        <f t="shared" si="40"/>
        <v>2.5000000000000001E-2</v>
      </c>
      <c r="AA31" s="130">
        <f t="shared" si="40"/>
        <v>2.5000000000000001E-2</v>
      </c>
      <c r="AB31" s="130">
        <f t="shared" si="40"/>
        <v>2.5000000000000001E-2</v>
      </c>
    </row>
    <row r="32" spans="1:28" s="4" customFormat="1" ht="13.5" customHeight="1" thickBot="1" x14ac:dyDescent="0.25">
      <c r="A32" s="80"/>
      <c r="B32" s="168"/>
      <c r="C32" s="39"/>
      <c r="D32" s="420"/>
      <c r="E32" s="420"/>
      <c r="F32" s="420"/>
      <c r="G32" s="190"/>
      <c r="H32" s="190"/>
      <c r="I32" s="190"/>
      <c r="J32" s="190"/>
      <c r="K32" s="133"/>
      <c r="L32" s="133"/>
      <c r="M32" s="133"/>
      <c r="N32" s="133"/>
      <c r="O32" s="133"/>
      <c r="P32" s="133"/>
      <c r="Q32" s="134"/>
      <c r="R32" s="135"/>
      <c r="S32" s="135"/>
      <c r="T32" s="135"/>
      <c r="U32" s="135"/>
      <c r="V32" s="135"/>
      <c r="W32" s="133"/>
      <c r="X32" s="133"/>
      <c r="Y32" s="133"/>
      <c r="Z32" s="133"/>
      <c r="AA32" s="133"/>
      <c r="AB32" s="133"/>
    </row>
    <row r="33" spans="1:28" s="4" customFormat="1" ht="13.5" customHeight="1" x14ac:dyDescent="0.2">
      <c r="A33" s="79">
        <v>9</v>
      </c>
      <c r="B33" s="166"/>
      <c r="C33" s="45"/>
      <c r="D33" s="418" t="s">
        <v>268</v>
      </c>
      <c r="E33" s="418" t="s">
        <v>268</v>
      </c>
      <c r="F33" s="187">
        <f t="shared" ref="F33:I34" si="41">R33</f>
        <v>13.68</v>
      </c>
      <c r="G33" s="187">
        <f t="shared" si="41"/>
        <v>14.22</v>
      </c>
      <c r="H33" s="187">
        <f t="shared" si="41"/>
        <v>14.79</v>
      </c>
      <c r="I33" s="187">
        <f t="shared" si="41"/>
        <v>15.38</v>
      </c>
      <c r="J33" s="187">
        <f>V33</f>
        <v>16</v>
      </c>
      <c r="K33" s="130"/>
      <c r="L33" s="130" t="e">
        <f>(F33/E33)-1</f>
        <v>#VALUE!</v>
      </c>
      <c r="M33" s="130">
        <f t="shared" ref="M33:P33" si="42">(G33/F33)-1</f>
        <v>3.9474000000000002E-2</v>
      </c>
      <c r="N33" s="130">
        <f t="shared" si="42"/>
        <v>4.0084000000000002E-2</v>
      </c>
      <c r="O33" s="130">
        <f t="shared" si="42"/>
        <v>3.9891999999999997E-2</v>
      </c>
      <c r="P33" s="130">
        <f t="shared" si="42"/>
        <v>4.0312000000000001E-2</v>
      </c>
      <c r="Q33" s="204">
        <f>ROUND(VLOOKUP($A33,'2019 REG - ORD 841'!$A$9:$V$303,17,FALSE)*(1+$I$2),5)</f>
        <v>13.1502</v>
      </c>
      <c r="R33" s="204">
        <f>ROUND(VLOOKUP($A33,'2019 REG - ORD 841'!$A$9:$V$303,18,FALSE)*(1+$I$2),5)</f>
        <v>13.676209999999999</v>
      </c>
      <c r="S33" s="204">
        <f>ROUND(VLOOKUP($A33,'2019 REG - ORD 841'!$A$9:$V$303,19,FALSE)*(1+$I$2),5)</f>
        <v>14.22326</v>
      </c>
      <c r="T33" s="204">
        <f>ROUND(VLOOKUP($A33,'2019 REG - ORD 841'!$A$9:$V$303,20,FALSE)*(1+$I$2),5)</f>
        <v>14.79217</v>
      </c>
      <c r="U33" s="204">
        <f>ROUND(VLOOKUP($A33,'2019 REG - ORD 841'!$A$9:$V$303,21,FALSE)*(1+$I$2),5)</f>
        <v>15.38386</v>
      </c>
      <c r="V33" s="204">
        <f>ROUND(VLOOKUP($A33,'2019 REG - ORD 841'!$A$9:$V$303,22,FALSE)*(1+$I$2),5)</f>
        <v>15.99921</v>
      </c>
      <c r="W33" s="130"/>
      <c r="X33" s="130">
        <f>(R33/Q33)-1</f>
        <v>0.04</v>
      </c>
      <c r="Y33" s="130">
        <f t="shared" ref="Y33:AB33" si="43">(S33/R33)-1</f>
        <v>0.04</v>
      </c>
      <c r="Z33" s="130">
        <f t="shared" si="43"/>
        <v>3.9999E-2</v>
      </c>
      <c r="AA33" s="130">
        <f t="shared" si="43"/>
        <v>0.04</v>
      </c>
      <c r="AB33" s="130">
        <f t="shared" si="43"/>
        <v>0.04</v>
      </c>
    </row>
    <row r="34" spans="1:28" s="4" customFormat="1" ht="13.5" customHeight="1" x14ac:dyDescent="0.2">
      <c r="A34" s="76"/>
      <c r="B34" s="167"/>
      <c r="C34" s="29"/>
      <c r="D34" s="419"/>
      <c r="E34" s="419"/>
      <c r="F34" s="188">
        <f t="shared" si="41"/>
        <v>28447</v>
      </c>
      <c r="G34" s="188">
        <f t="shared" si="41"/>
        <v>29584</v>
      </c>
      <c r="H34" s="188">
        <f t="shared" si="41"/>
        <v>30768</v>
      </c>
      <c r="I34" s="188">
        <f t="shared" si="41"/>
        <v>31998</v>
      </c>
      <c r="J34" s="188">
        <f>V34</f>
        <v>33278</v>
      </c>
      <c r="K34" s="130" t="e">
        <f>(E33/E30)-1</f>
        <v>#VALUE!</v>
      </c>
      <c r="L34" s="130" t="e">
        <f>(F33/F30)-1</f>
        <v>#VALUE!</v>
      </c>
      <c r="M34" s="130">
        <f t="shared" ref="M34:P34" si="44">(G33/G30)-1</f>
        <v>2.4496E-2</v>
      </c>
      <c r="N34" s="130">
        <f t="shared" si="44"/>
        <v>2.4948000000000001E-2</v>
      </c>
      <c r="O34" s="130">
        <f t="shared" si="44"/>
        <v>2.4649999999999998E-2</v>
      </c>
      <c r="P34" s="130">
        <f t="shared" si="44"/>
        <v>2.4983999999999999E-2</v>
      </c>
      <c r="Q34" s="131">
        <f t="shared" ref="Q34:U34" si="45">ROUND((Q33*2080),5)</f>
        <v>27352.416000000001</v>
      </c>
      <c r="R34" s="132">
        <f t="shared" si="45"/>
        <v>28446.516800000001</v>
      </c>
      <c r="S34" s="132">
        <f t="shared" si="45"/>
        <v>29584.380799999999</v>
      </c>
      <c r="T34" s="132">
        <f t="shared" si="45"/>
        <v>30767.713599999999</v>
      </c>
      <c r="U34" s="132">
        <f t="shared" si="45"/>
        <v>31998.428800000002</v>
      </c>
      <c r="V34" s="132">
        <f>ROUND((V33*2080),5)</f>
        <v>33278.356800000001</v>
      </c>
      <c r="W34" s="130">
        <f>(Q33/Q30)-1</f>
        <v>2.5000999999999999E-2</v>
      </c>
      <c r="X34" s="130">
        <f>(R33/R30)-1</f>
        <v>2.5000999999999999E-2</v>
      </c>
      <c r="Y34" s="130">
        <f t="shared" ref="Y34:AB34" si="46">(S33/S30)-1</f>
        <v>2.5002E-2</v>
      </c>
      <c r="Z34" s="130">
        <f t="shared" si="46"/>
        <v>2.5000000000000001E-2</v>
      </c>
      <c r="AA34" s="130">
        <f t="shared" si="46"/>
        <v>2.5000000000000001E-2</v>
      </c>
      <c r="AB34" s="130">
        <f t="shared" si="46"/>
        <v>2.5000000000000001E-2</v>
      </c>
    </row>
    <row r="35" spans="1:28" s="4" customFormat="1" ht="13.5" customHeight="1" thickBot="1" x14ac:dyDescent="0.25">
      <c r="A35" s="80"/>
      <c r="B35" s="168"/>
      <c r="C35" s="39"/>
      <c r="D35" s="420"/>
      <c r="E35" s="420"/>
      <c r="F35" s="190"/>
      <c r="G35" s="190"/>
      <c r="H35" s="190"/>
      <c r="I35" s="190"/>
      <c r="J35" s="190"/>
      <c r="K35" s="133"/>
      <c r="L35" s="133"/>
      <c r="M35" s="133"/>
      <c r="N35" s="133"/>
      <c r="O35" s="133"/>
      <c r="P35" s="133"/>
      <c r="Q35" s="134"/>
      <c r="R35" s="135"/>
      <c r="S35" s="135"/>
      <c r="T35" s="135"/>
      <c r="U35" s="135"/>
      <c r="V35" s="135"/>
      <c r="W35" s="133"/>
      <c r="X35" s="133"/>
      <c r="Y35" s="133"/>
      <c r="Z35" s="133"/>
      <c r="AA35" s="133"/>
      <c r="AB35" s="133"/>
    </row>
    <row r="36" spans="1:28" s="4" customFormat="1" ht="13.5" customHeight="1" x14ac:dyDescent="0.2">
      <c r="A36" s="79">
        <v>10</v>
      </c>
      <c r="B36" s="166"/>
      <c r="C36" s="45"/>
      <c r="D36" s="418" t="s">
        <v>268</v>
      </c>
      <c r="E36" s="418" t="s">
        <v>268</v>
      </c>
      <c r="F36" s="187">
        <f t="shared" ref="F36:I37" si="47">R36</f>
        <v>14.02</v>
      </c>
      <c r="G36" s="187">
        <f t="shared" si="47"/>
        <v>14.58</v>
      </c>
      <c r="H36" s="187">
        <f t="shared" si="47"/>
        <v>15.16</v>
      </c>
      <c r="I36" s="187">
        <f t="shared" si="47"/>
        <v>15.77</v>
      </c>
      <c r="J36" s="187">
        <f>V36</f>
        <v>16.399999999999999</v>
      </c>
      <c r="K36" s="130"/>
      <c r="L36" s="130" t="e">
        <f>(F36/E36)-1</f>
        <v>#VALUE!</v>
      </c>
      <c r="M36" s="130">
        <f t="shared" ref="M36:P36" si="48">(G36/F36)-1</f>
        <v>3.9942999999999999E-2</v>
      </c>
      <c r="N36" s="130">
        <f t="shared" si="48"/>
        <v>3.9780999999999997E-2</v>
      </c>
      <c r="O36" s="130">
        <f t="shared" si="48"/>
        <v>4.0237000000000002E-2</v>
      </c>
      <c r="P36" s="130">
        <f t="shared" si="48"/>
        <v>3.9948999999999998E-2</v>
      </c>
      <c r="Q36" s="204">
        <f>ROUND(VLOOKUP($A36,'2019 REG - ORD 841'!$A$9:$V$303,17,FALSE)*(1+$I$2),5)</f>
        <v>13.47893</v>
      </c>
      <c r="R36" s="204">
        <f>ROUND(VLOOKUP($A36,'2019 REG - ORD 841'!$A$9:$V$303,18,FALSE)*(1+$I$2),5)</f>
        <v>14.0181</v>
      </c>
      <c r="S36" s="204">
        <f>ROUND(VLOOKUP($A36,'2019 REG - ORD 841'!$A$9:$V$303,19,FALSE)*(1+$I$2),5)</f>
        <v>14.57882</v>
      </c>
      <c r="T36" s="204">
        <f>ROUND(VLOOKUP($A36,'2019 REG - ORD 841'!$A$9:$V$303,20,FALSE)*(1+$I$2),5)</f>
        <v>15.16197</v>
      </c>
      <c r="U36" s="204">
        <f>ROUND(VLOOKUP($A36,'2019 REG - ORD 841'!$A$9:$V$303,21,FALSE)*(1+$I$2),5)</f>
        <v>15.768459999999999</v>
      </c>
      <c r="V36" s="204">
        <f>ROUND(VLOOKUP($A36,'2019 REG - ORD 841'!$A$9:$V$303,22,FALSE)*(1+$I$2),5)</f>
        <v>16.3992</v>
      </c>
      <c r="W36" s="130"/>
      <c r="X36" s="130">
        <f>(R36/Q36)-1</f>
        <v>4.0001000000000002E-2</v>
      </c>
      <c r="Y36" s="130">
        <f t="shared" ref="Y36:AB36" si="49">(S36/R36)-1</f>
        <v>0.04</v>
      </c>
      <c r="Z36" s="130">
        <f t="shared" si="49"/>
        <v>0.04</v>
      </c>
      <c r="AA36" s="130">
        <f t="shared" si="49"/>
        <v>4.0001000000000002E-2</v>
      </c>
      <c r="AB36" s="130">
        <f t="shared" si="49"/>
        <v>0.04</v>
      </c>
    </row>
    <row r="37" spans="1:28" s="4" customFormat="1" ht="13.5" customHeight="1" x14ac:dyDescent="0.2">
      <c r="A37" s="76"/>
      <c r="B37" s="167"/>
      <c r="C37" s="29"/>
      <c r="D37" s="419"/>
      <c r="E37" s="419"/>
      <c r="F37" s="188">
        <f t="shared" si="47"/>
        <v>29158</v>
      </c>
      <c r="G37" s="188">
        <f t="shared" si="47"/>
        <v>30324</v>
      </c>
      <c r="H37" s="188">
        <f t="shared" si="47"/>
        <v>31537</v>
      </c>
      <c r="I37" s="188">
        <f t="shared" si="47"/>
        <v>32798</v>
      </c>
      <c r="J37" s="188">
        <f>V37</f>
        <v>34110</v>
      </c>
      <c r="K37" s="130" t="e">
        <f>(E36/E33)-1</f>
        <v>#VALUE!</v>
      </c>
      <c r="L37" s="130">
        <f>(F36/F33)-1</f>
        <v>2.4854000000000001E-2</v>
      </c>
      <c r="M37" s="130">
        <f t="shared" ref="M37:P37" si="50">(G36/G33)-1</f>
        <v>2.5316000000000002E-2</v>
      </c>
      <c r="N37" s="130">
        <f t="shared" si="50"/>
        <v>2.5017000000000001E-2</v>
      </c>
      <c r="O37" s="130">
        <f t="shared" si="50"/>
        <v>2.5357999999999999E-2</v>
      </c>
      <c r="P37" s="130">
        <f t="shared" si="50"/>
        <v>2.5000000000000001E-2</v>
      </c>
      <c r="Q37" s="131">
        <f t="shared" ref="Q37:U37" si="51">ROUND((Q36*2080),5)</f>
        <v>28036.1744</v>
      </c>
      <c r="R37" s="132">
        <f t="shared" si="51"/>
        <v>29157.648000000001</v>
      </c>
      <c r="S37" s="132">
        <f t="shared" si="51"/>
        <v>30323.945599999999</v>
      </c>
      <c r="T37" s="132">
        <f t="shared" si="51"/>
        <v>31536.8976</v>
      </c>
      <c r="U37" s="132">
        <f t="shared" si="51"/>
        <v>32798.396800000002</v>
      </c>
      <c r="V37" s="132">
        <f>ROUND((V36*2080),5)</f>
        <v>34110.336000000003</v>
      </c>
      <c r="W37" s="130">
        <f>(Q36/Q33)-1</f>
        <v>2.4997999999999999E-2</v>
      </c>
      <c r="X37" s="130">
        <f>(R36/R33)-1</f>
        <v>2.4999E-2</v>
      </c>
      <c r="Y37" s="130">
        <f t="shared" ref="Y37:AB37" si="52">(S36/S33)-1</f>
        <v>2.4997999999999999E-2</v>
      </c>
      <c r="Z37" s="130">
        <f t="shared" si="52"/>
        <v>2.5000000000000001E-2</v>
      </c>
      <c r="AA37" s="130">
        <f t="shared" si="52"/>
        <v>2.5000000000000001E-2</v>
      </c>
      <c r="AB37" s="130">
        <f t="shared" si="52"/>
        <v>2.5000999999999999E-2</v>
      </c>
    </row>
    <row r="38" spans="1:28" s="4" customFormat="1" ht="13.5" customHeight="1" thickBot="1" x14ac:dyDescent="0.25">
      <c r="A38" s="80"/>
      <c r="B38" s="168"/>
      <c r="C38" s="39"/>
      <c r="D38" s="420"/>
      <c r="E38" s="420"/>
      <c r="F38" s="190"/>
      <c r="G38" s="190"/>
      <c r="H38" s="190"/>
      <c r="I38" s="190"/>
      <c r="J38" s="190"/>
      <c r="K38" s="133"/>
      <c r="L38" s="133"/>
      <c r="M38" s="133"/>
      <c r="N38" s="133"/>
      <c r="O38" s="133"/>
      <c r="P38" s="133"/>
      <c r="Q38" s="134"/>
      <c r="R38" s="135"/>
      <c r="S38" s="135"/>
      <c r="T38" s="135"/>
      <c r="U38" s="135"/>
      <c r="V38" s="135"/>
      <c r="W38" s="133"/>
      <c r="X38" s="133"/>
      <c r="Y38" s="133"/>
      <c r="Z38" s="133"/>
      <c r="AA38" s="133"/>
      <c r="AB38" s="133"/>
    </row>
    <row r="39" spans="1:28" s="4" customFormat="1" ht="13.5" customHeight="1" x14ac:dyDescent="0.2">
      <c r="A39" s="79">
        <v>11</v>
      </c>
      <c r="B39" s="166"/>
      <c r="C39" s="45"/>
      <c r="D39" s="418" t="s">
        <v>268</v>
      </c>
      <c r="E39" s="187">
        <f t="shared" ref="E39:I40" si="53">Q39</f>
        <v>13.82</v>
      </c>
      <c r="F39" s="187">
        <f t="shared" si="53"/>
        <v>14.37</v>
      </c>
      <c r="G39" s="187">
        <f t="shared" si="53"/>
        <v>14.94</v>
      </c>
      <c r="H39" s="187">
        <f t="shared" si="53"/>
        <v>15.54</v>
      </c>
      <c r="I39" s="187">
        <f t="shared" si="53"/>
        <v>16.16</v>
      </c>
      <c r="J39" s="187">
        <f>V39</f>
        <v>16.809999999999999</v>
      </c>
      <c r="K39" s="130"/>
      <c r="L39" s="130">
        <f>(F39/E39)-1</f>
        <v>3.9796999999999999E-2</v>
      </c>
      <c r="M39" s="130">
        <f t="shared" ref="M39:P39" si="54">(G39/F39)-1</f>
        <v>3.9666E-2</v>
      </c>
      <c r="N39" s="130">
        <f t="shared" si="54"/>
        <v>4.0161000000000002E-2</v>
      </c>
      <c r="O39" s="130">
        <f t="shared" si="54"/>
        <v>3.9897000000000002E-2</v>
      </c>
      <c r="P39" s="130">
        <f t="shared" si="54"/>
        <v>4.0223000000000002E-2</v>
      </c>
      <c r="Q39" s="204">
        <f>ROUND(VLOOKUP($A39,'2019 REG - ORD 841'!$A$9:$V$303,17,FALSE)*(1+$I$2),5)</f>
        <v>13.815910000000001</v>
      </c>
      <c r="R39" s="204">
        <f>ROUND(VLOOKUP($A39,'2019 REG - ORD 841'!$A$9:$V$303,18,FALSE)*(1+$I$2),5)</f>
        <v>14.368539999999999</v>
      </c>
      <c r="S39" s="204">
        <f>ROUND(VLOOKUP($A39,'2019 REG - ORD 841'!$A$9:$V$303,19,FALSE)*(1+$I$2),5)</f>
        <v>14.943289999999999</v>
      </c>
      <c r="T39" s="204">
        <f>ROUND(VLOOKUP($A39,'2019 REG - ORD 841'!$A$9:$V$303,20,FALSE)*(1+$I$2),5)</f>
        <v>15.54102</v>
      </c>
      <c r="U39" s="204">
        <f>ROUND(VLOOKUP($A39,'2019 REG - ORD 841'!$A$9:$V$303,21,FALSE)*(1+$I$2),5)</f>
        <v>16.162659999999999</v>
      </c>
      <c r="V39" s="204">
        <f>ROUND(VLOOKUP($A39,'2019 REG - ORD 841'!$A$9:$V$303,22,FALSE)*(1+$I$2),5)</f>
        <v>16.809170000000002</v>
      </c>
      <c r="W39" s="130"/>
      <c r="X39" s="130">
        <f>(R39/Q39)-1</f>
        <v>0.04</v>
      </c>
      <c r="Y39" s="130">
        <f t="shared" ref="Y39:AB39" si="55">(S39/R39)-1</f>
        <v>4.0001000000000002E-2</v>
      </c>
      <c r="Z39" s="130">
        <f t="shared" si="55"/>
        <v>0.04</v>
      </c>
      <c r="AA39" s="130">
        <f t="shared" si="55"/>
        <v>0.04</v>
      </c>
      <c r="AB39" s="130">
        <f t="shared" si="55"/>
        <v>0.04</v>
      </c>
    </row>
    <row r="40" spans="1:28" s="4" customFormat="1" ht="13.5" customHeight="1" x14ac:dyDescent="0.2">
      <c r="A40" s="76"/>
      <c r="B40" s="167"/>
      <c r="C40" s="29"/>
      <c r="D40" s="419"/>
      <c r="E40" s="188">
        <f t="shared" si="53"/>
        <v>28737</v>
      </c>
      <c r="F40" s="188">
        <f t="shared" si="53"/>
        <v>29887</v>
      </c>
      <c r="G40" s="188">
        <f t="shared" si="53"/>
        <v>31082</v>
      </c>
      <c r="H40" s="188">
        <f t="shared" si="53"/>
        <v>32325</v>
      </c>
      <c r="I40" s="188">
        <f t="shared" si="53"/>
        <v>33618</v>
      </c>
      <c r="J40" s="188">
        <f>V40</f>
        <v>34963</v>
      </c>
      <c r="K40" s="130" t="e">
        <f>(E39/E36)-1</f>
        <v>#VALUE!</v>
      </c>
      <c r="L40" s="130">
        <f>(F39/F36)-1</f>
        <v>2.4964E-2</v>
      </c>
      <c r="M40" s="130">
        <f t="shared" ref="M40:P40" si="56">(G39/G36)-1</f>
        <v>2.4691000000000001E-2</v>
      </c>
      <c r="N40" s="130">
        <f t="shared" si="56"/>
        <v>2.5066000000000001E-2</v>
      </c>
      <c r="O40" s="130">
        <f t="shared" si="56"/>
        <v>2.4731E-2</v>
      </c>
      <c r="P40" s="130">
        <f t="shared" si="56"/>
        <v>2.5000000000000001E-2</v>
      </c>
      <c r="Q40" s="131">
        <f t="shared" ref="Q40:U40" si="57">ROUND((Q39*2080),5)</f>
        <v>28737.092799999999</v>
      </c>
      <c r="R40" s="132">
        <f t="shared" si="57"/>
        <v>29886.563200000001</v>
      </c>
      <c r="S40" s="132">
        <f t="shared" si="57"/>
        <v>31082.0432</v>
      </c>
      <c r="T40" s="132">
        <f t="shared" si="57"/>
        <v>32325.321599999999</v>
      </c>
      <c r="U40" s="132">
        <f t="shared" si="57"/>
        <v>33618.332799999996</v>
      </c>
      <c r="V40" s="132">
        <f>ROUND((V39*2080),5)</f>
        <v>34963.073600000003</v>
      </c>
      <c r="W40" s="130">
        <f>(Q39/Q36)-1</f>
        <v>2.5000999999999999E-2</v>
      </c>
      <c r="X40" s="130">
        <f>(R39/R36)-1</f>
        <v>2.4999E-2</v>
      </c>
      <c r="Y40" s="130">
        <f t="shared" ref="Y40:AB40" si="58">(S39/S36)-1</f>
        <v>2.5000000000000001E-2</v>
      </c>
      <c r="Z40" s="130">
        <f t="shared" si="58"/>
        <v>2.5000000000000001E-2</v>
      </c>
      <c r="AA40" s="130">
        <f t="shared" si="58"/>
        <v>2.4999E-2</v>
      </c>
      <c r="AB40" s="130">
        <f t="shared" si="58"/>
        <v>2.4999E-2</v>
      </c>
    </row>
    <row r="41" spans="1:28" s="4" customFormat="1" ht="13.5" customHeight="1" thickBot="1" x14ac:dyDescent="0.25">
      <c r="A41" s="80"/>
      <c r="B41" s="168"/>
      <c r="C41" s="39"/>
      <c r="D41" s="420"/>
      <c r="E41" s="189"/>
      <c r="F41" s="190"/>
      <c r="G41" s="190"/>
      <c r="H41" s="190"/>
      <c r="I41" s="190"/>
      <c r="J41" s="190"/>
      <c r="K41" s="133"/>
      <c r="L41" s="133"/>
      <c r="M41" s="133"/>
      <c r="N41" s="133"/>
      <c r="O41" s="133"/>
      <c r="P41" s="133"/>
      <c r="Q41" s="134"/>
      <c r="R41" s="135"/>
      <c r="S41" s="135"/>
      <c r="T41" s="135"/>
      <c r="U41" s="135"/>
      <c r="V41" s="135"/>
      <c r="W41" s="133"/>
      <c r="X41" s="133"/>
      <c r="Y41" s="133"/>
      <c r="Z41" s="133"/>
      <c r="AA41" s="133"/>
      <c r="AB41" s="133"/>
    </row>
    <row r="42" spans="1:28" s="4" customFormat="1" ht="13.5" customHeight="1" x14ac:dyDescent="0.2">
      <c r="A42" s="79">
        <v>12</v>
      </c>
      <c r="B42" s="166"/>
      <c r="C42" s="45"/>
      <c r="D42" s="187">
        <f t="shared" ref="D42:D100" si="59">+Q42*96%</f>
        <v>13.59</v>
      </c>
      <c r="E42" s="187">
        <f t="shared" ref="E42:I43" si="60">Q42</f>
        <v>14.16</v>
      </c>
      <c r="F42" s="187">
        <f t="shared" si="60"/>
        <v>14.73</v>
      </c>
      <c r="G42" s="187">
        <f t="shared" si="60"/>
        <v>15.32</v>
      </c>
      <c r="H42" s="187">
        <f t="shared" si="60"/>
        <v>15.93</v>
      </c>
      <c r="I42" s="187">
        <f t="shared" si="60"/>
        <v>16.57</v>
      </c>
      <c r="J42" s="187">
        <f>V42</f>
        <v>17.23</v>
      </c>
      <c r="K42" s="130"/>
      <c r="L42" s="130">
        <f>(F42/E42)-1</f>
        <v>4.0253999999999998E-2</v>
      </c>
      <c r="M42" s="130">
        <f t="shared" ref="M42:P42" si="61">(G42/F42)-1</f>
        <v>4.0053999999999999E-2</v>
      </c>
      <c r="N42" s="130">
        <f t="shared" si="61"/>
        <v>3.9816999999999998E-2</v>
      </c>
      <c r="O42" s="130">
        <f t="shared" si="61"/>
        <v>4.0176000000000003E-2</v>
      </c>
      <c r="P42" s="130">
        <f t="shared" si="61"/>
        <v>3.9830999999999998E-2</v>
      </c>
      <c r="Q42" s="204">
        <f>ROUND(VLOOKUP($A42,'2019 REG - ORD 841'!$A$9:$V$303,17,FALSE)*(1+$I$2),5)</f>
        <v>14.16131</v>
      </c>
      <c r="R42" s="204">
        <f>ROUND(VLOOKUP($A42,'2019 REG - ORD 841'!$A$9:$V$303,18,FALSE)*(1+$I$2),5)</f>
        <v>14.72776</v>
      </c>
      <c r="S42" s="204">
        <f>ROUND(VLOOKUP($A42,'2019 REG - ORD 841'!$A$9:$V$303,19,FALSE)*(1+$I$2),5)</f>
        <v>15.316879999999999</v>
      </c>
      <c r="T42" s="204">
        <f>ROUND(VLOOKUP($A42,'2019 REG - ORD 841'!$A$9:$V$303,20,FALSE)*(1+$I$2),5)</f>
        <v>15.92956</v>
      </c>
      <c r="U42" s="204">
        <f>ROUND(VLOOKUP($A42,'2019 REG - ORD 841'!$A$9:$V$303,21,FALSE)*(1+$I$2),5)</f>
        <v>16.56673</v>
      </c>
      <c r="V42" s="204">
        <f>ROUND(VLOOKUP($A42,'2019 REG - ORD 841'!$A$9:$V$303,22,FALSE)*(1+$I$2),5)</f>
        <v>17.229410000000001</v>
      </c>
      <c r="W42" s="130"/>
      <c r="X42" s="130">
        <f>(R42/Q42)-1</f>
        <v>0.04</v>
      </c>
      <c r="Y42" s="130">
        <f t="shared" ref="Y42:AB42" si="62">(S42/R42)-1</f>
        <v>4.0001000000000002E-2</v>
      </c>
      <c r="Z42" s="130">
        <f t="shared" si="62"/>
        <v>0.04</v>
      </c>
      <c r="AA42" s="130">
        <f t="shared" si="62"/>
        <v>3.9999E-2</v>
      </c>
      <c r="AB42" s="130">
        <f t="shared" si="62"/>
        <v>4.0001000000000002E-2</v>
      </c>
    </row>
    <row r="43" spans="1:28" s="4" customFormat="1" ht="13.5" customHeight="1" x14ac:dyDescent="0.2">
      <c r="A43" s="76"/>
      <c r="B43" s="167"/>
      <c r="C43" s="29"/>
      <c r="D43" s="188">
        <f t="shared" si="59"/>
        <v>28277</v>
      </c>
      <c r="E43" s="188">
        <f t="shared" si="60"/>
        <v>29456</v>
      </c>
      <c r="F43" s="188">
        <f t="shared" si="60"/>
        <v>30634</v>
      </c>
      <c r="G43" s="188">
        <f t="shared" si="60"/>
        <v>31859</v>
      </c>
      <c r="H43" s="188">
        <f t="shared" si="60"/>
        <v>33133</v>
      </c>
      <c r="I43" s="188">
        <f t="shared" si="60"/>
        <v>34459</v>
      </c>
      <c r="J43" s="188">
        <f>V43</f>
        <v>35837</v>
      </c>
      <c r="K43" s="130">
        <f>(E42/E39)-1</f>
        <v>2.4601999999999999E-2</v>
      </c>
      <c r="L43" s="130">
        <f>(F42/F39)-1</f>
        <v>2.5052000000000001E-2</v>
      </c>
      <c r="M43" s="130">
        <f t="shared" ref="M43:P43" si="63">(G42/G39)-1</f>
        <v>2.5434999999999999E-2</v>
      </c>
      <c r="N43" s="130">
        <f t="shared" si="63"/>
        <v>2.5097000000000001E-2</v>
      </c>
      <c r="O43" s="130">
        <f t="shared" si="63"/>
        <v>2.5371000000000001E-2</v>
      </c>
      <c r="P43" s="130">
        <f t="shared" si="63"/>
        <v>2.4985E-2</v>
      </c>
      <c r="Q43" s="131">
        <f t="shared" ref="Q43:U43" si="64">ROUND((Q42*2080),5)</f>
        <v>29455.524799999999</v>
      </c>
      <c r="R43" s="132">
        <f t="shared" si="64"/>
        <v>30633.7408</v>
      </c>
      <c r="S43" s="132">
        <f t="shared" si="64"/>
        <v>31859.110400000001</v>
      </c>
      <c r="T43" s="132">
        <f t="shared" si="64"/>
        <v>33133.484799999998</v>
      </c>
      <c r="U43" s="132">
        <f t="shared" si="64"/>
        <v>34458.7984</v>
      </c>
      <c r="V43" s="132">
        <f>ROUND((V42*2080),5)</f>
        <v>35837.1728</v>
      </c>
      <c r="W43" s="130">
        <f>(Q42/Q39)-1</f>
        <v>2.5000000000000001E-2</v>
      </c>
      <c r="X43" s="130">
        <f>(R42/R39)-1</f>
        <v>2.5000000000000001E-2</v>
      </c>
      <c r="Y43" s="130">
        <f t="shared" ref="Y43:AB43" si="65">(S42/S39)-1</f>
        <v>2.5000999999999999E-2</v>
      </c>
      <c r="Z43" s="130">
        <f t="shared" si="65"/>
        <v>2.5000999999999999E-2</v>
      </c>
      <c r="AA43" s="130">
        <f t="shared" si="65"/>
        <v>2.5000000000000001E-2</v>
      </c>
      <c r="AB43" s="130">
        <f t="shared" si="65"/>
        <v>2.5000999999999999E-2</v>
      </c>
    </row>
    <row r="44" spans="1:28" s="4" customFormat="1" ht="13.5" customHeight="1" thickBot="1" x14ac:dyDescent="0.25">
      <c r="A44" s="80"/>
      <c r="B44" s="168"/>
      <c r="C44" s="39"/>
      <c r="D44" s="247"/>
      <c r="E44" s="189"/>
      <c r="F44" s="190"/>
      <c r="G44" s="190"/>
      <c r="H44" s="190"/>
      <c r="I44" s="190"/>
      <c r="J44" s="190"/>
      <c r="K44" s="133"/>
      <c r="L44" s="133"/>
      <c r="M44" s="133"/>
      <c r="N44" s="133"/>
      <c r="O44" s="133"/>
      <c r="P44" s="133"/>
      <c r="Q44" s="134"/>
      <c r="R44" s="135"/>
      <c r="S44" s="135"/>
      <c r="T44" s="135"/>
      <c r="U44" s="135"/>
      <c r="V44" s="135"/>
      <c r="W44" s="133"/>
      <c r="X44" s="133"/>
      <c r="Y44" s="133"/>
      <c r="Z44" s="133"/>
      <c r="AA44" s="133"/>
      <c r="AB44" s="133"/>
    </row>
    <row r="45" spans="1:28" s="4" customFormat="1" ht="13.5" customHeight="1" x14ac:dyDescent="0.2">
      <c r="A45" s="79">
        <v>13</v>
      </c>
      <c r="B45" s="166"/>
      <c r="C45" s="45" t="s">
        <v>141</v>
      </c>
      <c r="D45" s="187">
        <f t="shared" si="59"/>
        <v>13.93</v>
      </c>
      <c r="E45" s="187">
        <f t="shared" ref="E45:I46" si="66">Q45</f>
        <v>14.52</v>
      </c>
      <c r="F45" s="187">
        <f t="shared" si="66"/>
        <v>15.1</v>
      </c>
      <c r="G45" s="187">
        <f t="shared" si="66"/>
        <v>15.7</v>
      </c>
      <c r="H45" s="187">
        <f t="shared" si="66"/>
        <v>16.329999999999998</v>
      </c>
      <c r="I45" s="187">
        <f t="shared" si="66"/>
        <v>16.98</v>
      </c>
      <c r="J45" s="187">
        <f>V45</f>
        <v>17.66</v>
      </c>
      <c r="K45" s="130"/>
      <c r="L45" s="130">
        <f>(F45/E45)-1</f>
        <v>3.9945000000000001E-2</v>
      </c>
      <c r="M45" s="130">
        <f t="shared" ref="M45:P45" si="67">(G45/F45)-1</f>
        <v>3.9734999999999999E-2</v>
      </c>
      <c r="N45" s="130">
        <f t="shared" si="67"/>
        <v>4.0127000000000003E-2</v>
      </c>
      <c r="O45" s="130">
        <f t="shared" si="67"/>
        <v>3.9803999999999999E-2</v>
      </c>
      <c r="P45" s="130">
        <f t="shared" si="67"/>
        <v>4.0046999999999999E-2</v>
      </c>
      <c r="Q45" s="204">
        <f>ROUND(VLOOKUP($A45,'2019 REG - ORD 841'!$A$9:$V$303,17,FALSE)*(1+$I$2),5)</f>
        <v>14.515359999999999</v>
      </c>
      <c r="R45" s="204">
        <f>ROUND(VLOOKUP($A45,'2019 REG - ORD 841'!$A$9:$V$303,18,FALSE)*(1+$I$2),5)</f>
        <v>15.095969999999999</v>
      </c>
      <c r="S45" s="204">
        <f>ROUND(VLOOKUP($A45,'2019 REG - ORD 841'!$A$9:$V$303,19,FALSE)*(1+$I$2),5)</f>
        <v>15.699809999999999</v>
      </c>
      <c r="T45" s="204">
        <f>ROUND(VLOOKUP($A45,'2019 REG - ORD 841'!$A$9:$V$303,20,FALSE)*(1+$I$2),5)</f>
        <v>16.3278</v>
      </c>
      <c r="U45" s="204">
        <f>ROUND(VLOOKUP($A45,'2019 REG - ORD 841'!$A$9:$V$303,21,FALSE)*(1+$I$2),5)</f>
        <v>16.980910000000002</v>
      </c>
      <c r="V45" s="204">
        <f>ROUND(VLOOKUP($A45,'2019 REG - ORD 841'!$A$9:$V$303,22,FALSE)*(1+$I$2),5)</f>
        <v>17.660150000000002</v>
      </c>
      <c r="W45" s="130"/>
      <c r="X45" s="130">
        <f>(R45/Q45)-1</f>
        <v>0.04</v>
      </c>
      <c r="Y45" s="130">
        <f t="shared" ref="Y45:AB45" si="68">(S45/R45)-1</f>
        <v>0.04</v>
      </c>
      <c r="Z45" s="130">
        <f t="shared" si="68"/>
        <v>0.04</v>
      </c>
      <c r="AA45" s="130">
        <f t="shared" si="68"/>
        <v>0.04</v>
      </c>
      <c r="AB45" s="130">
        <f t="shared" si="68"/>
        <v>0.04</v>
      </c>
    </row>
    <row r="46" spans="1:28" s="4" customFormat="1" ht="13.5" customHeight="1" x14ac:dyDescent="0.2">
      <c r="A46" s="76"/>
      <c r="B46" s="167"/>
      <c r="C46" s="29"/>
      <c r="D46" s="188">
        <f t="shared" si="59"/>
        <v>28984</v>
      </c>
      <c r="E46" s="188">
        <f t="shared" si="66"/>
        <v>30192</v>
      </c>
      <c r="F46" s="188">
        <f t="shared" si="66"/>
        <v>31400</v>
      </c>
      <c r="G46" s="188">
        <f t="shared" si="66"/>
        <v>32656</v>
      </c>
      <c r="H46" s="188">
        <f t="shared" si="66"/>
        <v>33962</v>
      </c>
      <c r="I46" s="188">
        <f t="shared" si="66"/>
        <v>35320</v>
      </c>
      <c r="J46" s="188">
        <f>V46</f>
        <v>36733</v>
      </c>
      <c r="K46" s="130">
        <f>(E45/E42)-1</f>
        <v>2.5423999999999999E-2</v>
      </c>
      <c r="L46" s="130">
        <f>(F45/F42)-1</f>
        <v>2.5118999999999999E-2</v>
      </c>
      <c r="M46" s="130">
        <f t="shared" ref="M46:P46" si="69">(G45/G42)-1</f>
        <v>2.4804E-2</v>
      </c>
      <c r="N46" s="130">
        <f t="shared" si="69"/>
        <v>2.511E-2</v>
      </c>
      <c r="O46" s="130">
        <f t="shared" si="69"/>
        <v>2.4743999999999999E-2</v>
      </c>
      <c r="P46" s="130">
        <f t="shared" si="69"/>
        <v>2.4955999999999999E-2</v>
      </c>
      <c r="Q46" s="131">
        <f t="shared" ref="Q46:U46" si="70">ROUND((Q45*2080),5)</f>
        <v>30191.948799999998</v>
      </c>
      <c r="R46" s="132">
        <f t="shared" si="70"/>
        <v>31399.617600000001</v>
      </c>
      <c r="S46" s="132">
        <f t="shared" si="70"/>
        <v>32655.604800000001</v>
      </c>
      <c r="T46" s="132">
        <f t="shared" si="70"/>
        <v>33961.824000000001</v>
      </c>
      <c r="U46" s="132">
        <f t="shared" si="70"/>
        <v>35320.292800000003</v>
      </c>
      <c r="V46" s="132">
        <f>ROUND((V45*2080),5)</f>
        <v>36733.112000000001</v>
      </c>
      <c r="W46" s="130">
        <f>(Q45/Q42)-1</f>
        <v>2.5000999999999999E-2</v>
      </c>
      <c r="X46" s="130">
        <f>(R45/R42)-1</f>
        <v>2.5000999999999999E-2</v>
      </c>
      <c r="Y46" s="130">
        <f t="shared" ref="Y46:AB46" si="71">(S45/S42)-1</f>
        <v>2.5000999999999999E-2</v>
      </c>
      <c r="Z46" s="130">
        <f t="shared" si="71"/>
        <v>2.5000000000000001E-2</v>
      </c>
      <c r="AA46" s="130">
        <f t="shared" si="71"/>
        <v>2.5000999999999999E-2</v>
      </c>
      <c r="AB46" s="130">
        <f t="shared" si="71"/>
        <v>2.5000000000000001E-2</v>
      </c>
    </row>
    <row r="47" spans="1:28" s="4" customFormat="1" ht="13.5" customHeight="1" thickBot="1" x14ac:dyDescent="0.25">
      <c r="A47" s="80"/>
      <c r="B47" s="168"/>
      <c r="C47" s="39"/>
      <c r="D47" s="247"/>
      <c r="E47" s="189"/>
      <c r="F47" s="190"/>
      <c r="G47" s="190"/>
      <c r="H47" s="190"/>
      <c r="I47" s="190"/>
      <c r="J47" s="190"/>
      <c r="K47" s="133"/>
      <c r="L47" s="133"/>
      <c r="M47" s="133"/>
      <c r="N47" s="133"/>
      <c r="O47" s="133"/>
      <c r="P47" s="133"/>
      <c r="Q47" s="134"/>
      <c r="R47" s="135"/>
      <c r="S47" s="135"/>
      <c r="T47" s="135"/>
      <c r="U47" s="135"/>
      <c r="V47" s="135"/>
      <c r="W47" s="133"/>
      <c r="X47" s="133"/>
      <c r="Y47" s="133"/>
      <c r="Z47" s="133"/>
      <c r="AA47" s="133"/>
      <c r="AB47" s="133"/>
    </row>
    <row r="48" spans="1:28" s="4" customFormat="1" ht="13.5" customHeight="1" x14ac:dyDescent="0.2">
      <c r="A48" s="79">
        <v>14</v>
      </c>
      <c r="B48" s="166"/>
      <c r="C48" s="45"/>
      <c r="D48" s="187">
        <f t="shared" si="59"/>
        <v>14.28</v>
      </c>
      <c r="E48" s="187">
        <f t="shared" ref="E48:I49" si="72">Q48</f>
        <v>14.88</v>
      </c>
      <c r="F48" s="187">
        <f t="shared" si="72"/>
        <v>15.47</v>
      </c>
      <c r="G48" s="187">
        <f t="shared" si="72"/>
        <v>16.09</v>
      </c>
      <c r="H48" s="187">
        <f t="shared" si="72"/>
        <v>16.739999999999998</v>
      </c>
      <c r="I48" s="187">
        <f t="shared" si="72"/>
        <v>17.41</v>
      </c>
      <c r="J48" s="187">
        <f>V48</f>
        <v>18.100000000000001</v>
      </c>
      <c r="K48" s="130"/>
      <c r="L48" s="130">
        <f>(F48/E48)-1</f>
        <v>3.9650999999999999E-2</v>
      </c>
      <c r="M48" s="130">
        <f t="shared" ref="M48:P48" si="73">(G48/F48)-1</f>
        <v>4.0078000000000003E-2</v>
      </c>
      <c r="N48" s="130">
        <f t="shared" si="73"/>
        <v>4.0398000000000003E-2</v>
      </c>
      <c r="O48" s="130">
        <f t="shared" si="73"/>
        <v>4.0023999999999997E-2</v>
      </c>
      <c r="P48" s="130">
        <f t="shared" si="73"/>
        <v>3.9632000000000001E-2</v>
      </c>
      <c r="Q48" s="204">
        <f>ROUND(VLOOKUP($A48,'2019 REG - ORD 841'!$A$9:$V$303,17,FALSE)*(1+$I$2),5)</f>
        <v>14.878220000000001</v>
      </c>
      <c r="R48" s="204">
        <f>ROUND(VLOOKUP($A48,'2019 REG - ORD 841'!$A$9:$V$303,18,FALSE)*(1+$I$2),5)</f>
        <v>15.47336</v>
      </c>
      <c r="S48" s="204">
        <f>ROUND(VLOOKUP($A48,'2019 REG - ORD 841'!$A$9:$V$303,19,FALSE)*(1+$I$2),5)</f>
        <v>16.092289999999998</v>
      </c>
      <c r="T48" s="204">
        <f>ROUND(VLOOKUP($A48,'2019 REG - ORD 841'!$A$9:$V$303,20,FALSE)*(1+$I$2),5)</f>
        <v>16.735980000000001</v>
      </c>
      <c r="U48" s="204">
        <f>ROUND(VLOOKUP($A48,'2019 REG - ORD 841'!$A$9:$V$303,21,FALSE)*(1+$I$2),5)</f>
        <v>17.405429999999999</v>
      </c>
      <c r="V48" s="204">
        <f>ROUND(VLOOKUP($A48,'2019 REG - ORD 841'!$A$9:$V$303,22,FALSE)*(1+$I$2),5)</f>
        <v>18.10164</v>
      </c>
      <c r="W48" s="130"/>
      <c r="X48" s="130">
        <f>(R48/Q48)-1</f>
        <v>4.0001000000000002E-2</v>
      </c>
      <c r="Y48" s="130">
        <f t="shared" ref="Y48:AB48" si="74">(S48/R48)-1</f>
        <v>0.04</v>
      </c>
      <c r="Z48" s="130">
        <f t="shared" si="74"/>
        <v>0.04</v>
      </c>
      <c r="AA48" s="130">
        <f t="shared" si="74"/>
        <v>4.0001000000000002E-2</v>
      </c>
      <c r="AB48" s="130">
        <f t="shared" si="74"/>
        <v>0.04</v>
      </c>
    </row>
    <row r="49" spans="1:28" s="4" customFormat="1" ht="13.5" customHeight="1" x14ac:dyDescent="0.2">
      <c r="A49" s="76"/>
      <c r="B49" s="167"/>
      <c r="C49" s="29"/>
      <c r="D49" s="188">
        <f t="shared" si="59"/>
        <v>29709</v>
      </c>
      <c r="E49" s="188">
        <f t="shared" si="72"/>
        <v>30947</v>
      </c>
      <c r="F49" s="188">
        <f t="shared" si="72"/>
        <v>32185</v>
      </c>
      <c r="G49" s="188">
        <f t="shared" si="72"/>
        <v>33472</v>
      </c>
      <c r="H49" s="188">
        <f t="shared" si="72"/>
        <v>34811</v>
      </c>
      <c r="I49" s="188">
        <f t="shared" si="72"/>
        <v>36203</v>
      </c>
      <c r="J49" s="188">
        <f>V49</f>
        <v>37651</v>
      </c>
      <c r="K49" s="130">
        <f>(E48/E45)-1</f>
        <v>2.4792999999999999E-2</v>
      </c>
      <c r="L49" s="130">
        <f>(F48/F45)-1</f>
        <v>2.4503E-2</v>
      </c>
      <c r="M49" s="130">
        <f t="shared" ref="M49:P49" si="75">(G48/G45)-1</f>
        <v>2.4840999999999998E-2</v>
      </c>
      <c r="N49" s="130">
        <f t="shared" si="75"/>
        <v>2.5107000000000001E-2</v>
      </c>
      <c r="O49" s="130">
        <f t="shared" si="75"/>
        <v>2.5323999999999999E-2</v>
      </c>
      <c r="P49" s="130">
        <f t="shared" si="75"/>
        <v>2.4915E-2</v>
      </c>
      <c r="Q49" s="131">
        <f t="shared" ref="Q49:U49" si="76">ROUND((Q48*2080),5)</f>
        <v>30946.6976</v>
      </c>
      <c r="R49" s="132">
        <f t="shared" si="76"/>
        <v>32184.588800000001</v>
      </c>
      <c r="S49" s="132">
        <f t="shared" si="76"/>
        <v>33471.963199999998</v>
      </c>
      <c r="T49" s="132">
        <f t="shared" si="76"/>
        <v>34810.838400000001</v>
      </c>
      <c r="U49" s="132">
        <f t="shared" si="76"/>
        <v>36203.294399999999</v>
      </c>
      <c r="V49" s="132">
        <f>ROUND((V48*2080),5)</f>
        <v>37651.411200000002</v>
      </c>
      <c r="W49" s="130">
        <f>(Q48/Q45)-1</f>
        <v>2.4997999999999999E-2</v>
      </c>
      <c r="X49" s="130">
        <f>(R48/R45)-1</f>
        <v>2.4999E-2</v>
      </c>
      <c r="Y49" s="130">
        <f t="shared" ref="Y49:AB49" si="77">(S48/S45)-1</f>
        <v>2.4999E-2</v>
      </c>
      <c r="Z49" s="130">
        <f t="shared" si="77"/>
        <v>2.4999E-2</v>
      </c>
      <c r="AA49" s="130">
        <f t="shared" si="77"/>
        <v>2.5000000000000001E-2</v>
      </c>
      <c r="AB49" s="130">
        <f t="shared" si="77"/>
        <v>2.4999E-2</v>
      </c>
    </row>
    <row r="50" spans="1:28" s="4" customFormat="1" ht="13.5" customHeight="1" thickBot="1" x14ac:dyDescent="0.25">
      <c r="A50" s="80"/>
      <c r="B50" s="168"/>
      <c r="C50" s="39"/>
      <c r="D50" s="247"/>
      <c r="E50" s="189"/>
      <c r="F50" s="190"/>
      <c r="G50" s="190"/>
      <c r="H50" s="190"/>
      <c r="I50" s="190"/>
      <c r="J50" s="190"/>
      <c r="K50" s="133"/>
      <c r="L50" s="133"/>
      <c r="M50" s="133"/>
      <c r="N50" s="133"/>
      <c r="O50" s="133"/>
      <c r="P50" s="133"/>
      <c r="Q50" s="134"/>
      <c r="R50" s="135"/>
      <c r="S50" s="135"/>
      <c r="T50" s="135"/>
      <c r="U50" s="135"/>
      <c r="V50" s="135"/>
      <c r="W50" s="133"/>
      <c r="X50" s="133"/>
      <c r="Y50" s="133"/>
      <c r="Z50" s="133"/>
      <c r="AA50" s="133"/>
      <c r="AB50" s="133"/>
    </row>
    <row r="51" spans="1:28" s="4" customFormat="1" ht="13.5" customHeight="1" x14ac:dyDescent="0.2">
      <c r="A51" s="79">
        <v>15</v>
      </c>
      <c r="B51" s="166"/>
      <c r="C51" s="45"/>
      <c r="D51" s="187">
        <f t="shared" si="59"/>
        <v>14.64</v>
      </c>
      <c r="E51" s="187">
        <f t="shared" ref="E51:I52" si="78">Q51</f>
        <v>15.25</v>
      </c>
      <c r="F51" s="187">
        <f t="shared" si="78"/>
        <v>15.86</v>
      </c>
      <c r="G51" s="187">
        <f t="shared" si="78"/>
        <v>16.489999999999998</v>
      </c>
      <c r="H51" s="187">
        <f t="shared" si="78"/>
        <v>17.149999999999999</v>
      </c>
      <c r="I51" s="187">
        <f t="shared" si="78"/>
        <v>17.84</v>
      </c>
      <c r="J51" s="187">
        <f>V51</f>
        <v>18.55</v>
      </c>
      <c r="K51" s="130"/>
      <c r="L51" s="130">
        <f>(F51/E51)-1</f>
        <v>0.04</v>
      </c>
      <c r="M51" s="130">
        <f t="shared" ref="M51:P51" si="79">(G51/F51)-1</f>
        <v>3.9723000000000001E-2</v>
      </c>
      <c r="N51" s="130">
        <f t="shared" si="79"/>
        <v>4.0023999999999997E-2</v>
      </c>
      <c r="O51" s="130">
        <f t="shared" si="79"/>
        <v>4.0232999999999998E-2</v>
      </c>
      <c r="P51" s="130">
        <f t="shared" si="79"/>
        <v>3.9798E-2</v>
      </c>
      <c r="Q51" s="204">
        <f>ROUND(VLOOKUP($A51,'2019 REG - ORD 841'!$A$9:$V$303,17,FALSE)*(1+$I$2),5)</f>
        <v>15.25019</v>
      </c>
      <c r="R51" s="204">
        <f>ROUND(VLOOKUP($A51,'2019 REG - ORD 841'!$A$9:$V$303,18,FALSE)*(1+$I$2),5)</f>
        <v>15.860200000000001</v>
      </c>
      <c r="S51" s="204">
        <f>ROUND(VLOOKUP($A51,'2019 REG - ORD 841'!$A$9:$V$303,19,FALSE)*(1+$I$2),5)</f>
        <v>16.494599999999998</v>
      </c>
      <c r="T51" s="204">
        <f>ROUND(VLOOKUP($A51,'2019 REG - ORD 841'!$A$9:$V$303,20,FALSE)*(1+$I$2),5)</f>
        <v>17.154389999999999</v>
      </c>
      <c r="U51" s="204">
        <f>ROUND(VLOOKUP($A51,'2019 REG - ORD 841'!$A$9:$V$303,21,FALSE)*(1+$I$2),5)</f>
        <v>17.84056</v>
      </c>
      <c r="V51" s="204">
        <f>ROUND(VLOOKUP($A51,'2019 REG - ORD 841'!$A$9:$V$303,22,FALSE)*(1+$I$2),5)</f>
        <v>18.554200000000002</v>
      </c>
      <c r="W51" s="130"/>
      <c r="X51" s="130">
        <f>(R51/Q51)-1</f>
        <v>0.04</v>
      </c>
      <c r="Y51" s="130">
        <f t="shared" ref="Y51:AB51" si="80">(S51/R51)-1</f>
        <v>3.9999E-2</v>
      </c>
      <c r="Z51" s="130">
        <f t="shared" si="80"/>
        <v>0.04</v>
      </c>
      <c r="AA51" s="130">
        <f t="shared" si="80"/>
        <v>0.04</v>
      </c>
      <c r="AB51" s="130">
        <f t="shared" si="80"/>
        <v>4.0001000000000002E-2</v>
      </c>
    </row>
    <row r="52" spans="1:28" s="4" customFormat="1" ht="13.5" customHeight="1" x14ac:dyDescent="0.2">
      <c r="A52" s="76"/>
      <c r="B52" s="167"/>
      <c r="C52" s="29"/>
      <c r="D52" s="188">
        <f t="shared" si="59"/>
        <v>30452</v>
      </c>
      <c r="E52" s="188">
        <f t="shared" si="78"/>
        <v>31720</v>
      </c>
      <c r="F52" s="188">
        <f t="shared" si="78"/>
        <v>32989</v>
      </c>
      <c r="G52" s="188">
        <f t="shared" si="78"/>
        <v>34309</v>
      </c>
      <c r="H52" s="188">
        <f t="shared" si="78"/>
        <v>35681</v>
      </c>
      <c r="I52" s="188">
        <f t="shared" si="78"/>
        <v>37108</v>
      </c>
      <c r="J52" s="188">
        <f>V52</f>
        <v>38593</v>
      </c>
      <c r="K52" s="130">
        <f>(E51/E48)-1</f>
        <v>2.4865999999999999E-2</v>
      </c>
      <c r="L52" s="130">
        <f>(F51/F48)-1</f>
        <v>2.521E-2</v>
      </c>
      <c r="M52" s="130">
        <f t="shared" ref="M52:P52" si="81">(G51/G48)-1</f>
        <v>2.486E-2</v>
      </c>
      <c r="N52" s="130">
        <f t="shared" si="81"/>
        <v>2.4492E-2</v>
      </c>
      <c r="O52" s="130">
        <f t="shared" si="81"/>
        <v>2.4698000000000001E-2</v>
      </c>
      <c r="P52" s="130">
        <f t="shared" si="81"/>
        <v>2.4861999999999999E-2</v>
      </c>
      <c r="Q52" s="131">
        <f t="shared" ref="Q52:U52" si="82">ROUND((Q51*2080),5)</f>
        <v>31720.395199999999</v>
      </c>
      <c r="R52" s="132">
        <f t="shared" si="82"/>
        <v>32989.216</v>
      </c>
      <c r="S52" s="132">
        <f t="shared" si="82"/>
        <v>34308.767999999996</v>
      </c>
      <c r="T52" s="132">
        <f t="shared" si="82"/>
        <v>35681.131200000003</v>
      </c>
      <c r="U52" s="132">
        <f t="shared" si="82"/>
        <v>37108.364800000003</v>
      </c>
      <c r="V52" s="132">
        <f>ROUND((V51*2080),5)</f>
        <v>38592.735999999997</v>
      </c>
      <c r="W52" s="130">
        <f>(Q51/Q48)-1</f>
        <v>2.5000999999999999E-2</v>
      </c>
      <c r="X52" s="130">
        <f>(R51/R48)-1</f>
        <v>2.5000000000000001E-2</v>
      </c>
      <c r="Y52" s="130">
        <f t="shared" ref="Y52:AB52" si="83">(S51/S48)-1</f>
        <v>2.5000000000000001E-2</v>
      </c>
      <c r="Z52" s="130">
        <f t="shared" si="83"/>
        <v>2.5000999999999999E-2</v>
      </c>
      <c r="AA52" s="130">
        <f t="shared" si="83"/>
        <v>2.5000000000000001E-2</v>
      </c>
      <c r="AB52" s="130">
        <f t="shared" si="83"/>
        <v>2.5000999999999999E-2</v>
      </c>
    </row>
    <row r="53" spans="1:28" s="4" customFormat="1" ht="13.5" customHeight="1" thickBot="1" x14ac:dyDescent="0.25">
      <c r="A53" s="80"/>
      <c r="B53" s="168"/>
      <c r="C53" s="39"/>
      <c r="D53" s="247"/>
      <c r="E53" s="189"/>
      <c r="F53" s="190"/>
      <c r="G53" s="190"/>
      <c r="H53" s="190"/>
      <c r="I53" s="190"/>
      <c r="J53" s="190"/>
      <c r="K53" s="133"/>
      <c r="L53" s="133"/>
      <c r="M53" s="133"/>
      <c r="N53" s="133"/>
      <c r="O53" s="133"/>
      <c r="P53" s="133"/>
      <c r="Q53" s="134"/>
      <c r="R53" s="135"/>
      <c r="S53" s="135"/>
      <c r="T53" s="135"/>
      <c r="U53" s="135"/>
      <c r="V53" s="135"/>
      <c r="W53" s="133"/>
      <c r="X53" s="133"/>
      <c r="Y53" s="133"/>
      <c r="Z53" s="133"/>
      <c r="AA53" s="133"/>
      <c r="AB53" s="133"/>
    </row>
    <row r="54" spans="1:28" s="4" customFormat="1" ht="13.5" customHeight="1" x14ac:dyDescent="0.2">
      <c r="A54" s="79">
        <v>16</v>
      </c>
      <c r="B54" s="166"/>
      <c r="C54" s="45"/>
      <c r="D54" s="187">
        <f t="shared" si="59"/>
        <v>15.01</v>
      </c>
      <c r="E54" s="187">
        <f t="shared" ref="E54:I55" si="84">Q54</f>
        <v>15.63</v>
      </c>
      <c r="F54" s="187">
        <f t="shared" si="84"/>
        <v>16.260000000000002</v>
      </c>
      <c r="G54" s="187">
        <f t="shared" si="84"/>
        <v>16.91</v>
      </c>
      <c r="H54" s="187">
        <f t="shared" si="84"/>
        <v>17.579999999999998</v>
      </c>
      <c r="I54" s="187">
        <f t="shared" si="84"/>
        <v>18.29</v>
      </c>
      <c r="J54" s="187">
        <f>V54</f>
        <v>19.02</v>
      </c>
      <c r="K54" s="130"/>
      <c r="L54" s="130">
        <f>(F54/E54)-1</f>
        <v>4.0307000000000003E-2</v>
      </c>
      <c r="M54" s="130">
        <f t="shared" ref="M54:P54" si="85">(G54/F54)-1</f>
        <v>3.9974999999999997E-2</v>
      </c>
      <c r="N54" s="130">
        <f t="shared" si="85"/>
        <v>3.9621999999999997E-2</v>
      </c>
      <c r="O54" s="130">
        <f t="shared" si="85"/>
        <v>4.0386999999999999E-2</v>
      </c>
      <c r="P54" s="130">
        <f t="shared" si="85"/>
        <v>3.9912999999999997E-2</v>
      </c>
      <c r="Q54" s="204">
        <f>ROUND(VLOOKUP($A54,'2019 REG - ORD 841'!$A$9:$V$303,17,FALSE)*(1+$I$2),5)</f>
        <v>15.63143</v>
      </c>
      <c r="R54" s="204">
        <f>ROUND(VLOOKUP($A54,'2019 REG - ORD 841'!$A$9:$V$303,18,FALSE)*(1+$I$2),5)</f>
        <v>16.256689999999999</v>
      </c>
      <c r="S54" s="204">
        <f>ROUND(VLOOKUP($A54,'2019 REG - ORD 841'!$A$9:$V$303,19,FALSE)*(1+$I$2),5)</f>
        <v>16.906960000000002</v>
      </c>
      <c r="T54" s="204">
        <f>ROUND(VLOOKUP($A54,'2019 REG - ORD 841'!$A$9:$V$303,20,FALSE)*(1+$I$2),5)</f>
        <v>17.58324</v>
      </c>
      <c r="U54" s="204">
        <f>ROUND(VLOOKUP($A54,'2019 REG - ORD 841'!$A$9:$V$303,21,FALSE)*(1+$I$2),5)</f>
        <v>18.286580000000001</v>
      </c>
      <c r="V54" s="204">
        <f>ROUND(VLOOKUP($A54,'2019 REG - ORD 841'!$A$9:$V$303,22,FALSE)*(1+$I$2),5)</f>
        <v>19.018049999999999</v>
      </c>
      <c r="W54" s="130"/>
      <c r="X54" s="130">
        <f>(R54/Q54)-1</f>
        <v>0.04</v>
      </c>
      <c r="Y54" s="130">
        <f t="shared" ref="Y54:AB54" si="86">(S54/R54)-1</f>
        <v>0.04</v>
      </c>
      <c r="Z54" s="130">
        <f t="shared" si="86"/>
        <v>0.04</v>
      </c>
      <c r="AA54" s="130">
        <f t="shared" si="86"/>
        <v>4.0001000000000002E-2</v>
      </c>
      <c r="AB54" s="130">
        <f t="shared" si="86"/>
        <v>0.04</v>
      </c>
    </row>
    <row r="55" spans="1:28" s="4" customFormat="1" ht="13.5" customHeight="1" x14ac:dyDescent="0.2">
      <c r="A55" s="76"/>
      <c r="B55" s="167"/>
      <c r="C55" s="29"/>
      <c r="D55" s="188">
        <f t="shared" si="59"/>
        <v>31213</v>
      </c>
      <c r="E55" s="188">
        <f t="shared" si="84"/>
        <v>32513</v>
      </c>
      <c r="F55" s="188">
        <f t="shared" si="84"/>
        <v>33814</v>
      </c>
      <c r="G55" s="188">
        <f t="shared" si="84"/>
        <v>35166</v>
      </c>
      <c r="H55" s="188">
        <f t="shared" si="84"/>
        <v>36573</v>
      </c>
      <c r="I55" s="188">
        <f t="shared" si="84"/>
        <v>38036</v>
      </c>
      <c r="J55" s="188">
        <f>V55</f>
        <v>39558</v>
      </c>
      <c r="K55" s="130">
        <f>(E54/E51)-1</f>
        <v>2.4917999999999999E-2</v>
      </c>
      <c r="L55" s="130">
        <f>(F54/F51)-1</f>
        <v>2.5221E-2</v>
      </c>
      <c r="M55" s="130">
        <f t="shared" ref="M55:P55" si="87">(G54/G51)-1</f>
        <v>2.547E-2</v>
      </c>
      <c r="N55" s="130">
        <f t="shared" si="87"/>
        <v>2.5073000000000002E-2</v>
      </c>
      <c r="O55" s="130">
        <f t="shared" si="87"/>
        <v>2.5224E-2</v>
      </c>
      <c r="P55" s="130">
        <f t="shared" si="87"/>
        <v>2.5336999999999998E-2</v>
      </c>
      <c r="Q55" s="131">
        <f t="shared" ref="Q55:U55" si="88">ROUND((Q54*2080),5)</f>
        <v>32513.374400000001</v>
      </c>
      <c r="R55" s="132">
        <f t="shared" si="88"/>
        <v>33813.915200000003</v>
      </c>
      <c r="S55" s="132">
        <f t="shared" si="88"/>
        <v>35166.476799999997</v>
      </c>
      <c r="T55" s="132">
        <f t="shared" si="88"/>
        <v>36573.139199999998</v>
      </c>
      <c r="U55" s="132">
        <f t="shared" si="88"/>
        <v>38036.0864</v>
      </c>
      <c r="V55" s="132">
        <f>ROUND((V54*2080),5)</f>
        <v>39557.544000000002</v>
      </c>
      <c r="W55" s="130">
        <f>(Q54/Q51)-1</f>
        <v>2.4999E-2</v>
      </c>
      <c r="X55" s="130">
        <f>(R54/R51)-1</f>
        <v>2.4999E-2</v>
      </c>
      <c r="Y55" s="130">
        <f t="shared" ref="Y55:AB55" si="89">(S54/S51)-1</f>
        <v>2.5000000000000001E-2</v>
      </c>
      <c r="Z55" s="130">
        <f t="shared" si="89"/>
        <v>2.4999E-2</v>
      </c>
      <c r="AA55" s="130">
        <f t="shared" si="89"/>
        <v>2.5000000000000001E-2</v>
      </c>
      <c r="AB55" s="130">
        <f t="shared" si="89"/>
        <v>2.5000000000000001E-2</v>
      </c>
    </row>
    <row r="56" spans="1:28" s="4" customFormat="1" ht="13.5" customHeight="1" thickBot="1" x14ac:dyDescent="0.25">
      <c r="A56" s="80"/>
      <c r="B56" s="168"/>
      <c r="C56" s="39"/>
      <c r="D56" s="247"/>
      <c r="E56" s="189"/>
      <c r="F56" s="190"/>
      <c r="G56" s="190"/>
      <c r="H56" s="190"/>
      <c r="I56" s="190"/>
      <c r="J56" s="190"/>
      <c r="K56" s="133"/>
      <c r="L56" s="133"/>
      <c r="M56" s="133"/>
      <c r="N56" s="133"/>
      <c r="O56" s="133"/>
      <c r="P56" s="133"/>
      <c r="Q56" s="134"/>
      <c r="R56" s="135"/>
      <c r="S56" s="135"/>
      <c r="T56" s="135"/>
      <c r="U56" s="135"/>
      <c r="V56" s="135"/>
      <c r="W56" s="133"/>
      <c r="X56" s="133"/>
      <c r="Y56" s="133"/>
      <c r="Z56" s="133"/>
      <c r="AA56" s="133"/>
      <c r="AB56" s="133"/>
    </row>
    <row r="57" spans="1:28" s="4" customFormat="1" ht="13.5" customHeight="1" x14ac:dyDescent="0.2">
      <c r="A57" s="79">
        <v>17</v>
      </c>
      <c r="B57" s="166"/>
      <c r="C57" s="45"/>
      <c r="D57" s="187">
        <f t="shared" si="59"/>
        <v>15.38</v>
      </c>
      <c r="E57" s="187">
        <f t="shared" ref="E57:I58" si="90">Q57</f>
        <v>16.02</v>
      </c>
      <c r="F57" s="187">
        <f t="shared" si="90"/>
        <v>16.66</v>
      </c>
      <c r="G57" s="187">
        <f t="shared" si="90"/>
        <v>17.329999999999998</v>
      </c>
      <c r="H57" s="187">
        <f t="shared" si="90"/>
        <v>18.02</v>
      </c>
      <c r="I57" s="187">
        <f t="shared" si="90"/>
        <v>18.739999999999998</v>
      </c>
      <c r="J57" s="187">
        <f>V57</f>
        <v>19.489999999999998</v>
      </c>
      <c r="K57" s="130"/>
      <c r="L57" s="130">
        <f>(F57/E57)-1</f>
        <v>3.9949999999999999E-2</v>
      </c>
      <c r="M57" s="130">
        <f t="shared" ref="M57:P57" si="91">(G57/F57)-1</f>
        <v>4.0216000000000002E-2</v>
      </c>
      <c r="N57" s="130">
        <f t="shared" si="91"/>
        <v>3.9815000000000003E-2</v>
      </c>
      <c r="O57" s="130">
        <f t="shared" si="91"/>
        <v>3.9955999999999998E-2</v>
      </c>
      <c r="P57" s="130">
        <f t="shared" si="91"/>
        <v>4.0021000000000001E-2</v>
      </c>
      <c r="Q57" s="204">
        <f>ROUND(VLOOKUP($A57,'2019 REG - ORD 841'!$A$9:$V$303,17,FALSE)*(1+$I$2),5)</f>
        <v>16.02223</v>
      </c>
      <c r="R57" s="204">
        <f>ROUND(VLOOKUP($A57,'2019 REG - ORD 841'!$A$9:$V$303,18,FALSE)*(1+$I$2),5)</f>
        <v>16.663119999999999</v>
      </c>
      <c r="S57" s="204">
        <f>ROUND(VLOOKUP($A57,'2019 REG - ORD 841'!$A$9:$V$303,19,FALSE)*(1+$I$2),5)</f>
        <v>17.329650000000001</v>
      </c>
      <c r="T57" s="204">
        <f>ROUND(VLOOKUP($A57,'2019 REG - ORD 841'!$A$9:$V$303,20,FALSE)*(1+$I$2),5)</f>
        <v>18.022829999999999</v>
      </c>
      <c r="U57" s="204">
        <f>ROUND(VLOOKUP($A57,'2019 REG - ORD 841'!$A$9:$V$303,21,FALSE)*(1+$I$2),5)</f>
        <v>18.743739999999999</v>
      </c>
      <c r="V57" s="204">
        <f>ROUND(VLOOKUP($A57,'2019 REG - ORD 841'!$A$9:$V$303,22,FALSE)*(1+$I$2),5)</f>
        <v>19.493510000000001</v>
      </c>
      <c r="W57" s="130"/>
      <c r="X57" s="130">
        <f>(R57/Q57)-1</f>
        <v>0.04</v>
      </c>
      <c r="Y57" s="130">
        <f t="shared" ref="Y57:AB57" si="92">(S57/R57)-1</f>
        <v>0.04</v>
      </c>
      <c r="Z57" s="130">
        <f t="shared" si="92"/>
        <v>0.04</v>
      </c>
      <c r="AA57" s="130">
        <f t="shared" si="92"/>
        <v>0.04</v>
      </c>
      <c r="AB57" s="130">
        <f t="shared" si="92"/>
        <v>4.0001000000000002E-2</v>
      </c>
    </row>
    <row r="58" spans="1:28" s="4" customFormat="1" ht="13.5" customHeight="1" x14ac:dyDescent="0.2">
      <c r="A58" s="76"/>
      <c r="B58" s="167"/>
      <c r="C58" s="29"/>
      <c r="D58" s="188">
        <f t="shared" si="59"/>
        <v>31993</v>
      </c>
      <c r="E58" s="188">
        <f t="shared" si="90"/>
        <v>33326</v>
      </c>
      <c r="F58" s="188">
        <f t="shared" si="90"/>
        <v>34659</v>
      </c>
      <c r="G58" s="188">
        <f t="shared" si="90"/>
        <v>36046</v>
      </c>
      <c r="H58" s="188">
        <f t="shared" si="90"/>
        <v>37487</v>
      </c>
      <c r="I58" s="188">
        <f t="shared" si="90"/>
        <v>38987</v>
      </c>
      <c r="J58" s="188">
        <f>V58</f>
        <v>40547</v>
      </c>
      <c r="K58" s="130">
        <f>(E57/E54)-1</f>
        <v>2.4951999999999998E-2</v>
      </c>
      <c r="L58" s="130">
        <f>(F57/F54)-1</f>
        <v>2.46E-2</v>
      </c>
      <c r="M58" s="130">
        <f t="shared" ref="M58:P58" si="93">(G57/G54)-1</f>
        <v>2.4837000000000001E-2</v>
      </c>
      <c r="N58" s="130">
        <f t="shared" si="93"/>
        <v>2.5028000000000002E-2</v>
      </c>
      <c r="O58" s="130">
        <f t="shared" si="93"/>
        <v>2.4604000000000001E-2</v>
      </c>
      <c r="P58" s="130">
        <f t="shared" si="93"/>
        <v>2.4711E-2</v>
      </c>
      <c r="Q58" s="131">
        <f t="shared" ref="Q58:U58" si="94">ROUND((Q57*2080),5)</f>
        <v>33326.238400000002</v>
      </c>
      <c r="R58" s="132">
        <f t="shared" si="94"/>
        <v>34659.289599999996</v>
      </c>
      <c r="S58" s="132">
        <f t="shared" si="94"/>
        <v>36045.671999999999</v>
      </c>
      <c r="T58" s="132">
        <f t="shared" si="94"/>
        <v>37487.486400000002</v>
      </c>
      <c r="U58" s="132">
        <f t="shared" si="94"/>
        <v>38986.979200000002</v>
      </c>
      <c r="V58" s="132">
        <f>ROUND((V57*2080),5)</f>
        <v>40546.500800000002</v>
      </c>
      <c r="W58" s="130">
        <f>(Q57/Q54)-1</f>
        <v>2.5000999999999999E-2</v>
      </c>
      <c r="X58" s="130">
        <f>(R57/R54)-1</f>
        <v>2.5000999999999999E-2</v>
      </c>
      <c r="Y58" s="130">
        <f t="shared" ref="Y58:AB58" si="95">(S57/S54)-1</f>
        <v>2.5000999999999999E-2</v>
      </c>
      <c r="Z58" s="130">
        <f t="shared" si="95"/>
        <v>2.5000999999999999E-2</v>
      </c>
      <c r="AA58" s="130">
        <f t="shared" si="95"/>
        <v>2.5000000000000001E-2</v>
      </c>
      <c r="AB58" s="130">
        <f t="shared" si="95"/>
        <v>2.5000000000000001E-2</v>
      </c>
    </row>
    <row r="59" spans="1:28" s="4" customFormat="1" ht="13.5" customHeight="1" thickBot="1" x14ac:dyDescent="0.25">
      <c r="A59" s="80"/>
      <c r="B59" s="168"/>
      <c r="C59" s="39"/>
      <c r="D59" s="247"/>
      <c r="E59" s="189"/>
      <c r="F59" s="190"/>
      <c r="G59" s="190"/>
      <c r="H59" s="190"/>
      <c r="I59" s="190"/>
      <c r="J59" s="190"/>
      <c r="K59" s="133"/>
      <c r="L59" s="133"/>
      <c r="M59" s="133"/>
      <c r="N59" s="133"/>
      <c r="O59" s="133"/>
      <c r="P59" s="133"/>
      <c r="Q59" s="134"/>
      <c r="R59" s="135"/>
      <c r="S59" s="135"/>
      <c r="T59" s="135"/>
      <c r="U59" s="135"/>
      <c r="V59" s="135"/>
      <c r="W59" s="133"/>
      <c r="X59" s="133"/>
      <c r="Y59" s="133"/>
      <c r="Z59" s="133"/>
      <c r="AA59" s="133"/>
      <c r="AB59" s="133"/>
    </row>
    <row r="60" spans="1:28" s="4" customFormat="1" ht="13.5" customHeight="1" x14ac:dyDescent="0.2">
      <c r="A60" s="79">
        <v>18</v>
      </c>
      <c r="B60" s="166"/>
      <c r="C60" s="45"/>
      <c r="D60" s="187">
        <f t="shared" si="59"/>
        <v>15.77</v>
      </c>
      <c r="E60" s="187">
        <f t="shared" ref="E60:I61" si="96">Q60</f>
        <v>16.420000000000002</v>
      </c>
      <c r="F60" s="187">
        <f t="shared" si="96"/>
        <v>17.079999999999998</v>
      </c>
      <c r="G60" s="187">
        <f t="shared" si="96"/>
        <v>17.760000000000002</v>
      </c>
      <c r="H60" s="187">
        <f t="shared" si="96"/>
        <v>18.47</v>
      </c>
      <c r="I60" s="187">
        <f t="shared" si="96"/>
        <v>19.21</v>
      </c>
      <c r="J60" s="187">
        <f>V60</f>
        <v>19.98</v>
      </c>
      <c r="K60" s="130"/>
      <c r="L60" s="130">
        <f>(F60/E60)-1</f>
        <v>4.0195000000000002E-2</v>
      </c>
      <c r="M60" s="130">
        <f t="shared" ref="M60:P60" si="97">(G60/F60)-1</f>
        <v>3.9813000000000001E-2</v>
      </c>
      <c r="N60" s="130">
        <f t="shared" si="97"/>
        <v>3.9976999999999999E-2</v>
      </c>
      <c r="O60" s="130">
        <f t="shared" si="97"/>
        <v>4.0065000000000003E-2</v>
      </c>
      <c r="P60" s="130">
        <f t="shared" si="97"/>
        <v>4.0083000000000001E-2</v>
      </c>
      <c r="Q60" s="204">
        <f>ROUND(VLOOKUP($A60,'2019 REG - ORD 841'!$A$9:$V$303,17,FALSE)*(1+$I$2),5)</f>
        <v>16.422789999999999</v>
      </c>
      <c r="R60" s="204">
        <f>ROUND(VLOOKUP($A60,'2019 REG - ORD 841'!$A$9:$V$303,18,FALSE)*(1+$I$2),5)</f>
        <v>17.079689999999999</v>
      </c>
      <c r="S60" s="204">
        <f>ROUND(VLOOKUP($A60,'2019 REG - ORD 841'!$A$9:$V$303,19,FALSE)*(1+$I$2),5)</f>
        <v>17.762879999999999</v>
      </c>
      <c r="T60" s="204">
        <f>ROUND(VLOOKUP($A60,'2019 REG - ORD 841'!$A$9:$V$303,20,FALSE)*(1+$I$2),5)</f>
        <v>18.473400000000002</v>
      </c>
      <c r="U60" s="204">
        <f>ROUND(VLOOKUP($A60,'2019 REG - ORD 841'!$A$9:$V$303,21,FALSE)*(1+$I$2),5)</f>
        <v>19.212330000000001</v>
      </c>
      <c r="V60" s="204">
        <f>ROUND(VLOOKUP($A60,'2019 REG - ORD 841'!$A$9:$V$303,22,FALSE)*(1+$I$2),5)</f>
        <v>19.980830000000001</v>
      </c>
      <c r="W60" s="130"/>
      <c r="X60" s="130">
        <f>(R60/Q60)-1</f>
        <v>3.9999E-2</v>
      </c>
      <c r="Y60" s="130">
        <f t="shared" ref="Y60:AB60" si="98">(S60/R60)-1</f>
        <v>0.04</v>
      </c>
      <c r="Z60" s="130">
        <f t="shared" si="98"/>
        <v>0.04</v>
      </c>
      <c r="AA60" s="130">
        <f t="shared" si="98"/>
        <v>0.04</v>
      </c>
      <c r="AB60" s="130">
        <f t="shared" si="98"/>
        <v>0.04</v>
      </c>
    </row>
    <row r="61" spans="1:28" s="4" customFormat="1" ht="13.5" customHeight="1" x14ac:dyDescent="0.2">
      <c r="A61" s="76"/>
      <c r="B61" s="167"/>
      <c r="C61" s="29"/>
      <c r="D61" s="188">
        <f t="shared" si="59"/>
        <v>32793</v>
      </c>
      <c r="E61" s="188">
        <f t="shared" si="96"/>
        <v>34159</v>
      </c>
      <c r="F61" s="188">
        <f t="shared" si="96"/>
        <v>35526</v>
      </c>
      <c r="G61" s="188">
        <f t="shared" si="96"/>
        <v>36947</v>
      </c>
      <c r="H61" s="188">
        <f t="shared" si="96"/>
        <v>38425</v>
      </c>
      <c r="I61" s="188">
        <f t="shared" si="96"/>
        <v>39962</v>
      </c>
      <c r="J61" s="188">
        <f>V61</f>
        <v>41560</v>
      </c>
      <c r="K61" s="130">
        <f>(E60/E57)-1</f>
        <v>2.4969000000000002E-2</v>
      </c>
      <c r="L61" s="130">
        <f>(F60/F57)-1</f>
        <v>2.521E-2</v>
      </c>
      <c r="M61" s="130">
        <f t="shared" ref="M61:P61" si="99">(G60/G57)-1</f>
        <v>2.4812000000000001E-2</v>
      </c>
      <c r="N61" s="130">
        <f t="shared" si="99"/>
        <v>2.4972000000000001E-2</v>
      </c>
      <c r="O61" s="130">
        <f t="shared" si="99"/>
        <v>2.5080000000000002E-2</v>
      </c>
      <c r="P61" s="130">
        <f t="shared" si="99"/>
        <v>2.5141E-2</v>
      </c>
      <c r="Q61" s="131">
        <f t="shared" ref="Q61:U61" si="100">ROUND((Q60*2080),5)</f>
        <v>34159.403200000001</v>
      </c>
      <c r="R61" s="132">
        <f t="shared" si="100"/>
        <v>35525.7552</v>
      </c>
      <c r="S61" s="132">
        <f t="shared" si="100"/>
        <v>36946.790399999998</v>
      </c>
      <c r="T61" s="132">
        <f t="shared" si="100"/>
        <v>38424.671999999999</v>
      </c>
      <c r="U61" s="132">
        <f t="shared" si="100"/>
        <v>39961.646399999998</v>
      </c>
      <c r="V61" s="132">
        <f>ROUND((V60*2080),5)</f>
        <v>41560.126400000001</v>
      </c>
      <c r="W61" s="130">
        <f>(Q60/Q57)-1</f>
        <v>2.5000000000000001E-2</v>
      </c>
      <c r="X61" s="130">
        <f>(R60/R57)-1</f>
        <v>2.5000000000000001E-2</v>
      </c>
      <c r="Y61" s="130">
        <f t="shared" ref="Y61:AB61" si="101">(S60/S57)-1</f>
        <v>2.4999E-2</v>
      </c>
      <c r="Z61" s="130">
        <f t="shared" si="101"/>
        <v>2.5000000000000001E-2</v>
      </c>
      <c r="AA61" s="130">
        <f t="shared" si="101"/>
        <v>2.5000000000000001E-2</v>
      </c>
      <c r="AB61" s="130">
        <f t="shared" si="101"/>
        <v>2.4999E-2</v>
      </c>
    </row>
    <row r="62" spans="1:28" s="4" customFormat="1" ht="13.5" customHeight="1" thickBot="1" x14ac:dyDescent="0.25">
      <c r="A62" s="80"/>
      <c r="B62" s="168"/>
      <c r="C62" s="39"/>
      <c r="D62" s="247"/>
      <c r="E62" s="189"/>
      <c r="F62" s="190"/>
      <c r="G62" s="190"/>
      <c r="H62" s="190"/>
      <c r="I62" s="190"/>
      <c r="J62" s="190"/>
      <c r="K62" s="133"/>
      <c r="L62" s="133"/>
      <c r="M62" s="133"/>
      <c r="N62" s="133"/>
      <c r="O62" s="133"/>
      <c r="P62" s="133"/>
      <c r="Q62" s="134"/>
      <c r="R62" s="135"/>
      <c r="S62" s="135"/>
      <c r="T62" s="135"/>
      <c r="U62" s="135"/>
      <c r="V62" s="135"/>
      <c r="W62" s="133"/>
      <c r="X62" s="133"/>
      <c r="Y62" s="133"/>
      <c r="Z62" s="133"/>
      <c r="AA62" s="133"/>
      <c r="AB62" s="133"/>
    </row>
    <row r="63" spans="1:28" s="4" customFormat="1" ht="13.5" customHeight="1" x14ac:dyDescent="0.2">
      <c r="A63" s="79">
        <v>19</v>
      </c>
      <c r="B63" s="166"/>
      <c r="C63" s="45"/>
      <c r="D63" s="187">
        <f t="shared" si="59"/>
        <v>16.16</v>
      </c>
      <c r="E63" s="187">
        <f t="shared" ref="E63:I64" si="102">Q63</f>
        <v>16.829999999999998</v>
      </c>
      <c r="F63" s="187">
        <f t="shared" si="102"/>
        <v>17.510000000000002</v>
      </c>
      <c r="G63" s="187">
        <f t="shared" si="102"/>
        <v>18.21</v>
      </c>
      <c r="H63" s="187">
        <f t="shared" si="102"/>
        <v>18.940000000000001</v>
      </c>
      <c r="I63" s="187">
        <f t="shared" si="102"/>
        <v>19.690000000000001</v>
      </c>
      <c r="J63" s="187">
        <f>V63</f>
        <v>20.48</v>
      </c>
      <c r="K63" s="130"/>
      <c r="L63" s="130">
        <f>(F63/E63)-1</f>
        <v>4.0404000000000002E-2</v>
      </c>
      <c r="M63" s="130">
        <f t="shared" ref="M63:P63" si="103">(G63/F63)-1</f>
        <v>3.9976999999999999E-2</v>
      </c>
      <c r="N63" s="130">
        <f t="shared" si="103"/>
        <v>4.0087999999999999E-2</v>
      </c>
      <c r="O63" s="130">
        <f t="shared" si="103"/>
        <v>3.9599000000000002E-2</v>
      </c>
      <c r="P63" s="130">
        <f t="shared" si="103"/>
        <v>4.0121999999999998E-2</v>
      </c>
      <c r="Q63" s="204">
        <f>ROUND(VLOOKUP($A63,'2019 REG - ORD 841'!$A$9:$V$303,17,FALSE)*(1+$I$2),5)</f>
        <v>16.833349999999999</v>
      </c>
      <c r="R63" s="204">
        <f>ROUND(VLOOKUP($A63,'2019 REG - ORD 841'!$A$9:$V$303,18,FALSE)*(1+$I$2),5)</f>
        <v>17.506679999999999</v>
      </c>
      <c r="S63" s="204">
        <f>ROUND(VLOOKUP($A63,'2019 REG - ORD 841'!$A$9:$V$303,19,FALSE)*(1+$I$2),5)</f>
        <v>18.206949999999999</v>
      </c>
      <c r="T63" s="204">
        <f>ROUND(VLOOKUP($A63,'2019 REG - ORD 841'!$A$9:$V$303,20,FALSE)*(1+$I$2),5)</f>
        <v>18.935230000000001</v>
      </c>
      <c r="U63" s="204">
        <f>ROUND(VLOOKUP($A63,'2019 REG - ORD 841'!$A$9:$V$303,21,FALSE)*(1+$I$2),5)</f>
        <v>19.692640000000001</v>
      </c>
      <c r="V63" s="204">
        <f>ROUND(VLOOKUP($A63,'2019 REG - ORD 841'!$A$9:$V$303,22,FALSE)*(1+$I$2),5)</f>
        <v>20.480340000000002</v>
      </c>
      <c r="W63" s="130"/>
      <c r="X63" s="130">
        <f>(R63/Q63)-1</f>
        <v>0.04</v>
      </c>
      <c r="Y63" s="130">
        <f t="shared" ref="Y63:AB63" si="104">(S63/R63)-1</f>
        <v>0.04</v>
      </c>
      <c r="Z63" s="130">
        <f t="shared" si="104"/>
        <v>0.04</v>
      </c>
      <c r="AA63" s="130">
        <f t="shared" si="104"/>
        <v>0.04</v>
      </c>
      <c r="AB63" s="130">
        <f t="shared" si="104"/>
        <v>0.04</v>
      </c>
    </row>
    <row r="64" spans="1:28" s="4" customFormat="1" ht="13.5" customHeight="1" x14ac:dyDescent="0.2">
      <c r="A64" s="76"/>
      <c r="B64" s="167"/>
      <c r="C64" s="29"/>
      <c r="D64" s="188">
        <f t="shared" si="59"/>
        <v>33613</v>
      </c>
      <c r="E64" s="188">
        <f t="shared" si="102"/>
        <v>35013</v>
      </c>
      <c r="F64" s="188">
        <f t="shared" si="102"/>
        <v>36414</v>
      </c>
      <c r="G64" s="188">
        <f t="shared" si="102"/>
        <v>37870</v>
      </c>
      <c r="H64" s="188">
        <f t="shared" si="102"/>
        <v>39385</v>
      </c>
      <c r="I64" s="188">
        <f t="shared" si="102"/>
        <v>40961</v>
      </c>
      <c r="J64" s="188">
        <f>V64</f>
        <v>42599</v>
      </c>
      <c r="K64" s="130">
        <f>(E63/E60)-1</f>
        <v>2.4969999999999999E-2</v>
      </c>
      <c r="L64" s="130">
        <f>(F63/F60)-1</f>
        <v>2.5176E-2</v>
      </c>
      <c r="M64" s="130">
        <f t="shared" ref="M64:P64" si="105">(G63/G60)-1</f>
        <v>2.5337999999999999E-2</v>
      </c>
      <c r="N64" s="130">
        <f t="shared" si="105"/>
        <v>2.5447000000000001E-2</v>
      </c>
      <c r="O64" s="130">
        <f t="shared" si="105"/>
        <v>2.4986999999999999E-2</v>
      </c>
      <c r="P64" s="130">
        <f t="shared" si="105"/>
        <v>2.5024999999999999E-2</v>
      </c>
      <c r="Q64" s="131">
        <f t="shared" ref="Q64:U64" si="106">ROUND((Q63*2080),5)</f>
        <v>35013.368000000002</v>
      </c>
      <c r="R64" s="132">
        <f t="shared" si="106"/>
        <v>36413.894399999997</v>
      </c>
      <c r="S64" s="132">
        <f t="shared" si="106"/>
        <v>37870.455999999998</v>
      </c>
      <c r="T64" s="132">
        <f t="shared" si="106"/>
        <v>39385.278400000003</v>
      </c>
      <c r="U64" s="132">
        <f t="shared" si="106"/>
        <v>40960.691200000001</v>
      </c>
      <c r="V64" s="132">
        <f>ROUND((V63*2080),5)</f>
        <v>42599.107199999999</v>
      </c>
      <c r="W64" s="130">
        <f>(Q63/Q60)-1</f>
        <v>2.4999E-2</v>
      </c>
      <c r="X64" s="130">
        <f>(R63/R60)-1</f>
        <v>2.5000000000000001E-2</v>
      </c>
      <c r="Y64" s="130">
        <f t="shared" ref="Y64:AB64" si="107">(S63/S60)-1</f>
        <v>2.5000000000000001E-2</v>
      </c>
      <c r="Z64" s="130">
        <f t="shared" si="107"/>
        <v>2.5000000000000001E-2</v>
      </c>
      <c r="AA64" s="130">
        <f t="shared" si="107"/>
        <v>2.5000000000000001E-2</v>
      </c>
      <c r="AB64" s="130">
        <f t="shared" si="107"/>
        <v>2.4999E-2</v>
      </c>
    </row>
    <row r="65" spans="1:28" s="4" customFormat="1" ht="13.5" customHeight="1" thickBot="1" x14ac:dyDescent="0.25">
      <c r="A65" s="80"/>
      <c r="B65" s="168"/>
      <c r="C65" s="39"/>
      <c r="D65" s="247"/>
      <c r="E65" s="189"/>
      <c r="F65" s="190"/>
      <c r="G65" s="190"/>
      <c r="H65" s="190"/>
      <c r="I65" s="190"/>
      <c r="J65" s="190"/>
      <c r="K65" s="133"/>
      <c r="L65" s="133"/>
      <c r="M65" s="133"/>
      <c r="N65" s="133"/>
      <c r="O65" s="133"/>
      <c r="P65" s="133"/>
      <c r="Q65" s="134"/>
      <c r="R65" s="135"/>
      <c r="S65" s="135"/>
      <c r="T65" s="135"/>
      <c r="U65" s="135"/>
      <c r="V65" s="135"/>
      <c r="W65" s="133"/>
      <c r="X65" s="133"/>
      <c r="Y65" s="133"/>
      <c r="Z65" s="133"/>
      <c r="AA65" s="133"/>
      <c r="AB65" s="133"/>
    </row>
    <row r="66" spans="1:28" s="4" customFormat="1" ht="13.5" customHeight="1" x14ac:dyDescent="0.2">
      <c r="A66" s="79">
        <v>20</v>
      </c>
      <c r="B66" s="166"/>
      <c r="C66" s="45"/>
      <c r="D66" s="187">
        <f t="shared" si="59"/>
        <v>16.559999999999999</v>
      </c>
      <c r="E66" s="187">
        <f t="shared" ref="E66:I67" si="108">Q66</f>
        <v>17.25</v>
      </c>
      <c r="F66" s="187">
        <f t="shared" si="108"/>
        <v>17.940000000000001</v>
      </c>
      <c r="G66" s="187">
        <f t="shared" si="108"/>
        <v>18.66</v>
      </c>
      <c r="H66" s="187">
        <f t="shared" si="108"/>
        <v>19.41</v>
      </c>
      <c r="I66" s="187">
        <f t="shared" si="108"/>
        <v>20.18</v>
      </c>
      <c r="J66" s="187">
        <f>V66</f>
        <v>20.99</v>
      </c>
      <c r="K66" s="130"/>
      <c r="L66" s="130">
        <f>(F66/E66)-1</f>
        <v>0.04</v>
      </c>
      <c r="M66" s="130">
        <f t="shared" ref="M66:P66" si="109">(G66/F66)-1</f>
        <v>4.0134000000000003E-2</v>
      </c>
      <c r="N66" s="130">
        <f t="shared" si="109"/>
        <v>4.0193E-2</v>
      </c>
      <c r="O66" s="130">
        <f t="shared" si="109"/>
        <v>3.9669999999999997E-2</v>
      </c>
      <c r="P66" s="130">
        <f t="shared" si="109"/>
        <v>4.0139000000000001E-2</v>
      </c>
      <c r="Q66" s="204">
        <f>ROUND(VLOOKUP($A66,'2019 REG - ORD 841'!$A$9:$V$303,17,FALSE)*(1+$I$2),5)</f>
        <v>17.254180000000002</v>
      </c>
      <c r="R66" s="204">
        <f>ROUND(VLOOKUP($A66,'2019 REG - ORD 841'!$A$9:$V$303,18,FALSE)*(1+$I$2),5)</f>
        <v>17.94436</v>
      </c>
      <c r="S66" s="204">
        <f>ROUND(VLOOKUP($A66,'2019 REG - ORD 841'!$A$9:$V$303,19,FALSE)*(1+$I$2),5)</f>
        <v>18.662130000000001</v>
      </c>
      <c r="T66" s="204">
        <f>ROUND(VLOOKUP($A66,'2019 REG - ORD 841'!$A$9:$V$303,20,FALSE)*(1+$I$2),5)</f>
        <v>19.408629999999999</v>
      </c>
      <c r="U66" s="204">
        <f>ROUND(VLOOKUP($A66,'2019 REG - ORD 841'!$A$9:$V$303,21,FALSE)*(1+$I$2),5)</f>
        <v>20.18496</v>
      </c>
      <c r="V66" s="204">
        <f>ROUND(VLOOKUP($A66,'2019 REG - ORD 841'!$A$9:$V$303,22,FALSE)*(1+$I$2),5)</f>
        <v>20.992360000000001</v>
      </c>
      <c r="W66" s="130"/>
      <c r="X66" s="130">
        <f>(R66/Q66)-1</f>
        <v>4.0001000000000002E-2</v>
      </c>
      <c r="Y66" s="130">
        <f t="shared" ref="Y66:AB66" si="110">(S66/R66)-1</f>
        <v>0.04</v>
      </c>
      <c r="Z66" s="130">
        <f t="shared" si="110"/>
        <v>4.0001000000000002E-2</v>
      </c>
      <c r="AA66" s="130">
        <f t="shared" si="110"/>
        <v>3.9999E-2</v>
      </c>
      <c r="AB66" s="130">
        <f t="shared" si="110"/>
        <v>0.04</v>
      </c>
    </row>
    <row r="67" spans="1:28" s="4" customFormat="1" ht="13.5" customHeight="1" x14ac:dyDescent="0.2">
      <c r="A67" s="76"/>
      <c r="B67" s="167"/>
      <c r="C67" s="29"/>
      <c r="D67" s="188">
        <f t="shared" si="59"/>
        <v>34453</v>
      </c>
      <c r="E67" s="188">
        <f t="shared" si="108"/>
        <v>35889</v>
      </c>
      <c r="F67" s="188">
        <f t="shared" si="108"/>
        <v>37324</v>
      </c>
      <c r="G67" s="188">
        <f t="shared" si="108"/>
        <v>38817</v>
      </c>
      <c r="H67" s="188">
        <f t="shared" si="108"/>
        <v>40370</v>
      </c>
      <c r="I67" s="188">
        <f t="shared" si="108"/>
        <v>41985</v>
      </c>
      <c r="J67" s="188">
        <f>V67</f>
        <v>43664</v>
      </c>
      <c r="K67" s="130">
        <f>(E66/E63)-1</f>
        <v>2.4955000000000001E-2</v>
      </c>
      <c r="L67" s="130">
        <f>(F66/F63)-1</f>
        <v>2.4556999999999999E-2</v>
      </c>
      <c r="M67" s="130">
        <f t="shared" ref="M67:P67" si="111">(G66/G63)-1</f>
        <v>2.4712000000000001E-2</v>
      </c>
      <c r="N67" s="130">
        <f t="shared" si="111"/>
        <v>2.4815E-2</v>
      </c>
      <c r="O67" s="130">
        <f t="shared" si="111"/>
        <v>2.4885999999999998E-2</v>
      </c>
      <c r="P67" s="130">
        <f t="shared" si="111"/>
        <v>2.4902000000000001E-2</v>
      </c>
      <c r="Q67" s="131">
        <f t="shared" ref="Q67:U67" si="112">ROUND((Q66*2080),5)</f>
        <v>35888.6944</v>
      </c>
      <c r="R67" s="132">
        <f t="shared" si="112"/>
        <v>37324.268799999998</v>
      </c>
      <c r="S67" s="132">
        <f t="shared" si="112"/>
        <v>38817.2304</v>
      </c>
      <c r="T67" s="132">
        <f t="shared" si="112"/>
        <v>40369.950400000002</v>
      </c>
      <c r="U67" s="132">
        <f t="shared" si="112"/>
        <v>41984.716800000002</v>
      </c>
      <c r="V67" s="132">
        <f>ROUND((V66*2080),5)</f>
        <v>43664.108800000002</v>
      </c>
      <c r="W67" s="130">
        <f>(Q66/Q63)-1</f>
        <v>2.5000000000000001E-2</v>
      </c>
      <c r="X67" s="130">
        <f>(R66/R63)-1</f>
        <v>2.5000999999999999E-2</v>
      </c>
      <c r="Y67" s="130">
        <f t="shared" ref="Y67:AB67" si="113">(S66/S63)-1</f>
        <v>2.5000000000000001E-2</v>
      </c>
      <c r="Z67" s="130">
        <f t="shared" si="113"/>
        <v>2.5000999999999999E-2</v>
      </c>
      <c r="AA67" s="130">
        <f t="shared" si="113"/>
        <v>2.5000000000000001E-2</v>
      </c>
      <c r="AB67" s="130">
        <f t="shared" si="113"/>
        <v>2.5000999999999999E-2</v>
      </c>
    </row>
    <row r="68" spans="1:28" s="4" customFormat="1" ht="13.5" customHeight="1" thickBot="1" x14ac:dyDescent="0.25">
      <c r="A68" s="80"/>
      <c r="B68" s="168"/>
      <c r="C68" s="39"/>
      <c r="D68" s="247"/>
      <c r="E68" s="189"/>
      <c r="F68" s="190"/>
      <c r="G68" s="190"/>
      <c r="H68" s="190"/>
      <c r="I68" s="190"/>
      <c r="J68" s="190"/>
      <c r="K68" s="133"/>
      <c r="L68" s="133"/>
      <c r="M68" s="133"/>
      <c r="N68" s="133"/>
      <c r="O68" s="133"/>
      <c r="P68" s="133"/>
      <c r="Q68" s="134"/>
      <c r="R68" s="135"/>
      <c r="S68" s="135"/>
      <c r="T68" s="135"/>
      <c r="U68" s="135"/>
      <c r="V68" s="135"/>
      <c r="W68" s="133"/>
      <c r="X68" s="133"/>
      <c r="Y68" s="133"/>
      <c r="Z68" s="133"/>
      <c r="AA68" s="133"/>
      <c r="AB68" s="133"/>
    </row>
    <row r="69" spans="1:28" s="4" customFormat="1" ht="13.5" customHeight="1" x14ac:dyDescent="0.2">
      <c r="A69" s="79">
        <v>21</v>
      </c>
      <c r="B69" s="166"/>
      <c r="C69" s="45"/>
      <c r="D69" s="187">
        <f t="shared" si="59"/>
        <v>16.98</v>
      </c>
      <c r="E69" s="187">
        <f t="shared" ref="E69:I70" si="114">Q69</f>
        <v>17.690000000000001</v>
      </c>
      <c r="F69" s="187">
        <f t="shared" si="114"/>
        <v>18.39</v>
      </c>
      <c r="G69" s="187">
        <f t="shared" si="114"/>
        <v>19.13</v>
      </c>
      <c r="H69" s="187">
        <f t="shared" si="114"/>
        <v>19.89</v>
      </c>
      <c r="I69" s="187">
        <f t="shared" si="114"/>
        <v>20.69</v>
      </c>
      <c r="J69" s="187">
        <f>V69</f>
        <v>21.52</v>
      </c>
      <c r="K69" s="130"/>
      <c r="L69" s="130">
        <f>(F69/E69)-1</f>
        <v>3.9570000000000001E-2</v>
      </c>
      <c r="M69" s="130">
        <f t="shared" ref="M69:P69" si="115">(G69/F69)-1</f>
        <v>4.0238999999999997E-2</v>
      </c>
      <c r="N69" s="130">
        <f t="shared" si="115"/>
        <v>3.9727999999999999E-2</v>
      </c>
      <c r="O69" s="130">
        <f t="shared" si="115"/>
        <v>4.0221E-2</v>
      </c>
      <c r="P69" s="130">
        <f t="shared" si="115"/>
        <v>4.0115999999999999E-2</v>
      </c>
      <c r="Q69" s="204">
        <f>ROUND(VLOOKUP($A69,'2019 REG - ORD 841'!$A$9:$V$303,17,FALSE)*(1+$I$2),5)</f>
        <v>17.685549999999999</v>
      </c>
      <c r="R69" s="204">
        <f>ROUND(VLOOKUP($A69,'2019 REG - ORD 841'!$A$9:$V$303,18,FALSE)*(1+$I$2),5)</f>
        <v>18.392969999999998</v>
      </c>
      <c r="S69" s="204">
        <f>ROUND(VLOOKUP($A69,'2019 REG - ORD 841'!$A$9:$V$303,19,FALSE)*(1+$I$2),5)</f>
        <v>19.128689999999999</v>
      </c>
      <c r="T69" s="204">
        <f>ROUND(VLOOKUP($A69,'2019 REG - ORD 841'!$A$9:$V$303,20,FALSE)*(1+$I$2),5)</f>
        <v>19.893830000000001</v>
      </c>
      <c r="U69" s="204">
        <f>ROUND(VLOOKUP($A69,'2019 REG - ORD 841'!$A$9:$V$303,21,FALSE)*(1+$I$2),5)</f>
        <v>20.689579999999999</v>
      </c>
      <c r="V69" s="204">
        <f>ROUND(VLOOKUP($A69,'2019 REG - ORD 841'!$A$9:$V$303,22,FALSE)*(1+$I$2),5)</f>
        <v>21.51718</v>
      </c>
      <c r="W69" s="130"/>
      <c r="X69" s="130">
        <f>(R69/Q69)-1</f>
        <v>0.04</v>
      </c>
      <c r="Y69" s="130">
        <f t="shared" ref="Y69:AB69" si="116">(S69/R69)-1</f>
        <v>0.04</v>
      </c>
      <c r="Z69" s="130">
        <f t="shared" si="116"/>
        <v>0.04</v>
      </c>
      <c r="AA69" s="130">
        <f t="shared" si="116"/>
        <v>0.04</v>
      </c>
      <c r="AB69" s="130">
        <f t="shared" si="116"/>
        <v>4.0001000000000002E-2</v>
      </c>
    </row>
    <row r="70" spans="1:28" s="4" customFormat="1" ht="13.5" customHeight="1" x14ac:dyDescent="0.2">
      <c r="A70" s="76"/>
      <c r="B70" s="167"/>
      <c r="C70" s="29"/>
      <c r="D70" s="188">
        <f t="shared" si="59"/>
        <v>35315</v>
      </c>
      <c r="E70" s="188">
        <f t="shared" si="114"/>
        <v>36786</v>
      </c>
      <c r="F70" s="188">
        <f t="shared" si="114"/>
        <v>38257</v>
      </c>
      <c r="G70" s="188">
        <f t="shared" si="114"/>
        <v>39788</v>
      </c>
      <c r="H70" s="188">
        <f t="shared" si="114"/>
        <v>41379</v>
      </c>
      <c r="I70" s="188">
        <f t="shared" si="114"/>
        <v>43034</v>
      </c>
      <c r="J70" s="188">
        <f>V70</f>
        <v>44756</v>
      </c>
      <c r="K70" s="130">
        <f>(E69/E66)-1</f>
        <v>2.5506999999999998E-2</v>
      </c>
      <c r="L70" s="130">
        <f>(F69/F66)-1</f>
        <v>2.5083999999999999E-2</v>
      </c>
      <c r="M70" s="130">
        <f t="shared" ref="M70:P70" si="117">(G69/G66)-1</f>
        <v>2.5187999999999999E-2</v>
      </c>
      <c r="N70" s="130">
        <f t="shared" si="117"/>
        <v>2.4729999999999999E-2</v>
      </c>
      <c r="O70" s="130">
        <f t="shared" si="117"/>
        <v>2.5273E-2</v>
      </c>
      <c r="P70" s="130">
        <f t="shared" si="117"/>
        <v>2.5250000000000002E-2</v>
      </c>
      <c r="Q70" s="131">
        <f t="shared" ref="Q70:U70" si="118">ROUND((Q69*2080),5)</f>
        <v>36785.944000000003</v>
      </c>
      <c r="R70" s="132">
        <f t="shared" si="118"/>
        <v>38257.3776</v>
      </c>
      <c r="S70" s="132">
        <f t="shared" si="118"/>
        <v>39787.675199999998</v>
      </c>
      <c r="T70" s="132">
        <f t="shared" si="118"/>
        <v>41379.166400000002</v>
      </c>
      <c r="U70" s="132">
        <f t="shared" si="118"/>
        <v>43034.326399999998</v>
      </c>
      <c r="V70" s="132">
        <f>ROUND((V69*2080),5)</f>
        <v>44755.734400000001</v>
      </c>
      <c r="W70" s="130">
        <f>(Q69/Q66)-1</f>
        <v>2.5000999999999999E-2</v>
      </c>
      <c r="X70" s="130">
        <f>(R69/R66)-1</f>
        <v>2.5000000000000001E-2</v>
      </c>
      <c r="Y70" s="130">
        <f t="shared" ref="Y70:AB70" si="119">(S69/S66)-1</f>
        <v>2.5000000000000001E-2</v>
      </c>
      <c r="Z70" s="130">
        <f t="shared" si="119"/>
        <v>2.4999E-2</v>
      </c>
      <c r="AA70" s="130">
        <f t="shared" si="119"/>
        <v>2.5000000000000001E-2</v>
      </c>
      <c r="AB70" s="130">
        <f t="shared" si="119"/>
        <v>2.5000999999999999E-2</v>
      </c>
    </row>
    <row r="71" spans="1:28" s="4" customFormat="1" ht="13.5" customHeight="1" thickBot="1" x14ac:dyDescent="0.25">
      <c r="A71" s="80"/>
      <c r="B71" s="168"/>
      <c r="C71" s="39"/>
      <c r="D71" s="247"/>
      <c r="E71" s="189"/>
      <c r="F71" s="190"/>
      <c r="G71" s="190"/>
      <c r="H71" s="190"/>
      <c r="I71" s="190"/>
      <c r="J71" s="190"/>
      <c r="K71" s="133"/>
      <c r="L71" s="133"/>
      <c r="M71" s="133"/>
      <c r="N71" s="133"/>
      <c r="O71" s="133"/>
      <c r="P71" s="133"/>
      <c r="Q71" s="134"/>
      <c r="R71" s="135"/>
      <c r="S71" s="135"/>
      <c r="T71" s="135"/>
      <c r="U71" s="135"/>
      <c r="V71" s="135"/>
      <c r="W71" s="133"/>
      <c r="X71" s="133"/>
      <c r="Y71" s="133"/>
      <c r="Z71" s="133"/>
      <c r="AA71" s="133"/>
      <c r="AB71" s="133"/>
    </row>
    <row r="72" spans="1:28" s="4" customFormat="1" ht="13.5" customHeight="1" x14ac:dyDescent="0.2">
      <c r="A72" s="79">
        <v>22</v>
      </c>
      <c r="B72" s="166"/>
      <c r="C72" s="45"/>
      <c r="D72" s="187">
        <f t="shared" si="59"/>
        <v>17.399999999999999</v>
      </c>
      <c r="E72" s="187">
        <f t="shared" ref="E72:I73" si="120">Q72</f>
        <v>18.13</v>
      </c>
      <c r="F72" s="187">
        <f t="shared" si="120"/>
        <v>18.850000000000001</v>
      </c>
      <c r="G72" s="187">
        <f t="shared" si="120"/>
        <v>19.61</v>
      </c>
      <c r="H72" s="187">
        <f t="shared" si="120"/>
        <v>20.39</v>
      </c>
      <c r="I72" s="187">
        <f t="shared" si="120"/>
        <v>21.21</v>
      </c>
      <c r="J72" s="187">
        <f>V72</f>
        <v>22.06</v>
      </c>
      <c r="K72" s="130"/>
      <c r="L72" s="130">
        <f>(F72/E72)-1</f>
        <v>3.9712999999999998E-2</v>
      </c>
      <c r="M72" s="130">
        <f t="shared" ref="M72:P72" si="121">(G72/F72)-1</f>
        <v>4.0318E-2</v>
      </c>
      <c r="N72" s="130">
        <f t="shared" si="121"/>
        <v>3.9775999999999999E-2</v>
      </c>
      <c r="O72" s="130">
        <f t="shared" si="121"/>
        <v>4.0216000000000002E-2</v>
      </c>
      <c r="P72" s="130">
        <f t="shared" si="121"/>
        <v>4.0075E-2</v>
      </c>
      <c r="Q72" s="204">
        <f>ROUND(VLOOKUP($A72,'2019 REG - ORD 841'!$A$9:$V$303,17,FALSE)*(1+$I$2),5)</f>
        <v>18.127690000000001</v>
      </c>
      <c r="R72" s="204">
        <f>ROUND(VLOOKUP($A72,'2019 REG - ORD 841'!$A$9:$V$303,18,FALSE)*(1+$I$2),5)</f>
        <v>18.852799999999998</v>
      </c>
      <c r="S72" s="204">
        <f>ROUND(VLOOKUP($A72,'2019 REG - ORD 841'!$A$9:$V$303,19,FALSE)*(1+$I$2),5)</f>
        <v>19.606919999999999</v>
      </c>
      <c r="T72" s="204">
        <f>ROUND(VLOOKUP($A72,'2019 REG - ORD 841'!$A$9:$V$303,20,FALSE)*(1+$I$2),5)</f>
        <v>20.391200000000001</v>
      </c>
      <c r="U72" s="204">
        <f>ROUND(VLOOKUP($A72,'2019 REG - ORD 841'!$A$9:$V$303,21,FALSE)*(1+$I$2),5)</f>
        <v>21.20684</v>
      </c>
      <c r="V72" s="204">
        <f>ROUND(VLOOKUP($A72,'2019 REG - ORD 841'!$A$9:$V$303,22,FALSE)*(1+$I$2),5)</f>
        <v>22.055109999999999</v>
      </c>
      <c r="W72" s="130"/>
      <c r="X72" s="130">
        <f>(R72/Q72)-1</f>
        <v>0.04</v>
      </c>
      <c r="Y72" s="130">
        <f t="shared" ref="Y72:AB72" si="122">(S72/R72)-1</f>
        <v>0.04</v>
      </c>
      <c r="Z72" s="130">
        <f t="shared" si="122"/>
        <v>0.04</v>
      </c>
      <c r="AA72" s="130">
        <f t="shared" si="122"/>
        <v>0.04</v>
      </c>
      <c r="AB72" s="130">
        <f t="shared" si="122"/>
        <v>0.04</v>
      </c>
    </row>
    <row r="73" spans="1:28" s="4" customFormat="1" ht="13.5" customHeight="1" x14ac:dyDescent="0.2">
      <c r="A73" s="76"/>
      <c r="B73" s="167"/>
      <c r="C73" s="29"/>
      <c r="D73" s="188">
        <f t="shared" si="59"/>
        <v>36197</v>
      </c>
      <c r="E73" s="188">
        <f t="shared" si="120"/>
        <v>37706</v>
      </c>
      <c r="F73" s="188">
        <f t="shared" si="120"/>
        <v>39214</v>
      </c>
      <c r="G73" s="188">
        <f t="shared" si="120"/>
        <v>40782</v>
      </c>
      <c r="H73" s="188">
        <f t="shared" si="120"/>
        <v>42414</v>
      </c>
      <c r="I73" s="188">
        <f t="shared" si="120"/>
        <v>44110</v>
      </c>
      <c r="J73" s="188">
        <f>V73</f>
        <v>45875</v>
      </c>
      <c r="K73" s="130">
        <f>(E72/E69)-1</f>
        <v>2.4872999999999999E-2</v>
      </c>
      <c r="L73" s="130">
        <f>(F72/F69)-1</f>
        <v>2.5014000000000002E-2</v>
      </c>
      <c r="M73" s="130">
        <f t="shared" ref="M73:P73" si="123">(G72/G69)-1</f>
        <v>2.5090999999999999E-2</v>
      </c>
      <c r="N73" s="130">
        <f t="shared" si="123"/>
        <v>2.5138000000000001E-2</v>
      </c>
      <c r="O73" s="130">
        <f t="shared" si="123"/>
        <v>2.5132999999999999E-2</v>
      </c>
      <c r="P73" s="130">
        <f t="shared" si="123"/>
        <v>2.5093000000000001E-2</v>
      </c>
      <c r="Q73" s="131">
        <f t="shared" ref="Q73:U73" si="124">ROUND((Q72*2080),5)</f>
        <v>37705.595200000003</v>
      </c>
      <c r="R73" s="132">
        <f t="shared" si="124"/>
        <v>39213.824000000001</v>
      </c>
      <c r="S73" s="132">
        <f t="shared" si="124"/>
        <v>40782.393600000003</v>
      </c>
      <c r="T73" s="132">
        <f t="shared" si="124"/>
        <v>42413.696000000004</v>
      </c>
      <c r="U73" s="132">
        <f t="shared" si="124"/>
        <v>44110.227200000001</v>
      </c>
      <c r="V73" s="132">
        <f>ROUND((V72*2080),5)</f>
        <v>45874.628799999999</v>
      </c>
      <c r="W73" s="130">
        <f>(Q72/Q69)-1</f>
        <v>2.5000000000000001E-2</v>
      </c>
      <c r="X73" s="130">
        <f>(R72/R69)-1</f>
        <v>2.5000000000000001E-2</v>
      </c>
      <c r="Y73" s="130">
        <f t="shared" ref="Y73:AB73" si="125">(S72/S69)-1</f>
        <v>2.5000999999999999E-2</v>
      </c>
      <c r="Z73" s="130">
        <f t="shared" si="125"/>
        <v>2.5000999999999999E-2</v>
      </c>
      <c r="AA73" s="130">
        <f t="shared" si="125"/>
        <v>2.5000999999999999E-2</v>
      </c>
      <c r="AB73" s="130">
        <f t="shared" si="125"/>
        <v>2.5000000000000001E-2</v>
      </c>
    </row>
    <row r="74" spans="1:28" s="4" customFormat="1" ht="13.5" customHeight="1" thickBot="1" x14ac:dyDescent="0.25">
      <c r="A74" s="80"/>
      <c r="B74" s="168"/>
      <c r="C74" s="39"/>
      <c r="D74" s="247"/>
      <c r="E74" s="189"/>
      <c r="F74" s="190"/>
      <c r="G74" s="190"/>
      <c r="H74" s="190"/>
      <c r="I74" s="190"/>
      <c r="J74" s="190"/>
      <c r="K74" s="133"/>
      <c r="L74" s="133"/>
      <c r="M74" s="133"/>
      <c r="N74" s="133"/>
      <c r="O74" s="133"/>
      <c r="P74" s="133"/>
      <c r="Q74" s="134"/>
      <c r="R74" s="135"/>
      <c r="S74" s="135"/>
      <c r="T74" s="135"/>
      <c r="U74" s="135"/>
      <c r="V74" s="135"/>
      <c r="W74" s="133"/>
      <c r="X74" s="133"/>
      <c r="Y74" s="133"/>
      <c r="Z74" s="133"/>
      <c r="AA74" s="133"/>
      <c r="AB74" s="133"/>
    </row>
    <row r="75" spans="1:28" s="4" customFormat="1" ht="13.5" customHeight="1" x14ac:dyDescent="0.2">
      <c r="A75" s="79">
        <v>23</v>
      </c>
      <c r="B75" s="166"/>
      <c r="C75" s="45"/>
      <c r="D75" s="187">
        <f t="shared" si="59"/>
        <v>17.84</v>
      </c>
      <c r="E75" s="187">
        <f t="shared" ref="E75:I76" si="126">Q75</f>
        <v>18.579999999999998</v>
      </c>
      <c r="F75" s="187">
        <f t="shared" si="126"/>
        <v>19.32</v>
      </c>
      <c r="G75" s="187">
        <f t="shared" si="126"/>
        <v>20.100000000000001</v>
      </c>
      <c r="H75" s="187">
        <f t="shared" si="126"/>
        <v>20.9</v>
      </c>
      <c r="I75" s="187">
        <f t="shared" si="126"/>
        <v>21.74</v>
      </c>
      <c r="J75" s="187">
        <f>V75</f>
        <v>22.61</v>
      </c>
      <c r="K75" s="130"/>
      <c r="L75" s="130">
        <f>(F75/E75)-1</f>
        <v>3.9828000000000002E-2</v>
      </c>
      <c r="M75" s="130">
        <f t="shared" ref="M75:P75" si="127">(G75/F75)-1</f>
        <v>4.0372999999999999E-2</v>
      </c>
      <c r="N75" s="130">
        <f t="shared" si="127"/>
        <v>3.9801000000000003E-2</v>
      </c>
      <c r="O75" s="130">
        <f t="shared" si="127"/>
        <v>4.0190999999999998E-2</v>
      </c>
      <c r="P75" s="130">
        <f t="shared" si="127"/>
        <v>4.0017999999999998E-2</v>
      </c>
      <c r="Q75" s="204">
        <f>ROUND(VLOOKUP($A75,'2019 REG - ORD 841'!$A$9:$V$303,17,FALSE)*(1+$I$2),5)</f>
        <v>18.580880000000001</v>
      </c>
      <c r="R75" s="204">
        <f>ROUND(VLOOKUP($A75,'2019 REG - ORD 841'!$A$9:$V$303,18,FALSE)*(1+$I$2),5)</f>
        <v>19.324120000000001</v>
      </c>
      <c r="S75" s="204">
        <f>ROUND(VLOOKUP($A75,'2019 REG - ORD 841'!$A$9:$V$303,19,FALSE)*(1+$I$2),5)</f>
        <v>20.097079999999998</v>
      </c>
      <c r="T75" s="204">
        <f>ROUND(VLOOKUP($A75,'2019 REG - ORD 841'!$A$9:$V$303,20,FALSE)*(1+$I$2),5)</f>
        <v>20.900960000000001</v>
      </c>
      <c r="U75" s="204">
        <f>ROUND(VLOOKUP($A75,'2019 REG - ORD 841'!$A$9:$V$303,21,FALSE)*(1+$I$2),5)</f>
        <v>21.737020000000001</v>
      </c>
      <c r="V75" s="204">
        <f>ROUND(VLOOKUP($A75,'2019 REG - ORD 841'!$A$9:$V$303,22,FALSE)*(1+$I$2),5)</f>
        <v>22.6065</v>
      </c>
      <c r="W75" s="130"/>
      <c r="X75" s="130">
        <f>(R75/Q75)-1</f>
        <v>0.04</v>
      </c>
      <c r="Y75" s="130">
        <f t="shared" ref="Y75:AB75" si="128">(S75/R75)-1</f>
        <v>0.04</v>
      </c>
      <c r="Z75" s="130">
        <f t="shared" si="128"/>
        <v>0.04</v>
      </c>
      <c r="AA75" s="130">
        <f t="shared" si="128"/>
        <v>4.0001000000000002E-2</v>
      </c>
      <c r="AB75" s="130">
        <f t="shared" si="128"/>
        <v>0.04</v>
      </c>
    </row>
    <row r="76" spans="1:28" s="4" customFormat="1" ht="13.5" customHeight="1" x14ac:dyDescent="0.2">
      <c r="A76" s="76"/>
      <c r="B76" s="167"/>
      <c r="C76" s="29"/>
      <c r="D76" s="188">
        <f t="shared" si="59"/>
        <v>37102</v>
      </c>
      <c r="E76" s="188">
        <f t="shared" si="126"/>
        <v>38648</v>
      </c>
      <c r="F76" s="188">
        <f t="shared" si="126"/>
        <v>40194</v>
      </c>
      <c r="G76" s="188">
        <f t="shared" si="126"/>
        <v>41802</v>
      </c>
      <c r="H76" s="188">
        <f t="shared" si="126"/>
        <v>43474</v>
      </c>
      <c r="I76" s="188">
        <f t="shared" si="126"/>
        <v>45213</v>
      </c>
      <c r="J76" s="188">
        <f>V76</f>
        <v>47022</v>
      </c>
      <c r="K76" s="130">
        <f>(E75/E72)-1</f>
        <v>2.4820999999999999E-2</v>
      </c>
      <c r="L76" s="130">
        <f>(F75/F72)-1</f>
        <v>2.4934000000000001E-2</v>
      </c>
      <c r="M76" s="130">
        <f t="shared" ref="M76:P76" si="129">(G75/G72)-1</f>
        <v>2.4986999999999999E-2</v>
      </c>
      <c r="N76" s="130">
        <f t="shared" si="129"/>
        <v>2.5012E-2</v>
      </c>
      <c r="O76" s="130">
        <f t="shared" si="129"/>
        <v>2.4988E-2</v>
      </c>
      <c r="P76" s="130">
        <f t="shared" si="129"/>
        <v>2.4931999999999999E-2</v>
      </c>
      <c r="Q76" s="131">
        <f t="shared" ref="Q76:U76" si="130">ROUND((Q75*2080),5)</f>
        <v>38648.2304</v>
      </c>
      <c r="R76" s="132">
        <f t="shared" si="130"/>
        <v>40194.169600000001</v>
      </c>
      <c r="S76" s="132">
        <f t="shared" si="130"/>
        <v>41801.926399999997</v>
      </c>
      <c r="T76" s="132">
        <f t="shared" si="130"/>
        <v>43473.996800000001</v>
      </c>
      <c r="U76" s="132">
        <f t="shared" si="130"/>
        <v>45213.001600000003</v>
      </c>
      <c r="V76" s="132">
        <f>ROUND((V75*2080),5)</f>
        <v>47021.52</v>
      </c>
      <c r="W76" s="130">
        <f>(Q75/Q72)-1</f>
        <v>2.5000000000000001E-2</v>
      </c>
      <c r="X76" s="130">
        <f>(R75/R72)-1</f>
        <v>2.5000000000000001E-2</v>
      </c>
      <c r="Y76" s="130">
        <f t="shared" ref="Y76:AB76" si="131">(S75/S72)-1</f>
        <v>2.4999E-2</v>
      </c>
      <c r="Z76" s="130">
        <f t="shared" si="131"/>
        <v>2.4999E-2</v>
      </c>
      <c r="AA76" s="130">
        <f t="shared" si="131"/>
        <v>2.5000000000000001E-2</v>
      </c>
      <c r="AB76" s="130">
        <f t="shared" si="131"/>
        <v>2.5000999999999999E-2</v>
      </c>
    </row>
    <row r="77" spans="1:28" s="4" customFormat="1" ht="13.5" customHeight="1" thickBot="1" x14ac:dyDescent="0.25">
      <c r="A77" s="80"/>
      <c r="B77" s="168"/>
      <c r="C77" s="39"/>
      <c r="D77" s="247"/>
      <c r="E77" s="189"/>
      <c r="F77" s="190"/>
      <c r="G77" s="190"/>
      <c r="H77" s="190"/>
      <c r="I77" s="190"/>
      <c r="J77" s="190"/>
      <c r="K77" s="133"/>
      <c r="L77" s="133"/>
      <c r="M77" s="133"/>
      <c r="N77" s="133"/>
      <c r="O77" s="133"/>
      <c r="P77" s="133"/>
      <c r="Q77" s="134"/>
      <c r="R77" s="135"/>
      <c r="S77" s="135"/>
      <c r="T77" s="135"/>
      <c r="U77" s="135"/>
      <c r="V77" s="135"/>
      <c r="W77" s="133"/>
      <c r="X77" s="133"/>
      <c r="Y77" s="133"/>
      <c r="Z77" s="133"/>
      <c r="AA77" s="133"/>
      <c r="AB77" s="133"/>
    </row>
    <row r="78" spans="1:28" s="4" customFormat="1" ht="13.5" customHeight="1" x14ac:dyDescent="0.2">
      <c r="A78" s="79">
        <v>24</v>
      </c>
      <c r="B78" s="166"/>
      <c r="C78" s="45"/>
      <c r="D78" s="187">
        <f t="shared" si="59"/>
        <v>18.28</v>
      </c>
      <c r="E78" s="187">
        <f t="shared" ref="E78:I79" si="132">Q78</f>
        <v>19.05</v>
      </c>
      <c r="F78" s="187">
        <f t="shared" si="132"/>
        <v>19.809999999999999</v>
      </c>
      <c r="G78" s="187">
        <f t="shared" si="132"/>
        <v>20.6</v>
      </c>
      <c r="H78" s="187">
        <f t="shared" si="132"/>
        <v>21.42</v>
      </c>
      <c r="I78" s="187">
        <f t="shared" si="132"/>
        <v>22.28</v>
      </c>
      <c r="J78" s="187">
        <f>V78</f>
        <v>23.17</v>
      </c>
      <c r="K78" s="130"/>
      <c r="L78" s="130">
        <f>(F78/E78)-1</f>
        <v>3.9895E-2</v>
      </c>
      <c r="M78" s="130">
        <f t="shared" ref="M78:P78" si="133">(G78/F78)-1</f>
        <v>3.9878999999999998E-2</v>
      </c>
      <c r="N78" s="130">
        <f t="shared" si="133"/>
        <v>3.9806000000000001E-2</v>
      </c>
      <c r="O78" s="130">
        <f t="shared" si="133"/>
        <v>4.0148999999999997E-2</v>
      </c>
      <c r="P78" s="130">
        <f t="shared" si="133"/>
        <v>3.9946000000000002E-2</v>
      </c>
      <c r="Q78" s="204">
        <f>ROUND(VLOOKUP($A78,'2019 REG - ORD 841'!$A$9:$V$303,17,FALSE)*(1+$I$2),5)</f>
        <v>19.045400000000001</v>
      </c>
      <c r="R78" s="204">
        <f>ROUND(VLOOKUP($A78,'2019 REG - ORD 841'!$A$9:$V$303,18,FALSE)*(1+$I$2),5)</f>
        <v>19.807220000000001</v>
      </c>
      <c r="S78" s="204">
        <f>ROUND(VLOOKUP($A78,'2019 REG - ORD 841'!$A$9:$V$303,19,FALSE)*(1+$I$2),5)</f>
        <v>20.599509999999999</v>
      </c>
      <c r="T78" s="204">
        <f>ROUND(VLOOKUP($A78,'2019 REG - ORD 841'!$A$9:$V$303,20,FALSE)*(1+$I$2),5)</f>
        <v>21.423490000000001</v>
      </c>
      <c r="U78" s="204">
        <f>ROUND(VLOOKUP($A78,'2019 REG - ORD 841'!$A$9:$V$303,21,FALSE)*(1+$I$2),5)</f>
        <v>22.280429999999999</v>
      </c>
      <c r="V78" s="204">
        <f>ROUND(VLOOKUP($A78,'2019 REG - ORD 841'!$A$9:$V$303,22,FALSE)*(1+$I$2),5)</f>
        <v>23.17164</v>
      </c>
      <c r="W78" s="130"/>
      <c r="X78" s="130">
        <f>(R78/Q78)-1</f>
        <v>0.04</v>
      </c>
      <c r="Y78" s="130">
        <f t="shared" ref="Y78:AB78" si="134">(S78/R78)-1</f>
        <v>0.04</v>
      </c>
      <c r="Z78" s="130">
        <f t="shared" si="134"/>
        <v>0.04</v>
      </c>
      <c r="AA78" s="130">
        <f t="shared" si="134"/>
        <v>0.04</v>
      </c>
      <c r="AB78" s="130">
        <f t="shared" si="134"/>
        <v>0.04</v>
      </c>
    </row>
    <row r="79" spans="1:28" s="4" customFormat="1" ht="13.5" customHeight="1" x14ac:dyDescent="0.2">
      <c r="A79" s="76"/>
      <c r="B79" s="167"/>
      <c r="C79" s="29"/>
      <c r="D79" s="188">
        <f t="shared" si="59"/>
        <v>38030</v>
      </c>
      <c r="E79" s="188">
        <f t="shared" si="132"/>
        <v>39614</v>
      </c>
      <c r="F79" s="188">
        <f t="shared" si="132"/>
        <v>41199</v>
      </c>
      <c r="G79" s="188">
        <f t="shared" si="132"/>
        <v>42847</v>
      </c>
      <c r="H79" s="188">
        <f t="shared" si="132"/>
        <v>44561</v>
      </c>
      <c r="I79" s="188">
        <f t="shared" si="132"/>
        <v>46343</v>
      </c>
      <c r="J79" s="188">
        <f>V79</f>
        <v>48197</v>
      </c>
      <c r="K79" s="130">
        <f>(E78/E75)-1</f>
        <v>2.5295999999999999E-2</v>
      </c>
      <c r="L79" s="130">
        <f>(F78/F75)-1</f>
        <v>2.5361999999999999E-2</v>
      </c>
      <c r="M79" s="130">
        <f t="shared" ref="M79:P79" si="135">(G78/G75)-1</f>
        <v>2.4875999999999999E-2</v>
      </c>
      <c r="N79" s="130">
        <f t="shared" si="135"/>
        <v>2.4879999999999999E-2</v>
      </c>
      <c r="O79" s="130">
        <f t="shared" si="135"/>
        <v>2.4839E-2</v>
      </c>
      <c r="P79" s="130">
        <f t="shared" si="135"/>
        <v>2.4767999999999998E-2</v>
      </c>
      <c r="Q79" s="131">
        <f t="shared" ref="Q79:U79" si="136">ROUND((Q78*2080),5)</f>
        <v>39614.432000000001</v>
      </c>
      <c r="R79" s="132">
        <f t="shared" si="136"/>
        <v>41199.017599999999</v>
      </c>
      <c r="S79" s="132">
        <f t="shared" si="136"/>
        <v>42846.980799999998</v>
      </c>
      <c r="T79" s="132">
        <f t="shared" si="136"/>
        <v>44560.859199999999</v>
      </c>
      <c r="U79" s="132">
        <f t="shared" si="136"/>
        <v>46343.294399999999</v>
      </c>
      <c r="V79" s="132">
        <f>ROUND((V78*2080),5)</f>
        <v>48197.011200000001</v>
      </c>
      <c r="W79" s="130">
        <f>(Q78/Q75)-1</f>
        <v>2.5000000000000001E-2</v>
      </c>
      <c r="X79" s="130">
        <f>(R78/R75)-1</f>
        <v>2.5000000000000001E-2</v>
      </c>
      <c r="Y79" s="130">
        <f t="shared" ref="Y79:AB79" si="137">(S78/S75)-1</f>
        <v>2.5000000000000001E-2</v>
      </c>
      <c r="Z79" s="130">
        <f t="shared" si="137"/>
        <v>2.5000000000000001E-2</v>
      </c>
      <c r="AA79" s="130">
        <f t="shared" si="137"/>
        <v>2.4999E-2</v>
      </c>
      <c r="AB79" s="130">
        <f t="shared" si="137"/>
        <v>2.4999E-2</v>
      </c>
    </row>
    <row r="80" spans="1:28" s="4" customFormat="1" ht="13.5" customHeight="1" thickBot="1" x14ac:dyDescent="0.25">
      <c r="A80" s="80"/>
      <c r="B80" s="168"/>
      <c r="C80" s="39"/>
      <c r="D80" s="247"/>
      <c r="E80" s="189"/>
      <c r="F80" s="190"/>
      <c r="G80" s="190"/>
      <c r="H80" s="190"/>
      <c r="I80" s="190"/>
      <c r="J80" s="190"/>
      <c r="K80" s="133"/>
      <c r="L80" s="133"/>
      <c r="M80" s="133"/>
      <c r="N80" s="133"/>
      <c r="O80" s="133"/>
      <c r="P80" s="133"/>
      <c r="Q80" s="134"/>
      <c r="R80" s="135"/>
      <c r="S80" s="135"/>
      <c r="T80" s="135"/>
      <c r="U80" s="135"/>
      <c r="V80" s="135"/>
      <c r="W80" s="133"/>
      <c r="X80" s="133"/>
      <c r="Y80" s="133"/>
      <c r="Z80" s="133"/>
      <c r="AA80" s="133"/>
      <c r="AB80" s="133"/>
    </row>
    <row r="81" spans="1:28" s="4" customFormat="1" ht="13.5" customHeight="1" x14ac:dyDescent="0.2">
      <c r="A81" s="79">
        <v>25</v>
      </c>
      <c r="B81" s="166"/>
      <c r="C81" s="45"/>
      <c r="D81" s="187">
        <f t="shared" si="59"/>
        <v>18.739999999999998</v>
      </c>
      <c r="E81" s="187">
        <f t="shared" ref="E81:I82" si="138">Q81</f>
        <v>19.52</v>
      </c>
      <c r="F81" s="187">
        <f t="shared" si="138"/>
        <v>20.3</v>
      </c>
      <c r="G81" s="187">
        <f t="shared" si="138"/>
        <v>21.11</v>
      </c>
      <c r="H81" s="187">
        <f t="shared" si="138"/>
        <v>21.96</v>
      </c>
      <c r="I81" s="187">
        <f t="shared" si="138"/>
        <v>22.84</v>
      </c>
      <c r="J81" s="187">
        <f>V81</f>
        <v>23.75</v>
      </c>
      <c r="K81" s="130"/>
      <c r="L81" s="130">
        <f>(F81/E81)-1</f>
        <v>3.9959000000000001E-2</v>
      </c>
      <c r="M81" s="130">
        <f t="shared" ref="M81:P81" si="139">(G81/F81)-1</f>
        <v>3.9900999999999999E-2</v>
      </c>
      <c r="N81" s="130">
        <f t="shared" si="139"/>
        <v>4.0265000000000002E-2</v>
      </c>
      <c r="O81" s="130">
        <f t="shared" si="139"/>
        <v>4.0072999999999998E-2</v>
      </c>
      <c r="P81" s="130">
        <f t="shared" si="139"/>
        <v>3.9842000000000002E-2</v>
      </c>
      <c r="Q81" s="204">
        <f>ROUND(VLOOKUP($A81,'2019 REG - ORD 841'!$A$9:$V$303,17,FALSE)*(1+$I$2),5)</f>
        <v>19.521540000000002</v>
      </c>
      <c r="R81" s="204">
        <f>ROUND(VLOOKUP($A81,'2019 REG - ORD 841'!$A$9:$V$303,18,FALSE)*(1+$I$2),5)</f>
        <v>20.302409999999998</v>
      </c>
      <c r="S81" s="204">
        <f>ROUND(VLOOKUP($A81,'2019 REG - ORD 841'!$A$9:$V$303,19,FALSE)*(1+$I$2),5)</f>
        <v>21.1145</v>
      </c>
      <c r="T81" s="204">
        <f>ROUND(VLOOKUP($A81,'2019 REG - ORD 841'!$A$9:$V$303,20,FALSE)*(1+$I$2),5)</f>
        <v>21.95908</v>
      </c>
      <c r="U81" s="204">
        <f>ROUND(VLOOKUP($A81,'2019 REG - ORD 841'!$A$9:$V$303,21,FALSE)*(1+$I$2),5)</f>
        <v>22.837440000000001</v>
      </c>
      <c r="V81" s="204">
        <f>ROUND(VLOOKUP($A81,'2019 REG - ORD 841'!$A$9:$V$303,22,FALSE)*(1+$I$2),5)</f>
        <v>23.75095</v>
      </c>
      <c r="W81" s="130"/>
      <c r="X81" s="130">
        <f>(R81/Q81)-1</f>
        <v>0.04</v>
      </c>
      <c r="Y81" s="130">
        <f t="shared" ref="Y81:AB81" si="140">(S81/R81)-1</f>
        <v>0.04</v>
      </c>
      <c r="Z81" s="130">
        <f t="shared" si="140"/>
        <v>0.04</v>
      </c>
      <c r="AA81" s="130">
        <f t="shared" si="140"/>
        <v>0.04</v>
      </c>
      <c r="AB81" s="130">
        <f t="shared" si="140"/>
        <v>4.0001000000000002E-2</v>
      </c>
    </row>
    <row r="82" spans="1:28" s="4" customFormat="1" ht="13.5" customHeight="1" x14ac:dyDescent="0.2">
      <c r="A82" s="76"/>
      <c r="B82" s="167"/>
      <c r="C82" s="29"/>
      <c r="D82" s="188">
        <f t="shared" si="59"/>
        <v>38981</v>
      </c>
      <c r="E82" s="188">
        <f t="shared" si="138"/>
        <v>40605</v>
      </c>
      <c r="F82" s="188">
        <f t="shared" si="138"/>
        <v>42229</v>
      </c>
      <c r="G82" s="188">
        <f t="shared" si="138"/>
        <v>43918</v>
      </c>
      <c r="H82" s="188">
        <f t="shared" si="138"/>
        <v>45675</v>
      </c>
      <c r="I82" s="188">
        <f t="shared" si="138"/>
        <v>47502</v>
      </c>
      <c r="J82" s="188">
        <f>V82</f>
        <v>49402</v>
      </c>
      <c r="K82" s="130">
        <f>(E81/E78)-1</f>
        <v>2.4671999999999999E-2</v>
      </c>
      <c r="L82" s="130">
        <f>(F81/F78)-1</f>
        <v>2.4735E-2</v>
      </c>
      <c r="M82" s="130">
        <f t="shared" ref="M82:P82" si="141">(G81/G78)-1</f>
        <v>2.4757000000000001E-2</v>
      </c>
      <c r="N82" s="130">
        <f t="shared" si="141"/>
        <v>2.521E-2</v>
      </c>
      <c r="O82" s="130">
        <f t="shared" si="141"/>
        <v>2.5135000000000001E-2</v>
      </c>
      <c r="P82" s="130">
        <f t="shared" si="141"/>
        <v>2.5031999999999999E-2</v>
      </c>
      <c r="Q82" s="131">
        <f t="shared" ref="Q82:U82" si="142">ROUND((Q81*2080),5)</f>
        <v>40604.803200000002</v>
      </c>
      <c r="R82" s="132">
        <f t="shared" si="142"/>
        <v>42229.012799999997</v>
      </c>
      <c r="S82" s="132">
        <f t="shared" si="142"/>
        <v>43918.16</v>
      </c>
      <c r="T82" s="132">
        <f t="shared" si="142"/>
        <v>45674.886400000003</v>
      </c>
      <c r="U82" s="132">
        <f t="shared" si="142"/>
        <v>47501.875200000002</v>
      </c>
      <c r="V82" s="132">
        <f>ROUND((V81*2080),5)</f>
        <v>49401.976000000002</v>
      </c>
      <c r="W82" s="130">
        <f>(Q81/Q78)-1</f>
        <v>2.5000000000000001E-2</v>
      </c>
      <c r="X82" s="130">
        <f>(R81/R78)-1</f>
        <v>2.5000000000000001E-2</v>
      </c>
      <c r="Y82" s="130">
        <f t="shared" ref="Y82:AB82" si="143">(S81/S78)-1</f>
        <v>2.5000000000000001E-2</v>
      </c>
      <c r="Z82" s="130">
        <f t="shared" si="143"/>
        <v>2.5000000000000001E-2</v>
      </c>
      <c r="AA82" s="130">
        <f t="shared" si="143"/>
        <v>2.5000000000000001E-2</v>
      </c>
      <c r="AB82" s="130">
        <f t="shared" si="143"/>
        <v>2.5000999999999999E-2</v>
      </c>
    </row>
    <row r="83" spans="1:28" s="4" customFormat="1" ht="13.5" customHeight="1" thickBot="1" x14ac:dyDescent="0.25">
      <c r="A83" s="80"/>
      <c r="B83" s="168"/>
      <c r="C83" s="39"/>
      <c r="D83" s="247"/>
      <c r="E83" s="189"/>
      <c r="F83" s="190"/>
      <c r="G83" s="190"/>
      <c r="H83" s="190"/>
      <c r="I83" s="190"/>
      <c r="J83" s="190"/>
      <c r="K83" s="133"/>
      <c r="L83" s="133"/>
      <c r="M83" s="133"/>
      <c r="N83" s="133"/>
      <c r="O83" s="133"/>
      <c r="P83" s="133"/>
      <c r="Q83" s="134"/>
      <c r="R83" s="135"/>
      <c r="S83" s="135"/>
      <c r="T83" s="135"/>
      <c r="U83" s="135"/>
      <c r="V83" s="135"/>
      <c r="W83" s="133"/>
      <c r="X83" s="133"/>
      <c r="Y83" s="133"/>
      <c r="Z83" s="133"/>
      <c r="AA83" s="133"/>
      <c r="AB83" s="133"/>
    </row>
    <row r="84" spans="1:28" s="4" customFormat="1" ht="13.5" customHeight="1" x14ac:dyDescent="0.2">
      <c r="A84" s="79">
        <v>26</v>
      </c>
      <c r="B84" s="166"/>
      <c r="C84" s="45"/>
      <c r="D84" s="187">
        <f t="shared" si="59"/>
        <v>19.21</v>
      </c>
      <c r="E84" s="187">
        <f t="shared" ref="E84:I85" si="144">Q84</f>
        <v>20.010000000000002</v>
      </c>
      <c r="F84" s="187">
        <f t="shared" si="144"/>
        <v>20.81</v>
      </c>
      <c r="G84" s="187">
        <f t="shared" si="144"/>
        <v>21.64</v>
      </c>
      <c r="H84" s="187">
        <f t="shared" si="144"/>
        <v>22.51</v>
      </c>
      <c r="I84" s="187">
        <f t="shared" si="144"/>
        <v>23.41</v>
      </c>
      <c r="J84" s="187">
        <f>V84</f>
        <v>24.34</v>
      </c>
      <c r="K84" s="130"/>
      <c r="L84" s="130">
        <f>(F84/E84)-1</f>
        <v>3.9980000000000002E-2</v>
      </c>
      <c r="M84" s="130">
        <f t="shared" ref="M84:P84" si="145">(G84/F84)-1</f>
        <v>3.9884999999999997E-2</v>
      </c>
      <c r="N84" s="130">
        <f t="shared" si="145"/>
        <v>4.0203000000000003E-2</v>
      </c>
      <c r="O84" s="130">
        <f t="shared" si="145"/>
        <v>3.9981999999999997E-2</v>
      </c>
      <c r="P84" s="130">
        <f t="shared" si="145"/>
        <v>3.9726999999999998E-2</v>
      </c>
      <c r="Q84" s="204">
        <f>ROUND(VLOOKUP($A84,'2019 REG - ORD 841'!$A$9:$V$303,17,FALSE)*(1+$I$2),5)</f>
        <v>20.00957</v>
      </c>
      <c r="R84" s="204">
        <f>ROUND(VLOOKUP($A84,'2019 REG - ORD 841'!$A$9:$V$303,18,FALSE)*(1+$I$2),5)</f>
        <v>20.809950000000001</v>
      </c>
      <c r="S84" s="204">
        <f>ROUND(VLOOKUP($A84,'2019 REG - ORD 841'!$A$9:$V$303,19,FALSE)*(1+$I$2),5)</f>
        <v>21.64236</v>
      </c>
      <c r="T84" s="204">
        <f>ROUND(VLOOKUP($A84,'2019 REG - ORD 841'!$A$9:$V$303,20,FALSE)*(1+$I$2),5)</f>
        <v>22.508050000000001</v>
      </c>
      <c r="U84" s="204">
        <f>ROUND(VLOOKUP($A84,'2019 REG - ORD 841'!$A$9:$V$303,21,FALSE)*(1+$I$2),5)</f>
        <v>23.408370000000001</v>
      </c>
      <c r="V84" s="204">
        <f>ROUND(VLOOKUP($A84,'2019 REG - ORD 841'!$A$9:$V$303,22,FALSE)*(1+$I$2),5)</f>
        <v>24.3447</v>
      </c>
      <c r="W84" s="130"/>
      <c r="X84" s="130">
        <f>(R84/Q84)-1</f>
        <v>0.04</v>
      </c>
      <c r="Y84" s="130">
        <f t="shared" ref="Y84:AB84" si="146">(S84/R84)-1</f>
        <v>4.0001000000000002E-2</v>
      </c>
      <c r="Z84" s="130">
        <f t="shared" si="146"/>
        <v>0.04</v>
      </c>
      <c r="AA84" s="130">
        <f t="shared" si="146"/>
        <v>0.04</v>
      </c>
      <c r="AB84" s="130">
        <f t="shared" si="146"/>
        <v>0.04</v>
      </c>
    </row>
    <row r="85" spans="1:28" s="4" customFormat="1" ht="13.5" customHeight="1" x14ac:dyDescent="0.2">
      <c r="A85" s="76"/>
      <c r="B85" s="167"/>
      <c r="C85" s="29"/>
      <c r="D85" s="188">
        <f t="shared" si="59"/>
        <v>39955</v>
      </c>
      <c r="E85" s="188">
        <f t="shared" si="144"/>
        <v>41620</v>
      </c>
      <c r="F85" s="188">
        <f t="shared" si="144"/>
        <v>43285</v>
      </c>
      <c r="G85" s="188">
        <f t="shared" si="144"/>
        <v>45016</v>
      </c>
      <c r="H85" s="188">
        <f t="shared" si="144"/>
        <v>46817</v>
      </c>
      <c r="I85" s="188">
        <f t="shared" si="144"/>
        <v>48689</v>
      </c>
      <c r="J85" s="188">
        <f>V85</f>
        <v>50637</v>
      </c>
      <c r="K85" s="130">
        <f>(E84/E81)-1</f>
        <v>2.5101999999999999E-2</v>
      </c>
      <c r="L85" s="130">
        <f>(F84/F81)-1</f>
        <v>2.5122999999999999E-2</v>
      </c>
      <c r="M85" s="130">
        <f t="shared" ref="M85:P85" si="147">(G84/G81)-1</f>
        <v>2.5107000000000001E-2</v>
      </c>
      <c r="N85" s="130">
        <f t="shared" si="147"/>
        <v>2.5045999999999999E-2</v>
      </c>
      <c r="O85" s="130">
        <f t="shared" si="147"/>
        <v>2.4955999999999999E-2</v>
      </c>
      <c r="P85" s="130">
        <f t="shared" si="147"/>
        <v>2.4841999999999999E-2</v>
      </c>
      <c r="Q85" s="131">
        <f t="shared" ref="Q85:U85" si="148">ROUND((Q84*2080),5)</f>
        <v>41619.905599999998</v>
      </c>
      <c r="R85" s="132">
        <f t="shared" si="148"/>
        <v>43284.696000000004</v>
      </c>
      <c r="S85" s="132">
        <f t="shared" si="148"/>
        <v>45016.108800000002</v>
      </c>
      <c r="T85" s="132">
        <f t="shared" si="148"/>
        <v>46816.743999999999</v>
      </c>
      <c r="U85" s="132">
        <f t="shared" si="148"/>
        <v>48689.409599999999</v>
      </c>
      <c r="V85" s="132">
        <f>ROUND((V84*2080),5)</f>
        <v>50636.976000000002</v>
      </c>
      <c r="W85" s="130">
        <f>(Q84/Q81)-1</f>
        <v>2.5000000000000001E-2</v>
      </c>
      <c r="X85" s="130">
        <f>(R84/R81)-1</f>
        <v>2.4999E-2</v>
      </c>
      <c r="Y85" s="130">
        <f t="shared" ref="Y85:AB85" si="149">(S84/S81)-1</f>
        <v>2.5000000000000001E-2</v>
      </c>
      <c r="Z85" s="130">
        <f t="shared" si="149"/>
        <v>2.5000000000000001E-2</v>
      </c>
      <c r="AA85" s="130">
        <f t="shared" si="149"/>
        <v>2.5000000000000001E-2</v>
      </c>
      <c r="AB85" s="130">
        <f t="shared" si="149"/>
        <v>2.4999E-2</v>
      </c>
    </row>
    <row r="86" spans="1:28" s="4" customFormat="1" ht="13.5" customHeight="1" thickBot="1" x14ac:dyDescent="0.25">
      <c r="A86" s="80"/>
      <c r="B86" s="168"/>
      <c r="C86" s="39"/>
      <c r="D86" s="247"/>
      <c r="E86" s="189"/>
      <c r="F86" s="190"/>
      <c r="G86" s="190"/>
      <c r="H86" s="190"/>
      <c r="I86" s="190"/>
      <c r="J86" s="190"/>
      <c r="K86" s="133"/>
      <c r="L86" s="133"/>
      <c r="M86" s="133"/>
      <c r="N86" s="133"/>
      <c r="O86" s="133"/>
      <c r="P86" s="133"/>
      <c r="Q86" s="134"/>
      <c r="R86" s="135"/>
      <c r="S86" s="135"/>
      <c r="T86" s="135"/>
      <c r="U86" s="135"/>
      <c r="V86" s="135"/>
      <c r="W86" s="133"/>
      <c r="X86" s="133"/>
      <c r="Y86" s="133"/>
      <c r="Z86" s="133"/>
      <c r="AA86" s="133"/>
      <c r="AB86" s="133"/>
    </row>
    <row r="87" spans="1:28" s="4" customFormat="1" ht="13.5" customHeight="1" x14ac:dyDescent="0.2">
      <c r="A87" s="79">
        <v>27</v>
      </c>
      <c r="B87" s="166"/>
      <c r="C87" s="45"/>
      <c r="D87" s="187">
        <f t="shared" si="59"/>
        <v>19.690000000000001</v>
      </c>
      <c r="E87" s="187">
        <f t="shared" ref="E87:I88" si="150">Q87</f>
        <v>20.51</v>
      </c>
      <c r="F87" s="187">
        <f t="shared" si="150"/>
        <v>21.33</v>
      </c>
      <c r="G87" s="187">
        <f t="shared" si="150"/>
        <v>22.18</v>
      </c>
      <c r="H87" s="187">
        <f t="shared" si="150"/>
        <v>23.07</v>
      </c>
      <c r="I87" s="187">
        <f t="shared" si="150"/>
        <v>23.99</v>
      </c>
      <c r="J87" s="187">
        <f>V87</f>
        <v>24.95</v>
      </c>
      <c r="K87" s="130"/>
      <c r="L87" s="130">
        <f>(F87/E87)-1</f>
        <v>3.9980000000000002E-2</v>
      </c>
      <c r="M87" s="130">
        <f t="shared" ref="M87:P87" si="151">(G87/F87)-1</f>
        <v>3.9849999999999997E-2</v>
      </c>
      <c r="N87" s="130">
        <f t="shared" si="151"/>
        <v>4.0126000000000002E-2</v>
      </c>
      <c r="O87" s="130">
        <f t="shared" si="151"/>
        <v>3.9878999999999998E-2</v>
      </c>
      <c r="P87" s="130">
        <f t="shared" si="151"/>
        <v>4.0016999999999997E-2</v>
      </c>
      <c r="Q87" s="204">
        <f>ROUND(VLOOKUP($A87,'2019 REG - ORD 841'!$A$9:$V$303,17,FALSE)*(1+$I$2),5)</f>
        <v>20.509799999999998</v>
      </c>
      <c r="R87" s="204">
        <f>ROUND(VLOOKUP($A87,'2019 REG - ORD 841'!$A$9:$V$303,18,FALSE)*(1+$I$2),5)</f>
        <v>21.330200000000001</v>
      </c>
      <c r="S87" s="204">
        <f>ROUND(VLOOKUP($A87,'2019 REG - ORD 841'!$A$9:$V$303,19,FALSE)*(1+$I$2),5)</f>
        <v>22.183420000000002</v>
      </c>
      <c r="T87" s="204">
        <f>ROUND(VLOOKUP($A87,'2019 REG - ORD 841'!$A$9:$V$303,20,FALSE)*(1+$I$2),5)</f>
        <v>23.070740000000001</v>
      </c>
      <c r="U87" s="204">
        <f>ROUND(VLOOKUP($A87,'2019 REG - ORD 841'!$A$9:$V$303,21,FALSE)*(1+$I$2),5)</f>
        <v>23.993580000000001</v>
      </c>
      <c r="V87" s="204">
        <f>ROUND(VLOOKUP($A87,'2019 REG - ORD 841'!$A$9:$V$303,22,FALSE)*(1+$I$2),5)</f>
        <v>24.953330000000001</v>
      </c>
      <c r="W87" s="130"/>
      <c r="X87" s="130">
        <f>(R87/Q87)-1</f>
        <v>0.04</v>
      </c>
      <c r="Y87" s="130">
        <f t="shared" ref="Y87:AB87" si="152">(S87/R87)-1</f>
        <v>4.0001000000000002E-2</v>
      </c>
      <c r="Z87" s="130">
        <f t="shared" si="152"/>
        <v>3.9999E-2</v>
      </c>
      <c r="AA87" s="130">
        <f t="shared" si="152"/>
        <v>0.04</v>
      </c>
      <c r="AB87" s="130">
        <f t="shared" si="152"/>
        <v>0.04</v>
      </c>
    </row>
    <row r="88" spans="1:28" s="4" customFormat="1" ht="13.5" customHeight="1" x14ac:dyDescent="0.2">
      <c r="A88" s="76"/>
      <c r="B88" s="167"/>
      <c r="C88" s="29"/>
      <c r="D88" s="188">
        <f t="shared" si="59"/>
        <v>40954</v>
      </c>
      <c r="E88" s="188">
        <f t="shared" si="150"/>
        <v>42660</v>
      </c>
      <c r="F88" s="188">
        <f t="shared" si="150"/>
        <v>44367</v>
      </c>
      <c r="G88" s="188">
        <f t="shared" si="150"/>
        <v>46142</v>
      </c>
      <c r="H88" s="188">
        <f t="shared" si="150"/>
        <v>47987</v>
      </c>
      <c r="I88" s="188">
        <f t="shared" si="150"/>
        <v>49907</v>
      </c>
      <c r="J88" s="188">
        <f>V88</f>
        <v>51903</v>
      </c>
      <c r="K88" s="130">
        <f>(E87/E84)-1</f>
        <v>2.4988E-2</v>
      </c>
      <c r="L88" s="130">
        <f>(F87/F84)-1</f>
        <v>2.4988E-2</v>
      </c>
      <c r="M88" s="130">
        <f t="shared" ref="M88:P88" si="153">(G87/G84)-1</f>
        <v>2.4954E-2</v>
      </c>
      <c r="N88" s="130">
        <f t="shared" si="153"/>
        <v>2.4878000000000001E-2</v>
      </c>
      <c r="O88" s="130">
        <f t="shared" si="153"/>
        <v>2.4775999999999999E-2</v>
      </c>
      <c r="P88" s="130">
        <f t="shared" si="153"/>
        <v>2.5062000000000001E-2</v>
      </c>
      <c r="Q88" s="131">
        <f t="shared" ref="Q88:U88" si="154">ROUND((Q87*2080),5)</f>
        <v>42660.383999999998</v>
      </c>
      <c r="R88" s="132">
        <f t="shared" si="154"/>
        <v>44366.815999999999</v>
      </c>
      <c r="S88" s="132">
        <f t="shared" si="154"/>
        <v>46141.513599999998</v>
      </c>
      <c r="T88" s="132">
        <f t="shared" si="154"/>
        <v>47987.139199999998</v>
      </c>
      <c r="U88" s="132">
        <f t="shared" si="154"/>
        <v>49906.646399999998</v>
      </c>
      <c r="V88" s="132">
        <f>ROUND((V87*2080),5)</f>
        <v>51902.926399999997</v>
      </c>
      <c r="W88" s="130">
        <f>(Q87/Q84)-1</f>
        <v>2.5000000000000001E-2</v>
      </c>
      <c r="X88" s="130">
        <f>(R87/R84)-1</f>
        <v>2.5000000000000001E-2</v>
      </c>
      <c r="Y88" s="130">
        <f t="shared" ref="Y88:AB88" si="155">(S87/S84)-1</f>
        <v>2.5000000000000001E-2</v>
      </c>
      <c r="Z88" s="130">
        <f t="shared" si="155"/>
        <v>2.5000000000000001E-2</v>
      </c>
      <c r="AA88" s="130">
        <f t="shared" si="155"/>
        <v>2.5000000000000001E-2</v>
      </c>
      <c r="AB88" s="130">
        <f t="shared" si="155"/>
        <v>2.5000999999999999E-2</v>
      </c>
    </row>
    <row r="89" spans="1:28" s="4" customFormat="1" ht="13.5" customHeight="1" thickBot="1" x14ac:dyDescent="0.25">
      <c r="A89" s="80"/>
      <c r="B89" s="168"/>
      <c r="C89" s="39"/>
      <c r="D89" s="247"/>
      <c r="E89" s="189"/>
      <c r="F89" s="190"/>
      <c r="G89" s="190"/>
      <c r="H89" s="190"/>
      <c r="I89" s="190"/>
      <c r="J89" s="190"/>
      <c r="K89" s="133"/>
      <c r="L89" s="133"/>
      <c r="M89" s="133"/>
      <c r="N89" s="133"/>
      <c r="O89" s="133"/>
      <c r="P89" s="133"/>
      <c r="Q89" s="134"/>
      <c r="R89" s="135"/>
      <c r="S89" s="135"/>
      <c r="T89" s="135"/>
      <c r="U89" s="135"/>
      <c r="V89" s="135"/>
      <c r="W89" s="133"/>
      <c r="X89" s="133"/>
      <c r="Y89" s="133"/>
      <c r="Z89" s="133"/>
      <c r="AA89" s="133"/>
      <c r="AB89" s="133"/>
    </row>
    <row r="90" spans="1:28" s="4" customFormat="1" ht="13.5" customHeight="1" x14ac:dyDescent="0.2">
      <c r="A90" s="79">
        <v>28</v>
      </c>
      <c r="B90" s="166"/>
      <c r="C90" s="45"/>
      <c r="D90" s="187">
        <f t="shared" si="59"/>
        <v>20.18</v>
      </c>
      <c r="E90" s="187">
        <f t="shared" ref="E90:I91" si="156">Q90</f>
        <v>21.02</v>
      </c>
      <c r="F90" s="187">
        <f t="shared" si="156"/>
        <v>21.86</v>
      </c>
      <c r="G90" s="187">
        <f t="shared" si="156"/>
        <v>22.74</v>
      </c>
      <c r="H90" s="187">
        <f t="shared" si="156"/>
        <v>23.65</v>
      </c>
      <c r="I90" s="187">
        <f t="shared" si="156"/>
        <v>24.59</v>
      </c>
      <c r="J90" s="187">
        <f>V90</f>
        <v>25.58</v>
      </c>
      <c r="K90" s="130"/>
      <c r="L90" s="130">
        <f>(F90/E90)-1</f>
        <v>3.9961999999999998E-2</v>
      </c>
      <c r="M90" s="130">
        <f t="shared" ref="M90:P90" si="157">(G90/F90)-1</f>
        <v>4.0256E-2</v>
      </c>
      <c r="N90" s="130">
        <f t="shared" si="157"/>
        <v>4.0017999999999998E-2</v>
      </c>
      <c r="O90" s="130">
        <f t="shared" si="157"/>
        <v>3.9745999999999997E-2</v>
      </c>
      <c r="P90" s="130">
        <f t="shared" si="157"/>
        <v>4.0259999999999997E-2</v>
      </c>
      <c r="Q90" s="204">
        <f>ROUND(VLOOKUP($A90,'2019 REG - ORD 841'!$A$9:$V$303,17,FALSE)*(1+$I$2),5)</f>
        <v>21.022539999999999</v>
      </c>
      <c r="R90" s="204">
        <f>ROUND(VLOOKUP($A90,'2019 REG - ORD 841'!$A$9:$V$303,18,FALSE)*(1+$I$2),5)</f>
        <v>21.863440000000001</v>
      </c>
      <c r="S90" s="204">
        <f>ROUND(VLOOKUP($A90,'2019 REG - ORD 841'!$A$9:$V$303,19,FALSE)*(1+$I$2),5)</f>
        <v>22.73799</v>
      </c>
      <c r="T90" s="204">
        <f>ROUND(VLOOKUP($A90,'2019 REG - ORD 841'!$A$9:$V$303,20,FALSE)*(1+$I$2),5)</f>
        <v>23.64752</v>
      </c>
      <c r="U90" s="204">
        <f>ROUND(VLOOKUP($A90,'2019 REG - ORD 841'!$A$9:$V$303,21,FALSE)*(1+$I$2),5)</f>
        <v>24.593419999999998</v>
      </c>
      <c r="V90" s="204">
        <f>ROUND(VLOOKUP($A90,'2019 REG - ORD 841'!$A$9:$V$303,22,FALSE)*(1+$I$2),5)</f>
        <v>25.57715</v>
      </c>
      <c r="W90" s="130"/>
      <c r="X90" s="130">
        <f>(R90/Q90)-1</f>
        <v>0.04</v>
      </c>
      <c r="Y90" s="130">
        <f t="shared" ref="Y90:AB90" si="158">(S90/R90)-1</f>
        <v>4.0001000000000002E-2</v>
      </c>
      <c r="Z90" s="130">
        <f t="shared" si="158"/>
        <v>0.04</v>
      </c>
      <c r="AA90" s="130">
        <f t="shared" si="158"/>
        <v>0.04</v>
      </c>
      <c r="AB90" s="130">
        <f t="shared" si="158"/>
        <v>0.04</v>
      </c>
    </row>
    <row r="91" spans="1:28" s="4" customFormat="1" ht="13.5" customHeight="1" x14ac:dyDescent="0.2">
      <c r="A91" s="76"/>
      <c r="B91" s="167"/>
      <c r="C91" s="29"/>
      <c r="D91" s="188">
        <f t="shared" si="59"/>
        <v>41978</v>
      </c>
      <c r="E91" s="188">
        <f t="shared" si="156"/>
        <v>43727</v>
      </c>
      <c r="F91" s="188">
        <f t="shared" si="156"/>
        <v>45476</v>
      </c>
      <c r="G91" s="188">
        <f t="shared" si="156"/>
        <v>47295</v>
      </c>
      <c r="H91" s="188">
        <f t="shared" si="156"/>
        <v>49187</v>
      </c>
      <c r="I91" s="188">
        <f t="shared" si="156"/>
        <v>51154</v>
      </c>
      <c r="J91" s="188">
        <f>V91</f>
        <v>53200</v>
      </c>
      <c r="K91" s="130">
        <f>(E90/E87)-1</f>
        <v>2.4865999999999999E-2</v>
      </c>
      <c r="L91" s="130">
        <f>(F90/F87)-1</f>
        <v>2.4847999999999999E-2</v>
      </c>
      <c r="M91" s="130">
        <f t="shared" ref="M91:P91" si="159">(G90/G87)-1</f>
        <v>2.5248E-2</v>
      </c>
      <c r="N91" s="130">
        <f t="shared" si="159"/>
        <v>2.5141E-2</v>
      </c>
      <c r="O91" s="130">
        <f t="shared" si="159"/>
        <v>2.5010000000000001E-2</v>
      </c>
      <c r="P91" s="130">
        <f t="shared" si="159"/>
        <v>2.5250999999999999E-2</v>
      </c>
      <c r="Q91" s="131">
        <f t="shared" ref="Q91:U91" si="160">ROUND((Q90*2080),5)</f>
        <v>43726.883199999997</v>
      </c>
      <c r="R91" s="132">
        <f t="shared" si="160"/>
        <v>45475.955199999997</v>
      </c>
      <c r="S91" s="132">
        <f t="shared" si="160"/>
        <v>47295.019200000002</v>
      </c>
      <c r="T91" s="132">
        <f t="shared" si="160"/>
        <v>49186.8416</v>
      </c>
      <c r="U91" s="132">
        <f t="shared" si="160"/>
        <v>51154.313600000001</v>
      </c>
      <c r="V91" s="132">
        <f>ROUND((V90*2080),5)</f>
        <v>53200.472000000002</v>
      </c>
      <c r="W91" s="130">
        <f>(Q90/Q87)-1</f>
        <v>2.5000000000000001E-2</v>
      </c>
      <c r="X91" s="130">
        <f>(R90/R87)-1</f>
        <v>2.4999E-2</v>
      </c>
      <c r="Y91" s="130">
        <f t="shared" ref="Y91:AB91" si="161">(S90/S87)-1</f>
        <v>2.4999E-2</v>
      </c>
      <c r="Z91" s="130">
        <f t="shared" si="161"/>
        <v>2.5000000000000001E-2</v>
      </c>
      <c r="AA91" s="130">
        <f t="shared" si="161"/>
        <v>2.5000000000000001E-2</v>
      </c>
      <c r="AB91" s="130">
        <f t="shared" si="161"/>
        <v>2.4999E-2</v>
      </c>
    </row>
    <row r="92" spans="1:28" s="4" customFormat="1" ht="13.5" customHeight="1" thickBot="1" x14ac:dyDescent="0.25">
      <c r="A92" s="80"/>
      <c r="B92" s="168"/>
      <c r="C92" s="39"/>
      <c r="D92" s="247"/>
      <c r="E92" s="189"/>
      <c r="F92" s="190"/>
      <c r="G92" s="190"/>
      <c r="H92" s="190"/>
      <c r="I92" s="190"/>
      <c r="J92" s="190"/>
      <c r="K92" s="133"/>
      <c r="L92" s="133"/>
      <c r="M92" s="133"/>
      <c r="N92" s="133"/>
      <c r="O92" s="133"/>
      <c r="P92" s="133"/>
      <c r="Q92" s="134"/>
      <c r="R92" s="135"/>
      <c r="S92" s="135"/>
      <c r="T92" s="135"/>
      <c r="U92" s="135"/>
      <c r="V92" s="135"/>
      <c r="W92" s="133"/>
      <c r="X92" s="133"/>
      <c r="Y92" s="133"/>
      <c r="Z92" s="133"/>
      <c r="AA92" s="133"/>
      <c r="AB92" s="133"/>
    </row>
    <row r="93" spans="1:28" s="4" customFormat="1" ht="13.5" customHeight="1" x14ac:dyDescent="0.2">
      <c r="A93" s="79">
        <v>29</v>
      </c>
      <c r="B93" s="166"/>
      <c r="C93" s="45"/>
      <c r="D93" s="187">
        <f t="shared" si="59"/>
        <v>20.69</v>
      </c>
      <c r="E93" s="187">
        <f t="shared" ref="E93:I94" si="162">Q93</f>
        <v>21.55</v>
      </c>
      <c r="F93" s="187">
        <f t="shared" si="162"/>
        <v>22.41</v>
      </c>
      <c r="G93" s="187">
        <f t="shared" si="162"/>
        <v>23.31</v>
      </c>
      <c r="H93" s="187">
        <f t="shared" si="162"/>
        <v>24.24</v>
      </c>
      <c r="I93" s="187">
        <f t="shared" si="162"/>
        <v>25.21</v>
      </c>
      <c r="J93" s="187">
        <f>V93</f>
        <v>26.22</v>
      </c>
      <c r="K93" s="130"/>
      <c r="L93" s="130">
        <f>(F93/E93)-1</f>
        <v>3.9906999999999998E-2</v>
      </c>
      <c r="M93" s="130">
        <f t="shared" ref="M93:P93" si="163">(G93/F93)-1</f>
        <v>4.0161000000000002E-2</v>
      </c>
      <c r="N93" s="130">
        <f t="shared" si="163"/>
        <v>3.9897000000000002E-2</v>
      </c>
      <c r="O93" s="130">
        <f t="shared" si="163"/>
        <v>4.0016999999999997E-2</v>
      </c>
      <c r="P93" s="130">
        <f t="shared" si="163"/>
        <v>4.0063000000000001E-2</v>
      </c>
      <c r="Q93" s="204">
        <f>ROUND(VLOOKUP($A93,'2019 REG - ORD 841'!$A$9:$V$303,17,FALSE)*(1+$I$2),5)</f>
        <v>21.548110000000001</v>
      </c>
      <c r="R93" s="204">
        <f>ROUND(VLOOKUP($A93,'2019 REG - ORD 841'!$A$9:$V$303,18,FALSE)*(1+$I$2),5)</f>
        <v>22.410039999999999</v>
      </c>
      <c r="S93" s="204">
        <f>ROUND(VLOOKUP($A93,'2019 REG - ORD 841'!$A$9:$V$303,19,FALSE)*(1+$I$2),5)</f>
        <v>23.306439999999998</v>
      </c>
      <c r="T93" s="204">
        <f>ROUND(VLOOKUP($A93,'2019 REG - ORD 841'!$A$9:$V$303,20,FALSE)*(1+$I$2),5)</f>
        <v>24.238700000000001</v>
      </c>
      <c r="U93" s="204">
        <f>ROUND(VLOOKUP($A93,'2019 REG - ORD 841'!$A$9:$V$303,21,FALSE)*(1+$I$2),5)</f>
        <v>25.20825</v>
      </c>
      <c r="V93" s="204">
        <f>ROUND(VLOOKUP($A93,'2019 REG - ORD 841'!$A$9:$V$303,22,FALSE)*(1+$I$2),5)</f>
        <v>26.21659</v>
      </c>
      <c r="W93" s="130"/>
      <c r="X93" s="130">
        <f>(R93/Q93)-1</f>
        <v>0.04</v>
      </c>
      <c r="Y93" s="130">
        <f t="shared" ref="Y93:AB93" si="164">(S93/R93)-1</f>
        <v>0.04</v>
      </c>
      <c r="Z93" s="130">
        <f t="shared" si="164"/>
        <v>0.04</v>
      </c>
      <c r="AA93" s="130">
        <f t="shared" si="164"/>
        <v>0.04</v>
      </c>
      <c r="AB93" s="130">
        <f t="shared" si="164"/>
        <v>0.04</v>
      </c>
    </row>
    <row r="94" spans="1:28" s="4" customFormat="1" ht="13.5" customHeight="1" x14ac:dyDescent="0.2">
      <c r="A94" s="76"/>
      <c r="B94" s="167"/>
      <c r="C94" s="29"/>
      <c r="D94" s="188">
        <f t="shared" si="59"/>
        <v>43027</v>
      </c>
      <c r="E94" s="188">
        <f t="shared" si="162"/>
        <v>44820</v>
      </c>
      <c r="F94" s="188">
        <f t="shared" si="162"/>
        <v>46613</v>
      </c>
      <c r="G94" s="188">
        <f t="shared" si="162"/>
        <v>48477</v>
      </c>
      <c r="H94" s="188">
        <f t="shared" si="162"/>
        <v>50416</v>
      </c>
      <c r="I94" s="188">
        <f t="shared" si="162"/>
        <v>52433</v>
      </c>
      <c r="J94" s="188">
        <f>V94</f>
        <v>54531</v>
      </c>
      <c r="K94" s="130">
        <f>(E93/E90)-1</f>
        <v>2.5214E-2</v>
      </c>
      <c r="L94" s="130">
        <f>(F93/F90)-1</f>
        <v>2.5159999999999998E-2</v>
      </c>
      <c r="M94" s="130">
        <f t="shared" ref="M94:P94" si="165">(G93/G90)-1</f>
        <v>2.5066000000000001E-2</v>
      </c>
      <c r="N94" s="130">
        <f t="shared" si="165"/>
        <v>2.4947E-2</v>
      </c>
      <c r="O94" s="130">
        <f t="shared" si="165"/>
        <v>2.5214E-2</v>
      </c>
      <c r="P94" s="130">
        <f t="shared" si="165"/>
        <v>2.5020000000000001E-2</v>
      </c>
      <c r="Q94" s="131">
        <f t="shared" ref="Q94:U94" si="166">ROUND((Q93*2080),5)</f>
        <v>44820.068800000001</v>
      </c>
      <c r="R94" s="132">
        <f t="shared" si="166"/>
        <v>46612.883199999997</v>
      </c>
      <c r="S94" s="132">
        <f t="shared" si="166"/>
        <v>48477.395199999999</v>
      </c>
      <c r="T94" s="132">
        <f t="shared" si="166"/>
        <v>50416.495999999999</v>
      </c>
      <c r="U94" s="132">
        <f t="shared" si="166"/>
        <v>52433.16</v>
      </c>
      <c r="V94" s="132">
        <f>ROUND((V93*2080),5)</f>
        <v>54530.5072</v>
      </c>
      <c r="W94" s="130">
        <f>(Q93/Q90)-1</f>
        <v>2.5000000000000001E-2</v>
      </c>
      <c r="X94" s="130">
        <f>(R93/R90)-1</f>
        <v>2.5000999999999999E-2</v>
      </c>
      <c r="Y94" s="130">
        <f t="shared" ref="Y94:AB94" si="167">(S93/S90)-1</f>
        <v>2.5000000000000001E-2</v>
      </c>
      <c r="Z94" s="130">
        <f t="shared" si="167"/>
        <v>2.5000000000000001E-2</v>
      </c>
      <c r="AA94" s="130">
        <f t="shared" si="167"/>
        <v>2.5000000000000001E-2</v>
      </c>
      <c r="AB94" s="130">
        <f t="shared" si="167"/>
        <v>2.5000000000000001E-2</v>
      </c>
    </row>
    <row r="95" spans="1:28" s="4" customFormat="1" ht="13.5" customHeight="1" thickBot="1" x14ac:dyDescent="0.25">
      <c r="A95" s="80"/>
      <c r="B95" s="168"/>
      <c r="C95" s="39"/>
      <c r="D95" s="247"/>
      <c r="E95" s="189"/>
      <c r="F95" s="190"/>
      <c r="G95" s="190"/>
      <c r="H95" s="190"/>
      <c r="I95" s="190"/>
      <c r="J95" s="190"/>
      <c r="K95" s="133"/>
      <c r="L95" s="133"/>
      <c r="M95" s="133"/>
      <c r="N95" s="133"/>
      <c r="O95" s="133"/>
      <c r="P95" s="133"/>
      <c r="Q95" s="134"/>
      <c r="R95" s="135"/>
      <c r="S95" s="135"/>
      <c r="T95" s="135"/>
      <c r="U95" s="135"/>
      <c r="V95" s="135"/>
      <c r="W95" s="133"/>
      <c r="X95" s="133"/>
      <c r="Y95" s="133"/>
      <c r="Z95" s="133"/>
      <c r="AA95" s="133"/>
      <c r="AB95" s="133"/>
    </row>
    <row r="96" spans="1:28" s="4" customFormat="1" ht="13.5" customHeight="1" x14ac:dyDescent="0.2">
      <c r="A96" s="79">
        <v>30</v>
      </c>
      <c r="B96" s="166"/>
      <c r="C96" s="45"/>
      <c r="D96" s="187">
        <f t="shared" si="59"/>
        <v>21.2</v>
      </c>
      <c r="E96" s="187">
        <f t="shared" ref="E96:I97" si="168">Q96</f>
        <v>22.09</v>
      </c>
      <c r="F96" s="187">
        <f t="shared" si="168"/>
        <v>22.97</v>
      </c>
      <c r="G96" s="187">
        <f t="shared" si="168"/>
        <v>23.89</v>
      </c>
      <c r="H96" s="187">
        <f t="shared" si="168"/>
        <v>24.84</v>
      </c>
      <c r="I96" s="187">
        <f t="shared" si="168"/>
        <v>25.84</v>
      </c>
      <c r="J96" s="187">
        <f>V96</f>
        <v>26.87</v>
      </c>
      <c r="K96" s="130"/>
      <c r="L96" s="130">
        <f>(F96/E96)-1</f>
        <v>3.9836999999999997E-2</v>
      </c>
      <c r="M96" s="130">
        <f t="shared" ref="M96:P96" si="169">(G96/F96)-1</f>
        <v>4.0051999999999997E-2</v>
      </c>
      <c r="N96" s="130">
        <f t="shared" si="169"/>
        <v>3.9766000000000003E-2</v>
      </c>
      <c r="O96" s="130">
        <f t="shared" si="169"/>
        <v>4.0258000000000002E-2</v>
      </c>
      <c r="P96" s="130">
        <f t="shared" si="169"/>
        <v>3.9861000000000001E-2</v>
      </c>
      <c r="Q96" s="204">
        <f>ROUND(VLOOKUP($A96,'2019 REG - ORD 841'!$A$9:$V$303,17,FALSE)*(1+$I$2),5)</f>
        <v>22.086819999999999</v>
      </c>
      <c r="R96" s="204">
        <f>ROUND(VLOOKUP($A96,'2019 REG - ORD 841'!$A$9:$V$303,18,FALSE)*(1+$I$2),5)</f>
        <v>22.970289999999999</v>
      </c>
      <c r="S96" s="204">
        <f>ROUND(VLOOKUP($A96,'2019 REG - ORD 841'!$A$9:$V$303,19,FALSE)*(1+$I$2),5)</f>
        <v>23.889099999999999</v>
      </c>
      <c r="T96" s="204">
        <f>ROUND(VLOOKUP($A96,'2019 REG - ORD 841'!$A$9:$V$303,20,FALSE)*(1+$I$2),5)</f>
        <v>24.844670000000001</v>
      </c>
      <c r="U96" s="204">
        <f>ROUND(VLOOKUP($A96,'2019 REG - ORD 841'!$A$9:$V$303,21,FALSE)*(1+$I$2),5)</f>
        <v>25.838450000000002</v>
      </c>
      <c r="V96" s="204">
        <f>ROUND(VLOOKUP($A96,'2019 REG - ORD 841'!$A$9:$V$303,22,FALSE)*(1+$I$2),5)</f>
        <v>26.87199</v>
      </c>
      <c r="W96" s="130"/>
      <c r="X96" s="130">
        <f>(R96/Q96)-1</f>
        <v>0.04</v>
      </c>
      <c r="Y96" s="130">
        <f t="shared" ref="Y96:AB96" si="170">(S96/R96)-1</f>
        <v>0.04</v>
      </c>
      <c r="Z96" s="130">
        <f t="shared" si="170"/>
        <v>0.04</v>
      </c>
      <c r="AA96" s="130">
        <f t="shared" si="170"/>
        <v>0.04</v>
      </c>
      <c r="AB96" s="130">
        <f t="shared" si="170"/>
        <v>0.04</v>
      </c>
    </row>
    <row r="97" spans="1:28" s="4" customFormat="1" ht="13.5" customHeight="1" x14ac:dyDescent="0.2">
      <c r="A97" s="76"/>
      <c r="B97" s="167"/>
      <c r="C97" s="29"/>
      <c r="D97" s="188">
        <f t="shared" si="59"/>
        <v>44103</v>
      </c>
      <c r="E97" s="188">
        <f t="shared" si="168"/>
        <v>45941</v>
      </c>
      <c r="F97" s="188">
        <f t="shared" si="168"/>
        <v>47778</v>
      </c>
      <c r="G97" s="188">
        <f t="shared" si="168"/>
        <v>49689</v>
      </c>
      <c r="H97" s="188">
        <f t="shared" si="168"/>
        <v>51677</v>
      </c>
      <c r="I97" s="188">
        <f t="shared" si="168"/>
        <v>53744</v>
      </c>
      <c r="J97" s="188">
        <f>V97</f>
        <v>55894</v>
      </c>
      <c r="K97" s="130">
        <f>(E96/E93)-1</f>
        <v>2.5058E-2</v>
      </c>
      <c r="L97" s="130">
        <f>(F96/F93)-1</f>
        <v>2.4989000000000001E-2</v>
      </c>
      <c r="M97" s="130">
        <f t="shared" ref="M97:P97" si="171">(G96/G93)-1</f>
        <v>2.4882000000000001E-2</v>
      </c>
      <c r="N97" s="130">
        <f t="shared" si="171"/>
        <v>2.4752E-2</v>
      </c>
      <c r="O97" s="130">
        <f t="shared" si="171"/>
        <v>2.4989999999999998E-2</v>
      </c>
      <c r="P97" s="130">
        <f t="shared" si="171"/>
        <v>2.479E-2</v>
      </c>
      <c r="Q97" s="131">
        <f t="shared" ref="Q97:U97" si="172">ROUND((Q96*2080),5)</f>
        <v>45940.585599999999</v>
      </c>
      <c r="R97" s="132">
        <f t="shared" si="172"/>
        <v>47778.203200000004</v>
      </c>
      <c r="S97" s="132">
        <f t="shared" si="172"/>
        <v>49689.328000000001</v>
      </c>
      <c r="T97" s="132">
        <f t="shared" si="172"/>
        <v>51676.9136</v>
      </c>
      <c r="U97" s="132">
        <f t="shared" si="172"/>
        <v>53743.976000000002</v>
      </c>
      <c r="V97" s="132">
        <f>ROUND((V96*2080),5)</f>
        <v>55893.739200000004</v>
      </c>
      <c r="W97" s="130">
        <f>(Q96/Q93)-1</f>
        <v>2.5000000000000001E-2</v>
      </c>
      <c r="X97" s="130">
        <f>(R96/R93)-1</f>
        <v>2.5000000000000001E-2</v>
      </c>
      <c r="Y97" s="130">
        <f t="shared" ref="Y97:AB97" si="173">(S96/S93)-1</f>
        <v>2.5000000000000001E-2</v>
      </c>
      <c r="Z97" s="130">
        <f t="shared" si="173"/>
        <v>2.5000000000000001E-2</v>
      </c>
      <c r="AA97" s="130">
        <f t="shared" si="173"/>
        <v>2.5000000000000001E-2</v>
      </c>
      <c r="AB97" s="130">
        <f t="shared" si="173"/>
        <v>2.4999E-2</v>
      </c>
    </row>
    <row r="98" spans="1:28" s="4" customFormat="1" ht="13.5" customHeight="1" thickBot="1" x14ac:dyDescent="0.25">
      <c r="A98" s="80"/>
      <c r="B98" s="168"/>
      <c r="C98" s="39"/>
      <c r="D98" s="247"/>
      <c r="E98" s="189"/>
      <c r="F98" s="190"/>
      <c r="G98" s="190"/>
      <c r="H98" s="190"/>
      <c r="I98" s="190"/>
      <c r="J98" s="190"/>
      <c r="K98" s="133"/>
      <c r="L98" s="133"/>
      <c r="M98" s="133"/>
      <c r="N98" s="133"/>
      <c r="O98" s="133"/>
      <c r="P98" s="133"/>
      <c r="Q98" s="134"/>
      <c r="R98" s="135"/>
      <c r="S98" s="135"/>
      <c r="T98" s="135"/>
      <c r="U98" s="135"/>
      <c r="V98" s="135"/>
      <c r="W98" s="133"/>
      <c r="X98" s="133"/>
      <c r="Y98" s="133"/>
      <c r="Z98" s="133"/>
      <c r="AA98" s="133"/>
      <c r="AB98" s="133"/>
    </row>
    <row r="99" spans="1:28" s="4" customFormat="1" ht="13.5" customHeight="1" x14ac:dyDescent="0.2">
      <c r="A99" s="79">
        <v>31</v>
      </c>
      <c r="B99" s="274"/>
      <c r="C99" s="275"/>
      <c r="D99" s="187">
        <f t="shared" si="59"/>
        <v>21.73</v>
      </c>
      <c r="E99" s="187">
        <f t="shared" ref="E99:I100" si="174">Q99</f>
        <v>22.64</v>
      </c>
      <c r="F99" s="187">
        <f t="shared" si="174"/>
        <v>23.54</v>
      </c>
      <c r="G99" s="187">
        <f t="shared" si="174"/>
        <v>24.49</v>
      </c>
      <c r="H99" s="187">
        <f t="shared" si="174"/>
        <v>25.47</v>
      </c>
      <c r="I99" s="187">
        <f t="shared" si="174"/>
        <v>26.48</v>
      </c>
      <c r="J99" s="187">
        <f>V99</f>
        <v>27.54</v>
      </c>
      <c r="K99" s="130"/>
      <c r="L99" s="130">
        <f>(F99/E99)-1</f>
        <v>3.9752999999999997E-2</v>
      </c>
      <c r="M99" s="130">
        <f t="shared" ref="M99:P99" si="175">(G99/F99)-1</f>
        <v>4.0356999999999997E-2</v>
      </c>
      <c r="N99" s="130">
        <f t="shared" si="175"/>
        <v>4.0016000000000003E-2</v>
      </c>
      <c r="O99" s="130">
        <f t="shared" si="175"/>
        <v>3.9654000000000002E-2</v>
      </c>
      <c r="P99" s="130">
        <f t="shared" si="175"/>
        <v>4.0030000000000003E-2</v>
      </c>
      <c r="Q99" s="204">
        <f>ROUND(VLOOKUP($A99,'2019 REG - ORD 841'!$A$9:$V$303,17,FALSE)*(1+$I$2),5)</f>
        <v>22.63899</v>
      </c>
      <c r="R99" s="204">
        <f>ROUND(VLOOKUP($A99,'2019 REG - ORD 841'!$A$9:$V$303,18,FALSE)*(1+$I$2),5)</f>
        <v>23.544550000000001</v>
      </c>
      <c r="S99" s="204">
        <f>ROUND(VLOOKUP($A99,'2019 REG - ORD 841'!$A$9:$V$303,19,FALSE)*(1+$I$2),5)</f>
        <v>24.486319999999999</v>
      </c>
      <c r="T99" s="204">
        <f>ROUND(VLOOKUP($A99,'2019 REG - ORD 841'!$A$9:$V$303,20,FALSE)*(1+$I$2),5)</f>
        <v>25.465800000000002</v>
      </c>
      <c r="U99" s="204">
        <f>ROUND(VLOOKUP($A99,'2019 REG - ORD 841'!$A$9:$V$303,21,FALSE)*(1+$I$2),5)</f>
        <v>26.48442</v>
      </c>
      <c r="V99" s="204">
        <f>ROUND(VLOOKUP($A99,'2019 REG - ORD 841'!$A$9:$V$303,22,FALSE)*(1+$I$2),5)</f>
        <v>27.543800000000001</v>
      </c>
      <c r="W99" s="130"/>
      <c r="X99" s="130">
        <f>(R99/Q99)-1</f>
        <v>0.04</v>
      </c>
      <c r="Y99" s="130">
        <f t="shared" ref="Y99:AB99" si="176">(S99/R99)-1</f>
        <v>3.9999E-2</v>
      </c>
      <c r="Z99" s="130">
        <f t="shared" si="176"/>
        <v>4.0001000000000002E-2</v>
      </c>
      <c r="AA99" s="130">
        <f t="shared" si="176"/>
        <v>0.04</v>
      </c>
      <c r="AB99" s="130">
        <f t="shared" si="176"/>
        <v>0.04</v>
      </c>
    </row>
    <row r="100" spans="1:28" s="4" customFormat="1" ht="13.5" customHeight="1" x14ac:dyDescent="0.2">
      <c r="A100" s="76"/>
      <c r="B100" s="167"/>
      <c r="C100" s="24"/>
      <c r="D100" s="188">
        <f t="shared" si="59"/>
        <v>45206</v>
      </c>
      <c r="E100" s="188">
        <f t="shared" si="174"/>
        <v>47089</v>
      </c>
      <c r="F100" s="188">
        <f t="shared" si="174"/>
        <v>48973</v>
      </c>
      <c r="G100" s="188">
        <f t="shared" si="174"/>
        <v>50932</v>
      </c>
      <c r="H100" s="188">
        <f t="shared" si="174"/>
        <v>52969</v>
      </c>
      <c r="I100" s="188">
        <f t="shared" si="174"/>
        <v>55088</v>
      </c>
      <c r="J100" s="188">
        <f>V100</f>
        <v>57291</v>
      </c>
      <c r="K100" s="130">
        <f>(E99/E96)-1</f>
        <v>2.4898E-2</v>
      </c>
      <c r="L100" s="130">
        <f>(F99/F96)-1</f>
        <v>2.4815E-2</v>
      </c>
      <c r="M100" s="130">
        <f t="shared" ref="M100:P100" si="177">(G99/G96)-1</f>
        <v>2.5114999999999998E-2</v>
      </c>
      <c r="N100" s="130">
        <f t="shared" si="177"/>
        <v>2.5361999999999999E-2</v>
      </c>
      <c r="O100" s="130">
        <f t="shared" si="177"/>
        <v>2.4767999999999998E-2</v>
      </c>
      <c r="P100" s="130">
        <f t="shared" si="177"/>
        <v>2.4934999999999999E-2</v>
      </c>
      <c r="Q100" s="131">
        <f t="shared" ref="Q100:U100" si="178">ROUND((Q99*2080),5)</f>
        <v>47089.099199999997</v>
      </c>
      <c r="R100" s="132">
        <f t="shared" si="178"/>
        <v>48972.663999999997</v>
      </c>
      <c r="S100" s="132">
        <f t="shared" si="178"/>
        <v>50931.545599999998</v>
      </c>
      <c r="T100" s="132">
        <f t="shared" si="178"/>
        <v>52968.864000000001</v>
      </c>
      <c r="U100" s="132">
        <f t="shared" si="178"/>
        <v>55087.5936</v>
      </c>
      <c r="V100" s="132">
        <f>ROUND((V99*2080),5)</f>
        <v>57291.103999999999</v>
      </c>
      <c r="W100" s="130">
        <f>(Q99/Q96)-1</f>
        <v>2.5000000000000001E-2</v>
      </c>
      <c r="X100" s="130">
        <f>(R99/R96)-1</f>
        <v>2.5000000000000001E-2</v>
      </c>
      <c r="Y100" s="130">
        <f t="shared" ref="Y100:AB100" si="179">(S99/S96)-1</f>
        <v>2.5000000000000001E-2</v>
      </c>
      <c r="Z100" s="130">
        <f t="shared" si="179"/>
        <v>2.5000999999999999E-2</v>
      </c>
      <c r="AA100" s="130">
        <f t="shared" si="179"/>
        <v>2.5000000000000001E-2</v>
      </c>
      <c r="AB100" s="130">
        <f t="shared" si="179"/>
        <v>2.5000000000000001E-2</v>
      </c>
    </row>
    <row r="101" spans="1:28" s="4" customFormat="1" ht="13.5" customHeight="1" x14ac:dyDescent="0.2">
      <c r="A101" s="76"/>
      <c r="B101" s="167"/>
      <c r="C101" s="24"/>
      <c r="D101" s="248"/>
      <c r="E101" s="192"/>
      <c r="F101" s="193"/>
      <c r="G101" s="193"/>
      <c r="H101" s="193"/>
      <c r="I101" s="193"/>
      <c r="J101" s="193"/>
      <c r="K101" s="137"/>
      <c r="L101" s="137"/>
      <c r="M101" s="137"/>
      <c r="N101" s="137"/>
      <c r="O101" s="137"/>
      <c r="P101" s="137"/>
      <c r="Q101" s="138"/>
      <c r="R101" s="139"/>
      <c r="S101" s="139"/>
      <c r="T101" s="139"/>
      <c r="U101" s="139"/>
      <c r="V101" s="139"/>
      <c r="W101" s="137"/>
      <c r="X101" s="137"/>
      <c r="Y101" s="137"/>
      <c r="Z101" s="137"/>
      <c r="AA101" s="137"/>
      <c r="AB101" s="137"/>
    </row>
    <row r="102" spans="1:28" s="4" customFormat="1" ht="13.5" customHeight="1" thickBot="1" x14ac:dyDescent="0.25">
      <c r="A102" s="80"/>
      <c r="B102" s="168"/>
      <c r="C102" s="39"/>
      <c r="D102" s="247"/>
      <c r="E102" s="189"/>
      <c r="F102" s="190"/>
      <c r="G102" s="190"/>
      <c r="H102" s="190"/>
      <c r="I102" s="190"/>
      <c r="J102" s="190"/>
      <c r="K102" s="133"/>
      <c r="L102" s="133"/>
      <c r="M102" s="133"/>
      <c r="N102" s="133"/>
      <c r="O102" s="133"/>
      <c r="P102" s="133"/>
      <c r="Q102" s="134"/>
      <c r="R102" s="135"/>
      <c r="S102" s="135"/>
      <c r="T102" s="135"/>
      <c r="U102" s="135"/>
      <c r="V102" s="135"/>
      <c r="W102" s="133"/>
      <c r="X102" s="133"/>
      <c r="Y102" s="133"/>
      <c r="Z102" s="133"/>
      <c r="AA102" s="133"/>
      <c r="AB102" s="133"/>
    </row>
    <row r="103" spans="1:28" s="4" customFormat="1" ht="13.5" customHeight="1" x14ac:dyDescent="0.2">
      <c r="A103" s="79">
        <v>32</v>
      </c>
      <c r="B103" s="166"/>
      <c r="C103" s="45"/>
      <c r="D103" s="187">
        <f t="shared" ref="D103:D104" si="180">+Q103*96%</f>
        <v>22.28</v>
      </c>
      <c r="E103" s="187">
        <f t="shared" ref="E103:I104" si="181">Q103</f>
        <v>23.2</v>
      </c>
      <c r="F103" s="187">
        <f t="shared" si="181"/>
        <v>24.13</v>
      </c>
      <c r="G103" s="187">
        <f t="shared" si="181"/>
        <v>25.1</v>
      </c>
      <c r="H103" s="187">
        <f t="shared" si="181"/>
        <v>26.1</v>
      </c>
      <c r="I103" s="187">
        <f t="shared" si="181"/>
        <v>27.15</v>
      </c>
      <c r="J103" s="187">
        <f>V103</f>
        <v>28.23</v>
      </c>
      <c r="K103" s="130"/>
      <c r="L103" s="130">
        <f>(F103/E103)-1</f>
        <v>4.0085999999999997E-2</v>
      </c>
      <c r="M103" s="130">
        <f t="shared" ref="M103:P103" si="182">(G103/F103)-1</f>
        <v>4.0198999999999999E-2</v>
      </c>
      <c r="N103" s="130">
        <f t="shared" si="182"/>
        <v>3.9841000000000001E-2</v>
      </c>
      <c r="O103" s="130">
        <f t="shared" si="182"/>
        <v>4.0230000000000002E-2</v>
      </c>
      <c r="P103" s="130">
        <f t="shared" si="182"/>
        <v>3.9779000000000002E-2</v>
      </c>
      <c r="Q103" s="204">
        <f>ROUND(VLOOKUP($A103,'2019 REG - ORD 841'!$A$9:$V$303,17,FALSE)*(1+$I$2),5)</f>
        <v>23.204979999999999</v>
      </c>
      <c r="R103" s="204">
        <f>ROUND(VLOOKUP($A103,'2019 REG - ORD 841'!$A$9:$V$303,18,FALSE)*(1+$I$2),5)</f>
        <v>24.13317</v>
      </c>
      <c r="S103" s="204">
        <f>ROUND(VLOOKUP($A103,'2019 REG - ORD 841'!$A$9:$V$303,19,FALSE)*(1+$I$2),5)</f>
        <v>25.098500000000001</v>
      </c>
      <c r="T103" s="204">
        <f>ROUND(VLOOKUP($A103,'2019 REG - ORD 841'!$A$9:$V$303,20,FALSE)*(1+$I$2),5)</f>
        <v>26.102429999999998</v>
      </c>
      <c r="U103" s="204">
        <f>ROUND(VLOOKUP($A103,'2019 REG - ORD 841'!$A$9:$V$303,21,FALSE)*(1+$I$2),5)</f>
        <v>27.146519999999999</v>
      </c>
      <c r="V103" s="204">
        <f>ROUND(VLOOKUP($A103,'2019 REG - ORD 841'!$A$9:$V$303,22,FALSE)*(1+$I$2),5)</f>
        <v>28.232399999999998</v>
      </c>
      <c r="W103" s="130"/>
      <c r="X103" s="130">
        <f>(R103/Q103)-1</f>
        <v>0.04</v>
      </c>
      <c r="Y103" s="130">
        <f t="shared" ref="Y103:AB103" si="183">(S103/R103)-1</f>
        <v>0.04</v>
      </c>
      <c r="Z103" s="130">
        <f t="shared" si="183"/>
        <v>0.04</v>
      </c>
      <c r="AA103" s="130">
        <f t="shared" si="183"/>
        <v>0.04</v>
      </c>
      <c r="AB103" s="130">
        <f t="shared" si="183"/>
        <v>4.0001000000000002E-2</v>
      </c>
    </row>
    <row r="104" spans="1:28" s="4" customFormat="1" ht="13.5" customHeight="1" x14ac:dyDescent="0.2">
      <c r="A104" s="76"/>
      <c r="B104" s="167"/>
      <c r="C104" s="29"/>
      <c r="D104" s="188">
        <f t="shared" si="180"/>
        <v>46336</v>
      </c>
      <c r="E104" s="188">
        <f t="shared" si="181"/>
        <v>48266</v>
      </c>
      <c r="F104" s="188">
        <f t="shared" si="181"/>
        <v>50197</v>
      </c>
      <c r="G104" s="188">
        <f t="shared" si="181"/>
        <v>52205</v>
      </c>
      <c r="H104" s="188">
        <f t="shared" si="181"/>
        <v>54293</v>
      </c>
      <c r="I104" s="188">
        <f t="shared" si="181"/>
        <v>56465</v>
      </c>
      <c r="J104" s="188">
        <f>V104</f>
        <v>58723</v>
      </c>
      <c r="K104" s="130">
        <f>(E103/E99)-1</f>
        <v>2.4735E-2</v>
      </c>
      <c r="L104" s="130">
        <f>(F103/F99)-1</f>
        <v>2.5063999999999999E-2</v>
      </c>
      <c r="M104" s="130">
        <f t="shared" ref="M104:P104" si="184">(G103/G99)-1</f>
        <v>2.4908E-2</v>
      </c>
      <c r="N104" s="130">
        <f t="shared" si="184"/>
        <v>2.4735E-2</v>
      </c>
      <c r="O104" s="130">
        <f t="shared" si="184"/>
        <v>2.5302000000000002E-2</v>
      </c>
      <c r="P104" s="130">
        <f t="shared" si="184"/>
        <v>2.5054E-2</v>
      </c>
      <c r="Q104" s="131">
        <f t="shared" ref="Q104:U104" si="185">ROUND((Q103*2080),5)</f>
        <v>48266.358399999997</v>
      </c>
      <c r="R104" s="132">
        <f t="shared" si="185"/>
        <v>50196.993600000002</v>
      </c>
      <c r="S104" s="132">
        <f t="shared" si="185"/>
        <v>52204.88</v>
      </c>
      <c r="T104" s="132">
        <f t="shared" si="185"/>
        <v>54293.054400000001</v>
      </c>
      <c r="U104" s="132">
        <f t="shared" si="185"/>
        <v>56464.761599999998</v>
      </c>
      <c r="V104" s="132">
        <f>ROUND((V103*2080),5)</f>
        <v>58723.392</v>
      </c>
      <c r="W104" s="130">
        <f>(Q103/Q99)-1</f>
        <v>2.5000999999999999E-2</v>
      </c>
      <c r="X104" s="130">
        <f>(R103/R99)-1</f>
        <v>2.5000000000000001E-2</v>
      </c>
      <c r="Y104" s="130">
        <f t="shared" ref="Y104:AB104" si="186">(S103/S99)-1</f>
        <v>2.5000999999999999E-2</v>
      </c>
      <c r="Z104" s="130">
        <f t="shared" si="186"/>
        <v>2.4999E-2</v>
      </c>
      <c r="AA104" s="130">
        <f t="shared" si="186"/>
        <v>2.5000000000000001E-2</v>
      </c>
      <c r="AB104" s="130">
        <f t="shared" si="186"/>
        <v>2.5000000000000001E-2</v>
      </c>
    </row>
    <row r="105" spans="1:28" s="4" customFormat="1" ht="13.5" customHeight="1" thickBot="1" x14ac:dyDescent="0.25">
      <c r="A105" s="80"/>
      <c r="B105" s="168"/>
      <c r="C105" s="39"/>
      <c r="D105" s="247"/>
      <c r="E105" s="189"/>
      <c r="F105" s="190"/>
      <c r="G105" s="190"/>
      <c r="H105" s="190"/>
      <c r="I105" s="190"/>
      <c r="J105" s="190"/>
      <c r="K105" s="133"/>
      <c r="L105" s="133"/>
      <c r="M105" s="133"/>
      <c r="N105" s="133"/>
      <c r="O105" s="133"/>
      <c r="P105" s="133"/>
      <c r="Q105" s="134"/>
      <c r="R105" s="135"/>
      <c r="S105" s="135"/>
      <c r="T105" s="135"/>
      <c r="U105" s="135"/>
      <c r="V105" s="135"/>
      <c r="W105" s="133"/>
      <c r="X105" s="133"/>
      <c r="Y105" s="133"/>
      <c r="Z105" s="133"/>
      <c r="AA105" s="133"/>
      <c r="AB105" s="133"/>
    </row>
    <row r="106" spans="1:28" s="4" customFormat="1" ht="13.5" customHeight="1" x14ac:dyDescent="0.2">
      <c r="A106" s="79">
        <v>33</v>
      </c>
      <c r="B106" s="166"/>
      <c r="D106" s="187">
        <f t="shared" ref="D106:D107" si="187">+Q106*96%</f>
        <v>22.83</v>
      </c>
      <c r="E106" s="187">
        <f t="shared" ref="E106:I107" si="188">Q106</f>
        <v>23.79</v>
      </c>
      <c r="F106" s="187">
        <f t="shared" si="188"/>
        <v>24.74</v>
      </c>
      <c r="G106" s="187">
        <f t="shared" si="188"/>
        <v>25.73</v>
      </c>
      <c r="H106" s="187">
        <f t="shared" si="188"/>
        <v>26.75</v>
      </c>
      <c r="I106" s="187">
        <f t="shared" si="188"/>
        <v>27.83</v>
      </c>
      <c r="J106" s="187">
        <f>V106</f>
        <v>28.94</v>
      </c>
      <c r="K106" s="130"/>
      <c r="L106" s="130">
        <f>(F106/E106)-1</f>
        <v>3.9933000000000003E-2</v>
      </c>
      <c r="M106" s="130">
        <f t="shared" ref="M106:P106" si="189">(G106/F106)-1</f>
        <v>4.0016000000000003E-2</v>
      </c>
      <c r="N106" s="130">
        <f t="shared" si="189"/>
        <v>3.9641999999999997E-2</v>
      </c>
      <c r="O106" s="130">
        <f t="shared" si="189"/>
        <v>4.0374E-2</v>
      </c>
      <c r="P106" s="130">
        <f t="shared" si="189"/>
        <v>3.9884999999999997E-2</v>
      </c>
      <c r="Q106" s="204">
        <f>ROUND(VLOOKUP($A106,'2019 REG - ORD 841'!$A$9:$V$303,17,FALSE)*(1+$I$2),5)</f>
        <v>23.785080000000001</v>
      </c>
      <c r="R106" s="204">
        <f>ROUND(VLOOKUP($A106,'2019 REG - ORD 841'!$A$9:$V$303,18,FALSE)*(1+$I$2),5)</f>
        <v>24.73649</v>
      </c>
      <c r="S106" s="204">
        <f>ROUND(VLOOKUP($A106,'2019 REG - ORD 841'!$A$9:$V$303,19,FALSE)*(1+$I$2),5)</f>
        <v>25.725950000000001</v>
      </c>
      <c r="T106" s="204">
        <f>ROUND(VLOOKUP($A106,'2019 REG - ORD 841'!$A$9:$V$303,20,FALSE)*(1+$I$2),5)</f>
        <v>26.754989999999999</v>
      </c>
      <c r="U106" s="204">
        <f>ROUND(VLOOKUP($A106,'2019 REG - ORD 841'!$A$9:$V$303,21,FALSE)*(1+$I$2),5)</f>
        <v>27.825189999999999</v>
      </c>
      <c r="V106" s="204">
        <f>ROUND(VLOOKUP($A106,'2019 REG - ORD 841'!$A$9:$V$303,22,FALSE)*(1+$I$2),5)</f>
        <v>28.938210000000002</v>
      </c>
      <c r="W106" s="130"/>
      <c r="X106" s="130">
        <f>(R106/Q106)-1</f>
        <v>0.04</v>
      </c>
      <c r="Y106" s="130">
        <f t="shared" ref="Y106:AB106" si="190">(S106/R106)-1</f>
        <v>0.04</v>
      </c>
      <c r="Z106" s="130">
        <f t="shared" si="190"/>
        <v>0.04</v>
      </c>
      <c r="AA106" s="130">
        <f t="shared" si="190"/>
        <v>0.04</v>
      </c>
      <c r="AB106" s="130">
        <f t="shared" si="190"/>
        <v>0.04</v>
      </c>
    </row>
    <row r="107" spans="1:28" s="4" customFormat="1" ht="13.5" customHeight="1" x14ac:dyDescent="0.2">
      <c r="A107" s="76"/>
      <c r="B107" s="167"/>
      <c r="C107" s="29"/>
      <c r="D107" s="188">
        <f t="shared" si="187"/>
        <v>47494</v>
      </c>
      <c r="E107" s="188">
        <f t="shared" si="188"/>
        <v>49473</v>
      </c>
      <c r="F107" s="188">
        <f t="shared" si="188"/>
        <v>51452</v>
      </c>
      <c r="G107" s="188">
        <f t="shared" si="188"/>
        <v>53510</v>
      </c>
      <c r="H107" s="188">
        <f t="shared" si="188"/>
        <v>55650</v>
      </c>
      <c r="I107" s="188">
        <f t="shared" si="188"/>
        <v>57876</v>
      </c>
      <c r="J107" s="188">
        <f>V107</f>
        <v>60191</v>
      </c>
      <c r="K107" s="130">
        <f>(E106/E103)-1</f>
        <v>2.5430999999999999E-2</v>
      </c>
      <c r="L107" s="130">
        <f>(F106/F103)-1</f>
        <v>2.528E-2</v>
      </c>
      <c r="M107" s="130">
        <f t="shared" ref="M107:P107" si="191">(G106/G103)-1</f>
        <v>2.5100000000000001E-2</v>
      </c>
      <c r="N107" s="130">
        <f t="shared" si="191"/>
        <v>2.4903999999999999E-2</v>
      </c>
      <c r="O107" s="130">
        <f t="shared" si="191"/>
        <v>2.5045999999999999E-2</v>
      </c>
      <c r="P107" s="130">
        <f t="shared" si="191"/>
        <v>2.5151E-2</v>
      </c>
      <c r="Q107" s="131">
        <f t="shared" ref="Q107:U107" si="192">ROUND((Q106*2080),5)</f>
        <v>49472.966399999998</v>
      </c>
      <c r="R107" s="132">
        <f t="shared" si="192"/>
        <v>51451.8992</v>
      </c>
      <c r="S107" s="132">
        <f t="shared" si="192"/>
        <v>53509.976000000002</v>
      </c>
      <c r="T107" s="132">
        <f t="shared" si="192"/>
        <v>55650.379200000003</v>
      </c>
      <c r="U107" s="132">
        <f t="shared" si="192"/>
        <v>57876.395199999999</v>
      </c>
      <c r="V107" s="132">
        <f>ROUND((V106*2080),5)</f>
        <v>60191.476799999997</v>
      </c>
      <c r="W107" s="130">
        <f>(Q106/Q103)-1</f>
        <v>2.4999E-2</v>
      </c>
      <c r="X107" s="130">
        <f>(R106/R103)-1</f>
        <v>2.5000000000000001E-2</v>
      </c>
      <c r="Y107" s="130">
        <f t="shared" ref="Y107:AB107" si="193">(S106/S103)-1</f>
        <v>2.5000000000000001E-2</v>
      </c>
      <c r="Z107" s="130">
        <f t="shared" si="193"/>
        <v>2.5000000000000001E-2</v>
      </c>
      <c r="AA107" s="130">
        <f t="shared" si="193"/>
        <v>2.5000000000000001E-2</v>
      </c>
      <c r="AB107" s="130">
        <f t="shared" si="193"/>
        <v>2.5000000000000001E-2</v>
      </c>
    </row>
    <row r="108" spans="1:28" s="4" customFormat="1" ht="13.5" customHeight="1" thickBot="1" x14ac:dyDescent="0.25">
      <c r="A108" s="80"/>
      <c r="B108" s="168"/>
      <c r="C108" s="39"/>
      <c r="D108" s="247"/>
      <c r="E108" s="189"/>
      <c r="F108" s="190"/>
      <c r="G108" s="190"/>
      <c r="H108" s="190"/>
      <c r="I108" s="190"/>
      <c r="J108" s="190"/>
      <c r="K108" s="133"/>
      <c r="L108" s="133"/>
      <c r="M108" s="133"/>
      <c r="N108" s="133"/>
      <c r="O108" s="133"/>
      <c r="P108" s="133"/>
      <c r="Q108" s="134"/>
      <c r="R108" s="135"/>
      <c r="S108" s="135"/>
      <c r="T108" s="135"/>
      <c r="U108" s="135"/>
      <c r="V108" s="135"/>
      <c r="W108" s="133"/>
      <c r="X108" s="133"/>
      <c r="Y108" s="133"/>
      <c r="Z108" s="133"/>
      <c r="AA108" s="133"/>
      <c r="AB108" s="133"/>
    </row>
    <row r="109" spans="1:28" s="4" customFormat="1" ht="13.5" customHeight="1" x14ac:dyDescent="0.2">
      <c r="A109" s="79">
        <v>34</v>
      </c>
      <c r="B109" s="169" t="s">
        <v>21</v>
      </c>
      <c r="C109" s="45" t="s">
        <v>105</v>
      </c>
      <c r="D109" s="187">
        <f t="shared" ref="D109:D110" si="194">+Q109*96%</f>
        <v>23.4</v>
      </c>
      <c r="E109" s="187">
        <f t="shared" ref="E109:I110" si="195">Q109</f>
        <v>24.38</v>
      </c>
      <c r="F109" s="187">
        <f t="shared" si="195"/>
        <v>25.35</v>
      </c>
      <c r="G109" s="187">
        <f t="shared" si="195"/>
        <v>26.37</v>
      </c>
      <c r="H109" s="187">
        <f t="shared" si="195"/>
        <v>27.42</v>
      </c>
      <c r="I109" s="187">
        <f t="shared" si="195"/>
        <v>28.52</v>
      </c>
      <c r="J109" s="187">
        <f>V109</f>
        <v>29.66</v>
      </c>
      <c r="K109" s="130"/>
      <c r="L109" s="130">
        <f>(F109/E109)-1</f>
        <v>3.9787000000000003E-2</v>
      </c>
      <c r="M109" s="130">
        <f t="shared" ref="M109:P109" si="196">(G109/F109)-1</f>
        <v>4.0237000000000002E-2</v>
      </c>
      <c r="N109" s="130">
        <f t="shared" si="196"/>
        <v>3.9817999999999999E-2</v>
      </c>
      <c r="O109" s="130">
        <f t="shared" si="196"/>
        <v>4.0117E-2</v>
      </c>
      <c r="P109" s="130">
        <f t="shared" si="196"/>
        <v>3.9972000000000001E-2</v>
      </c>
      <c r="Q109" s="204">
        <f>ROUND(VLOOKUP($A109,'2019 REG - ORD 841'!$A$9:$V$303,17,FALSE)*(1+$I$2),5)</f>
        <v>24.3797</v>
      </c>
      <c r="R109" s="204">
        <f>ROUND(VLOOKUP($A109,'2019 REG - ORD 841'!$A$9:$V$303,18,FALSE)*(1+$I$2),5)</f>
        <v>25.354900000000001</v>
      </c>
      <c r="S109" s="204">
        <f>ROUND(VLOOKUP($A109,'2019 REG - ORD 841'!$A$9:$V$303,19,FALSE)*(1+$I$2),5)</f>
        <v>26.36909</v>
      </c>
      <c r="T109" s="204">
        <f>ROUND(VLOOKUP($A109,'2019 REG - ORD 841'!$A$9:$V$303,20,FALSE)*(1+$I$2),5)</f>
        <v>27.423870000000001</v>
      </c>
      <c r="U109" s="204">
        <f>ROUND(VLOOKUP($A109,'2019 REG - ORD 841'!$A$9:$V$303,21,FALSE)*(1+$I$2),5)</f>
        <v>28.520810000000001</v>
      </c>
      <c r="V109" s="204">
        <f>ROUND(VLOOKUP($A109,'2019 REG - ORD 841'!$A$9:$V$303,22,FALSE)*(1+$I$2),5)</f>
        <v>29.661660000000001</v>
      </c>
      <c r="W109" s="130"/>
      <c r="X109" s="130">
        <f>(R109/Q109)-1</f>
        <v>0.04</v>
      </c>
      <c r="Y109" s="130">
        <f t="shared" ref="Y109:AB109" si="197">(S109/R109)-1</f>
        <v>0.04</v>
      </c>
      <c r="Z109" s="130">
        <f t="shared" si="197"/>
        <v>4.0001000000000002E-2</v>
      </c>
      <c r="AA109" s="130">
        <f t="shared" si="197"/>
        <v>3.9999E-2</v>
      </c>
      <c r="AB109" s="130">
        <f t="shared" si="197"/>
        <v>4.0001000000000002E-2</v>
      </c>
    </row>
    <row r="110" spans="1:28" s="4" customFormat="1" ht="13.5" customHeight="1" x14ac:dyDescent="0.2">
      <c r="A110" s="76"/>
      <c r="B110" s="224" t="s">
        <v>281</v>
      </c>
      <c r="C110" s="24" t="s">
        <v>105</v>
      </c>
      <c r="D110" s="188">
        <f t="shared" si="194"/>
        <v>48681</v>
      </c>
      <c r="E110" s="188">
        <f t="shared" si="195"/>
        <v>50710</v>
      </c>
      <c r="F110" s="188">
        <f t="shared" si="195"/>
        <v>52738</v>
      </c>
      <c r="G110" s="188">
        <f t="shared" si="195"/>
        <v>54848</v>
      </c>
      <c r="H110" s="188">
        <f t="shared" si="195"/>
        <v>57042</v>
      </c>
      <c r="I110" s="188">
        <f t="shared" si="195"/>
        <v>59323</v>
      </c>
      <c r="J110" s="188">
        <f>V110</f>
        <v>61696</v>
      </c>
      <c r="K110" s="130">
        <f>(E109/E106)-1</f>
        <v>2.4799999999999999E-2</v>
      </c>
      <c r="L110" s="130">
        <f>(F109/F106)-1</f>
        <v>2.4656000000000001E-2</v>
      </c>
      <c r="M110" s="130">
        <f t="shared" ref="M110:P110" si="198">(G109/G106)-1</f>
        <v>2.4874E-2</v>
      </c>
      <c r="N110" s="130">
        <f t="shared" si="198"/>
        <v>2.5047E-2</v>
      </c>
      <c r="O110" s="130">
        <f t="shared" si="198"/>
        <v>2.4792999999999999E-2</v>
      </c>
      <c r="P110" s="130">
        <f t="shared" si="198"/>
        <v>2.4878999999999998E-2</v>
      </c>
      <c r="Q110" s="131">
        <f t="shared" ref="Q110:U110" si="199">ROUND((Q109*2080),5)</f>
        <v>50709.775999999998</v>
      </c>
      <c r="R110" s="132">
        <f t="shared" si="199"/>
        <v>52738.192000000003</v>
      </c>
      <c r="S110" s="132">
        <f t="shared" si="199"/>
        <v>54847.707199999997</v>
      </c>
      <c r="T110" s="132">
        <f t="shared" si="199"/>
        <v>57041.649599999997</v>
      </c>
      <c r="U110" s="132">
        <f t="shared" si="199"/>
        <v>59323.284800000001</v>
      </c>
      <c r="V110" s="132">
        <f>ROUND((V109*2080),5)</f>
        <v>61696.252800000002</v>
      </c>
      <c r="W110" s="130">
        <f>(Q109/Q106)-1</f>
        <v>2.5000000000000001E-2</v>
      </c>
      <c r="X110" s="130">
        <f>(R109/R106)-1</f>
        <v>2.5000000000000001E-2</v>
      </c>
      <c r="Y110" s="130">
        <f t="shared" ref="Y110:AB110" si="200">(S109/S106)-1</f>
        <v>2.5000000000000001E-2</v>
      </c>
      <c r="Z110" s="130">
        <f t="shared" si="200"/>
        <v>2.5000000000000001E-2</v>
      </c>
      <c r="AA110" s="130">
        <f t="shared" si="200"/>
        <v>2.5000000000000001E-2</v>
      </c>
      <c r="AB110" s="130">
        <f t="shared" si="200"/>
        <v>2.5000000000000001E-2</v>
      </c>
    </row>
    <row r="111" spans="1:28" s="4" customFormat="1" ht="13.5" customHeight="1" x14ac:dyDescent="0.2">
      <c r="A111" s="76"/>
      <c r="B111" s="309" t="s">
        <v>195</v>
      </c>
      <c r="C111" s="310" t="s">
        <v>105</v>
      </c>
      <c r="D111" s="248"/>
      <c r="E111" s="196"/>
      <c r="F111" s="188"/>
      <c r="G111" s="188"/>
      <c r="H111" s="188"/>
      <c r="I111" s="188"/>
      <c r="J111" s="188"/>
      <c r="K111" s="130"/>
      <c r="L111" s="130"/>
      <c r="M111" s="130"/>
      <c r="N111" s="130"/>
      <c r="O111" s="130"/>
      <c r="P111" s="130"/>
      <c r="Q111" s="131"/>
      <c r="R111" s="132"/>
      <c r="S111" s="132"/>
      <c r="T111" s="132"/>
      <c r="U111" s="132"/>
      <c r="V111" s="132"/>
      <c r="W111" s="130"/>
      <c r="X111" s="130"/>
      <c r="Y111" s="130"/>
      <c r="Z111" s="130"/>
      <c r="AA111" s="130"/>
      <c r="AB111" s="130"/>
    </row>
    <row r="112" spans="1:28" s="4" customFormat="1" ht="13.5" customHeight="1" x14ac:dyDescent="0.2">
      <c r="A112" s="76"/>
      <c r="B112" s="167" t="s">
        <v>19</v>
      </c>
      <c r="C112" s="24" t="s">
        <v>105</v>
      </c>
      <c r="D112" s="248"/>
      <c r="E112" s="196"/>
      <c r="F112" s="188"/>
      <c r="G112" s="188"/>
      <c r="H112" s="188"/>
      <c r="I112" s="188"/>
      <c r="J112" s="188"/>
      <c r="K112" s="130"/>
      <c r="L112" s="130"/>
      <c r="M112" s="130"/>
      <c r="N112" s="130"/>
      <c r="O112" s="130"/>
      <c r="P112" s="130"/>
      <c r="Q112" s="131"/>
      <c r="R112" s="132"/>
      <c r="S112" s="132"/>
      <c r="T112" s="132"/>
      <c r="U112" s="132"/>
      <c r="V112" s="132"/>
      <c r="W112" s="130"/>
      <c r="X112" s="130"/>
      <c r="Y112" s="130"/>
      <c r="Z112" s="130"/>
      <c r="AA112" s="130"/>
      <c r="AB112" s="130"/>
    </row>
    <row r="113" spans="1:28" s="4" customFormat="1" ht="13.5" customHeight="1" x14ac:dyDescent="0.2">
      <c r="A113" s="76"/>
      <c r="B113" s="167" t="s">
        <v>220</v>
      </c>
      <c r="C113" s="24" t="s">
        <v>105</v>
      </c>
      <c r="D113" s="248"/>
      <c r="E113" s="196"/>
      <c r="F113" s="188"/>
      <c r="G113" s="188"/>
      <c r="H113" s="188"/>
      <c r="I113" s="188"/>
      <c r="J113" s="188"/>
      <c r="K113" s="130"/>
      <c r="L113" s="130"/>
      <c r="M113" s="130"/>
      <c r="N113" s="130"/>
      <c r="O113" s="130"/>
      <c r="P113" s="130"/>
      <c r="Q113" s="131"/>
      <c r="R113" s="132"/>
      <c r="S113" s="132"/>
      <c r="T113" s="132"/>
      <c r="U113" s="132"/>
      <c r="V113" s="132"/>
      <c r="W113" s="130"/>
      <c r="X113" s="130"/>
      <c r="Y113" s="130"/>
      <c r="Z113" s="130"/>
      <c r="AA113" s="130"/>
      <c r="AB113" s="130"/>
    </row>
    <row r="114" spans="1:28" s="4" customFormat="1" ht="13.5" customHeight="1" x14ac:dyDescent="0.2">
      <c r="A114" s="76"/>
      <c r="B114" s="167" t="s">
        <v>221</v>
      </c>
      <c r="C114" s="24" t="s">
        <v>105</v>
      </c>
      <c r="D114" s="248"/>
      <c r="E114" s="196"/>
      <c r="F114" s="188"/>
      <c r="G114" s="188"/>
      <c r="H114" s="188"/>
      <c r="I114" s="188"/>
      <c r="J114" s="188"/>
      <c r="K114" s="130"/>
      <c r="L114" s="130"/>
      <c r="M114" s="130"/>
      <c r="N114" s="130"/>
      <c r="O114" s="130"/>
      <c r="P114" s="130"/>
      <c r="Q114" s="131"/>
      <c r="R114" s="132"/>
      <c r="S114" s="132"/>
      <c r="T114" s="132"/>
      <c r="U114" s="132"/>
      <c r="V114" s="132"/>
      <c r="W114" s="130"/>
      <c r="X114" s="130"/>
      <c r="Y114" s="130"/>
      <c r="Z114" s="130"/>
      <c r="AA114" s="130"/>
      <c r="AB114" s="130"/>
    </row>
    <row r="115" spans="1:28" s="4" customFormat="1" ht="13.5" customHeight="1" thickBot="1" x14ac:dyDescent="0.25">
      <c r="A115" s="80"/>
      <c r="B115" s="167"/>
      <c r="C115" s="49"/>
      <c r="D115" s="249"/>
      <c r="E115" s="189"/>
      <c r="F115" s="190"/>
      <c r="G115" s="190"/>
      <c r="H115" s="190"/>
      <c r="I115" s="190"/>
      <c r="J115" s="190"/>
      <c r="K115" s="133"/>
      <c r="L115" s="133"/>
      <c r="M115" s="133"/>
      <c r="N115" s="133"/>
      <c r="O115" s="133"/>
      <c r="P115" s="133"/>
      <c r="Q115" s="134"/>
      <c r="R115" s="135"/>
      <c r="S115" s="135"/>
      <c r="T115" s="135"/>
      <c r="U115" s="135"/>
      <c r="V115" s="135"/>
      <c r="W115" s="133"/>
      <c r="X115" s="133"/>
      <c r="Y115" s="133"/>
      <c r="Z115" s="133"/>
      <c r="AA115" s="133"/>
      <c r="AB115" s="133"/>
    </row>
    <row r="116" spans="1:28" s="4" customFormat="1" ht="13.5" customHeight="1" x14ac:dyDescent="0.2">
      <c r="A116" s="79">
        <v>35</v>
      </c>
      <c r="B116" s="169"/>
      <c r="C116" s="45"/>
      <c r="D116" s="187">
        <f t="shared" ref="D116:D117" si="201">+Q116*96%</f>
        <v>23.99</v>
      </c>
      <c r="E116" s="187">
        <f t="shared" ref="E116:I117" si="202">Q116</f>
        <v>24.99</v>
      </c>
      <c r="F116" s="187">
        <f t="shared" si="202"/>
        <v>25.99</v>
      </c>
      <c r="G116" s="187">
        <f t="shared" si="202"/>
        <v>27.03</v>
      </c>
      <c r="H116" s="187">
        <f t="shared" si="202"/>
        <v>28.11</v>
      </c>
      <c r="I116" s="187">
        <f t="shared" si="202"/>
        <v>29.23</v>
      </c>
      <c r="J116" s="187">
        <f>V116</f>
        <v>30.4</v>
      </c>
      <c r="K116" s="130"/>
      <c r="L116" s="130">
        <f>(F116/E116)-1</f>
        <v>4.0016000000000003E-2</v>
      </c>
      <c r="M116" s="130">
        <f t="shared" ref="M116:P116" si="203">(G116/F116)-1</f>
        <v>4.0015000000000002E-2</v>
      </c>
      <c r="N116" s="130">
        <f t="shared" si="203"/>
        <v>3.9955999999999998E-2</v>
      </c>
      <c r="O116" s="130">
        <f t="shared" si="203"/>
        <v>3.9843000000000003E-2</v>
      </c>
      <c r="P116" s="130">
        <f t="shared" si="203"/>
        <v>4.0027E-2</v>
      </c>
      <c r="Q116" s="204">
        <f>ROUND(VLOOKUP($A116,'2019 REG - ORD 841'!$A$9:$V$303,17,FALSE)*(1+$I$2),5)</f>
        <v>24.9892</v>
      </c>
      <c r="R116" s="204">
        <f>ROUND(VLOOKUP($A116,'2019 REG - ORD 841'!$A$9:$V$303,18,FALSE)*(1+$I$2),5)</f>
        <v>25.988769999999999</v>
      </c>
      <c r="S116" s="204">
        <f>ROUND(VLOOKUP($A116,'2019 REG - ORD 841'!$A$9:$V$303,19,FALSE)*(1+$I$2),5)</f>
        <v>27.028320000000001</v>
      </c>
      <c r="T116" s="204">
        <f>ROUND(VLOOKUP($A116,'2019 REG - ORD 841'!$A$9:$V$303,20,FALSE)*(1+$I$2),5)</f>
        <v>28.109459999999999</v>
      </c>
      <c r="U116" s="204">
        <f>ROUND(VLOOKUP($A116,'2019 REG - ORD 841'!$A$9:$V$303,21,FALSE)*(1+$I$2),5)</f>
        <v>29.233830000000001</v>
      </c>
      <c r="V116" s="204">
        <f>ROUND(VLOOKUP($A116,'2019 REG - ORD 841'!$A$9:$V$303,22,FALSE)*(1+$I$2),5)</f>
        <v>30.403199999999998</v>
      </c>
      <c r="W116" s="130"/>
      <c r="X116" s="130">
        <f>(R116/Q116)-1</f>
        <v>0.04</v>
      </c>
      <c r="Y116" s="130">
        <f t="shared" ref="Y116:AB116" si="204">(S116/R116)-1</f>
        <v>0.04</v>
      </c>
      <c r="Z116" s="130">
        <f t="shared" si="204"/>
        <v>0.04</v>
      </c>
      <c r="AA116" s="130">
        <f t="shared" si="204"/>
        <v>0.04</v>
      </c>
      <c r="AB116" s="130">
        <f t="shared" si="204"/>
        <v>4.0001000000000002E-2</v>
      </c>
    </row>
    <row r="117" spans="1:28" s="4" customFormat="1" ht="13.5" customHeight="1" x14ac:dyDescent="0.2">
      <c r="A117" s="76" t="s">
        <v>141</v>
      </c>
      <c r="B117" s="167"/>
      <c r="C117" s="24"/>
      <c r="D117" s="188">
        <f t="shared" si="201"/>
        <v>49898</v>
      </c>
      <c r="E117" s="188">
        <f t="shared" si="202"/>
        <v>51978</v>
      </c>
      <c r="F117" s="188">
        <f t="shared" si="202"/>
        <v>54057</v>
      </c>
      <c r="G117" s="188">
        <f t="shared" si="202"/>
        <v>56219</v>
      </c>
      <c r="H117" s="188">
        <f t="shared" si="202"/>
        <v>58468</v>
      </c>
      <c r="I117" s="188">
        <f t="shared" si="202"/>
        <v>60806</v>
      </c>
      <c r="J117" s="188">
        <f>V117</f>
        <v>63239</v>
      </c>
      <c r="K117" s="130">
        <f>(E116/E109)-1</f>
        <v>2.5021000000000002E-2</v>
      </c>
      <c r="L117" s="130">
        <f>(F116/F109)-1</f>
        <v>2.5246999999999999E-2</v>
      </c>
      <c r="M117" s="130">
        <f t="shared" ref="M117:P117" si="205">(G116/G109)-1</f>
        <v>2.5028000000000002E-2</v>
      </c>
      <c r="N117" s="130">
        <f t="shared" si="205"/>
        <v>2.5163999999999999E-2</v>
      </c>
      <c r="O117" s="130">
        <f t="shared" si="205"/>
        <v>2.4895E-2</v>
      </c>
      <c r="P117" s="130">
        <f t="shared" si="205"/>
        <v>2.4948999999999999E-2</v>
      </c>
      <c r="Q117" s="131">
        <f t="shared" ref="Q117:U117" si="206">ROUND((Q116*2080),5)</f>
        <v>51977.536</v>
      </c>
      <c r="R117" s="132">
        <f t="shared" si="206"/>
        <v>54056.641600000003</v>
      </c>
      <c r="S117" s="132">
        <f t="shared" si="206"/>
        <v>56218.905599999998</v>
      </c>
      <c r="T117" s="132">
        <f t="shared" si="206"/>
        <v>58467.676800000001</v>
      </c>
      <c r="U117" s="132">
        <f t="shared" si="206"/>
        <v>60806.366399999999</v>
      </c>
      <c r="V117" s="132">
        <f>ROUND((V116*2080),5)</f>
        <v>63238.656000000003</v>
      </c>
      <c r="W117" s="130">
        <f>(Q116/Q109)-1</f>
        <v>2.5000000000000001E-2</v>
      </c>
      <c r="X117" s="130">
        <f>(R116/R109)-1</f>
        <v>2.5000000000000001E-2</v>
      </c>
      <c r="Y117" s="130">
        <f t="shared" ref="Y117:AB117" si="207">(S116/S109)-1</f>
        <v>2.5000000000000001E-2</v>
      </c>
      <c r="Z117" s="130">
        <f t="shared" si="207"/>
        <v>2.5000000000000001E-2</v>
      </c>
      <c r="AA117" s="130">
        <f t="shared" si="207"/>
        <v>2.5000000000000001E-2</v>
      </c>
      <c r="AB117" s="130">
        <f t="shared" si="207"/>
        <v>2.5000000000000001E-2</v>
      </c>
    </row>
    <row r="118" spans="1:28" s="4" customFormat="1" ht="13.5" customHeight="1" thickBot="1" x14ac:dyDescent="0.25">
      <c r="A118" s="80"/>
      <c r="B118" s="168"/>
      <c r="C118" s="39"/>
      <c r="D118" s="247"/>
      <c r="E118" s="189"/>
      <c r="F118" s="190"/>
      <c r="G118" s="190"/>
      <c r="H118" s="190"/>
      <c r="I118" s="190"/>
      <c r="J118" s="190"/>
      <c r="K118" s="133"/>
      <c r="L118" s="133"/>
      <c r="M118" s="133"/>
      <c r="N118" s="133"/>
      <c r="O118" s="133"/>
      <c r="P118" s="133"/>
      <c r="Q118" s="134"/>
      <c r="R118" s="135"/>
      <c r="S118" s="135"/>
      <c r="T118" s="135"/>
      <c r="U118" s="135"/>
      <c r="V118" s="135"/>
      <c r="W118" s="133"/>
      <c r="X118" s="133"/>
      <c r="Y118" s="133"/>
      <c r="Z118" s="133"/>
      <c r="AA118" s="133"/>
      <c r="AB118" s="133"/>
    </row>
    <row r="119" spans="1:28" s="4" customFormat="1" ht="13.5" customHeight="1" x14ac:dyDescent="0.2">
      <c r="A119" s="79">
        <v>36</v>
      </c>
      <c r="B119" s="169" t="s">
        <v>24</v>
      </c>
      <c r="C119" s="45" t="s">
        <v>105</v>
      </c>
      <c r="D119" s="187">
        <f t="shared" ref="D119:D120" si="208">+Q119*96%</f>
        <v>24.59</v>
      </c>
      <c r="E119" s="187">
        <f t="shared" ref="E119:I120" si="209">Q119</f>
        <v>25.61</v>
      </c>
      <c r="F119" s="187">
        <f t="shared" si="209"/>
        <v>26.64</v>
      </c>
      <c r="G119" s="187">
        <f t="shared" si="209"/>
        <v>27.7</v>
      </c>
      <c r="H119" s="187">
        <f t="shared" si="209"/>
        <v>28.81</v>
      </c>
      <c r="I119" s="187">
        <f t="shared" si="209"/>
        <v>29.96</v>
      </c>
      <c r="J119" s="187">
        <f>V119</f>
        <v>31.16</v>
      </c>
      <c r="K119" s="130"/>
      <c r="L119" s="130">
        <f>(F119/E119)-1</f>
        <v>4.0218999999999998E-2</v>
      </c>
      <c r="M119" s="130">
        <f t="shared" ref="M119:P119" si="210">(G119/F119)-1</f>
        <v>3.9789999999999999E-2</v>
      </c>
      <c r="N119" s="130">
        <f t="shared" si="210"/>
        <v>4.0072000000000003E-2</v>
      </c>
      <c r="O119" s="130">
        <f t="shared" si="210"/>
        <v>3.9917000000000001E-2</v>
      </c>
      <c r="P119" s="130">
        <f t="shared" si="210"/>
        <v>4.0052999999999998E-2</v>
      </c>
      <c r="Q119" s="204">
        <f>ROUND(VLOOKUP($A119,'2019 REG - ORD 841'!$A$9:$V$303,17,FALSE)*(1+$I$2),5)</f>
        <v>25.613949999999999</v>
      </c>
      <c r="R119" s="204">
        <f>ROUND(VLOOKUP($A119,'2019 REG - ORD 841'!$A$9:$V$303,18,FALSE)*(1+$I$2),5)</f>
        <v>26.638500000000001</v>
      </c>
      <c r="S119" s="204">
        <f>ROUND(VLOOKUP($A119,'2019 REG - ORD 841'!$A$9:$V$303,19,FALSE)*(1+$I$2),5)</f>
        <v>27.704039999999999</v>
      </c>
      <c r="T119" s="204">
        <f>ROUND(VLOOKUP($A119,'2019 REG - ORD 841'!$A$9:$V$303,20,FALSE)*(1+$I$2),5)</f>
        <v>28.812200000000001</v>
      </c>
      <c r="U119" s="204">
        <f>ROUND(VLOOKUP($A119,'2019 REG - ORD 841'!$A$9:$V$303,21,FALSE)*(1+$I$2),5)</f>
        <v>29.964700000000001</v>
      </c>
      <c r="V119" s="204">
        <f>ROUND(VLOOKUP($A119,'2019 REG - ORD 841'!$A$9:$V$303,22,FALSE)*(1+$I$2),5)</f>
        <v>31.163270000000001</v>
      </c>
      <c r="W119" s="130"/>
      <c r="X119" s="130">
        <f>(R119/Q119)-1</f>
        <v>0.04</v>
      </c>
      <c r="Y119" s="130">
        <f t="shared" ref="Y119:AB119" si="211">(S119/R119)-1</f>
        <v>0.04</v>
      </c>
      <c r="Z119" s="130">
        <f t="shared" si="211"/>
        <v>0.04</v>
      </c>
      <c r="AA119" s="130">
        <f t="shared" si="211"/>
        <v>0.04</v>
      </c>
      <c r="AB119" s="130">
        <f t="shared" si="211"/>
        <v>3.9999E-2</v>
      </c>
    </row>
    <row r="120" spans="1:28" s="4" customFormat="1" ht="13.5" customHeight="1" x14ac:dyDescent="0.2">
      <c r="A120" s="76"/>
      <c r="B120" s="167" t="s">
        <v>158</v>
      </c>
      <c r="C120" s="24" t="s">
        <v>105</v>
      </c>
      <c r="D120" s="188">
        <f t="shared" si="208"/>
        <v>51146</v>
      </c>
      <c r="E120" s="188">
        <f t="shared" si="209"/>
        <v>53277</v>
      </c>
      <c r="F120" s="188">
        <f t="shared" si="209"/>
        <v>55408</v>
      </c>
      <c r="G120" s="188">
        <f t="shared" si="209"/>
        <v>57624</v>
      </c>
      <c r="H120" s="188">
        <f t="shared" si="209"/>
        <v>59929</v>
      </c>
      <c r="I120" s="188">
        <f t="shared" si="209"/>
        <v>62327</v>
      </c>
      <c r="J120" s="188">
        <f>V120</f>
        <v>64820</v>
      </c>
      <c r="K120" s="130">
        <f>(E119/E116)-1</f>
        <v>2.4809999999999999E-2</v>
      </c>
      <c r="L120" s="130">
        <f>(F119/F116)-1</f>
        <v>2.5010000000000001E-2</v>
      </c>
      <c r="M120" s="130">
        <f t="shared" ref="M120:P120" si="212">(G119/G116)-1</f>
        <v>2.4787E-2</v>
      </c>
      <c r="N120" s="130">
        <f t="shared" si="212"/>
        <v>2.4902000000000001E-2</v>
      </c>
      <c r="O120" s="130">
        <f t="shared" si="212"/>
        <v>2.4974E-2</v>
      </c>
      <c r="P120" s="130">
        <f t="shared" si="212"/>
        <v>2.5000000000000001E-2</v>
      </c>
      <c r="Q120" s="131">
        <f t="shared" ref="Q120:U120" si="213">ROUND((Q119*2080),5)</f>
        <v>53277.016000000003</v>
      </c>
      <c r="R120" s="132">
        <f t="shared" si="213"/>
        <v>55408.08</v>
      </c>
      <c r="S120" s="132">
        <f t="shared" si="213"/>
        <v>57624.403200000001</v>
      </c>
      <c r="T120" s="132">
        <f t="shared" si="213"/>
        <v>59929.375999999997</v>
      </c>
      <c r="U120" s="132">
        <f t="shared" si="213"/>
        <v>62326.576000000001</v>
      </c>
      <c r="V120" s="132">
        <f>ROUND((V119*2080),5)</f>
        <v>64819.601600000002</v>
      </c>
      <c r="W120" s="130">
        <f>(Q119/Q116)-1</f>
        <v>2.5000999999999999E-2</v>
      </c>
      <c r="X120" s="130">
        <f>(R119/R116)-1</f>
        <v>2.5000000000000001E-2</v>
      </c>
      <c r="Y120" s="130">
        <f t="shared" ref="Y120:AB120" si="214">(S119/S116)-1</f>
        <v>2.5000000000000001E-2</v>
      </c>
      <c r="Z120" s="130">
        <f t="shared" si="214"/>
        <v>2.5000000000000001E-2</v>
      </c>
      <c r="AA120" s="130">
        <f t="shared" si="214"/>
        <v>2.5000999999999999E-2</v>
      </c>
      <c r="AB120" s="130">
        <f t="shared" si="214"/>
        <v>2.5000000000000001E-2</v>
      </c>
    </row>
    <row r="121" spans="1:28" s="318" customFormat="1" ht="13.5" customHeight="1" thickBot="1" x14ac:dyDescent="0.25">
      <c r="A121" s="311"/>
      <c r="B121" s="331" t="s">
        <v>313</v>
      </c>
      <c r="C121" s="332" t="s">
        <v>105</v>
      </c>
      <c r="D121" s="312"/>
      <c r="E121" s="313"/>
      <c r="F121" s="314"/>
      <c r="G121" s="314"/>
      <c r="H121" s="314"/>
      <c r="I121" s="314"/>
      <c r="J121" s="314"/>
      <c r="K121" s="315"/>
      <c r="L121" s="315"/>
      <c r="M121" s="315"/>
      <c r="N121" s="315"/>
      <c r="O121" s="315"/>
      <c r="P121" s="315"/>
      <c r="Q121" s="316"/>
      <c r="R121" s="317"/>
      <c r="S121" s="317"/>
      <c r="T121" s="317"/>
      <c r="U121" s="317"/>
      <c r="V121" s="317"/>
      <c r="W121" s="315"/>
      <c r="X121" s="315"/>
      <c r="Y121" s="315"/>
      <c r="Z121" s="315"/>
      <c r="AA121" s="315"/>
      <c r="AB121" s="315"/>
    </row>
    <row r="122" spans="1:28" s="4" customFormat="1" ht="13.5" customHeight="1" x14ac:dyDescent="0.2">
      <c r="A122" s="79">
        <v>37</v>
      </c>
      <c r="B122" s="166" t="s">
        <v>25</v>
      </c>
      <c r="C122" s="45" t="s">
        <v>105</v>
      </c>
      <c r="D122" s="187">
        <f t="shared" ref="D122:D123" si="215">+Q122*96%</f>
        <v>25.2</v>
      </c>
      <c r="E122" s="187">
        <f t="shared" ref="E122:I123" si="216">Q122</f>
        <v>26.25</v>
      </c>
      <c r="F122" s="187">
        <f t="shared" si="216"/>
        <v>27.3</v>
      </c>
      <c r="G122" s="187">
        <f t="shared" si="216"/>
        <v>28.4</v>
      </c>
      <c r="H122" s="187">
        <f t="shared" si="216"/>
        <v>29.53</v>
      </c>
      <c r="I122" s="187">
        <f t="shared" si="216"/>
        <v>30.71</v>
      </c>
      <c r="J122" s="187">
        <f>V122</f>
        <v>31.94</v>
      </c>
      <c r="K122" s="130"/>
      <c r="L122" s="130">
        <f>(F122/E122)-1</f>
        <v>0.04</v>
      </c>
      <c r="M122" s="130">
        <f t="shared" ref="M122:P122" si="217">(G122/F122)-1</f>
        <v>4.0293000000000002E-2</v>
      </c>
      <c r="N122" s="130">
        <f t="shared" si="217"/>
        <v>3.9788999999999998E-2</v>
      </c>
      <c r="O122" s="130">
        <f t="shared" si="217"/>
        <v>3.9959000000000001E-2</v>
      </c>
      <c r="P122" s="130">
        <f t="shared" si="217"/>
        <v>4.0051999999999997E-2</v>
      </c>
      <c r="Q122" s="204">
        <f>ROUND(VLOOKUP($A122,'2019 REG - ORD 841'!$A$9:$V$303,17,FALSE)*(1+$I$2),5)</f>
        <v>26.254280000000001</v>
      </c>
      <c r="R122" s="204">
        <f>ROUND(VLOOKUP($A122,'2019 REG - ORD 841'!$A$9:$V$303,18,FALSE)*(1+$I$2),5)</f>
        <v>27.304469999999998</v>
      </c>
      <c r="S122" s="204">
        <f>ROUND(VLOOKUP($A122,'2019 REG - ORD 841'!$A$9:$V$303,19,FALSE)*(1+$I$2),5)</f>
        <v>28.396640000000001</v>
      </c>
      <c r="T122" s="204">
        <f>ROUND(VLOOKUP($A122,'2019 REG - ORD 841'!$A$9:$V$303,20,FALSE)*(1+$I$2),5)</f>
        <v>29.532509999999998</v>
      </c>
      <c r="U122" s="204">
        <f>ROUND(VLOOKUP($A122,'2019 REG - ORD 841'!$A$9:$V$303,21,FALSE)*(1+$I$2),5)</f>
        <v>30.713809999999999</v>
      </c>
      <c r="V122" s="204">
        <f>ROUND(VLOOKUP($A122,'2019 REG - ORD 841'!$A$9:$V$303,22,FALSE)*(1+$I$2),5)</f>
        <v>31.94237</v>
      </c>
      <c r="W122" s="130"/>
      <c r="X122" s="130">
        <f>(R122/Q122)-1</f>
        <v>4.0001000000000002E-2</v>
      </c>
      <c r="Y122" s="130">
        <f t="shared" ref="Y122:AB122" si="218">(S122/R122)-1</f>
        <v>0.04</v>
      </c>
      <c r="Z122" s="130">
        <f t="shared" si="218"/>
        <v>0.04</v>
      </c>
      <c r="AA122" s="130">
        <f t="shared" si="218"/>
        <v>0.04</v>
      </c>
      <c r="AB122" s="130">
        <f t="shared" si="218"/>
        <v>0.04</v>
      </c>
    </row>
    <row r="123" spans="1:28" s="4" customFormat="1" ht="13.5" customHeight="1" x14ac:dyDescent="0.2">
      <c r="A123" s="76" t="s">
        <v>141</v>
      </c>
      <c r="B123" s="167" t="s">
        <v>157</v>
      </c>
      <c r="C123" s="29" t="s">
        <v>105</v>
      </c>
      <c r="D123" s="188">
        <f t="shared" si="215"/>
        <v>52425</v>
      </c>
      <c r="E123" s="188">
        <f t="shared" si="216"/>
        <v>54609</v>
      </c>
      <c r="F123" s="188">
        <f t="shared" si="216"/>
        <v>56793</v>
      </c>
      <c r="G123" s="188">
        <f t="shared" si="216"/>
        <v>59065</v>
      </c>
      <c r="H123" s="188">
        <f t="shared" si="216"/>
        <v>61428</v>
      </c>
      <c r="I123" s="188">
        <f t="shared" si="216"/>
        <v>63885</v>
      </c>
      <c r="J123" s="188">
        <f>V123</f>
        <v>66440</v>
      </c>
      <c r="K123" s="130">
        <f>(E122/E119)-1</f>
        <v>2.4989999999999998E-2</v>
      </c>
      <c r="L123" s="130">
        <f>(F122/F119)-1</f>
        <v>2.4774999999999998E-2</v>
      </c>
      <c r="M123" s="130">
        <f t="shared" ref="M123:P123" si="219">(G122/G119)-1</f>
        <v>2.5270999999999998E-2</v>
      </c>
      <c r="N123" s="130">
        <f t="shared" si="219"/>
        <v>2.4990999999999999E-2</v>
      </c>
      <c r="O123" s="130">
        <f t="shared" si="219"/>
        <v>2.5033E-2</v>
      </c>
      <c r="P123" s="130">
        <f t="shared" si="219"/>
        <v>2.5031999999999999E-2</v>
      </c>
      <c r="Q123" s="131">
        <f t="shared" ref="Q123:U123" si="220">ROUND((Q122*2080),5)</f>
        <v>54608.902399999999</v>
      </c>
      <c r="R123" s="132">
        <f t="shared" si="220"/>
        <v>56793.297599999998</v>
      </c>
      <c r="S123" s="132">
        <f t="shared" si="220"/>
        <v>59065.011200000001</v>
      </c>
      <c r="T123" s="132">
        <f t="shared" si="220"/>
        <v>61427.620799999997</v>
      </c>
      <c r="U123" s="132">
        <f t="shared" si="220"/>
        <v>63884.724800000004</v>
      </c>
      <c r="V123" s="132">
        <f>ROUND((V122*2080),5)</f>
        <v>66440.1296</v>
      </c>
      <c r="W123" s="130">
        <f>(Q122/Q119)-1</f>
        <v>2.4999E-2</v>
      </c>
      <c r="X123" s="130">
        <f>(R122/R119)-1</f>
        <v>2.5000000000000001E-2</v>
      </c>
      <c r="Y123" s="130">
        <f t="shared" ref="Y123:AB123" si="221">(S122/S119)-1</f>
        <v>2.5000000000000001E-2</v>
      </c>
      <c r="Z123" s="130">
        <f t="shared" si="221"/>
        <v>2.5000000000000001E-2</v>
      </c>
      <c r="AA123" s="130">
        <f t="shared" si="221"/>
        <v>2.5000000000000001E-2</v>
      </c>
      <c r="AB123" s="130">
        <f t="shared" si="221"/>
        <v>2.5000999999999999E-2</v>
      </c>
    </row>
    <row r="124" spans="1:28" s="4" customFormat="1" ht="13.5" customHeight="1" x14ac:dyDescent="0.2">
      <c r="A124" s="76"/>
      <c r="B124" s="167" t="s">
        <v>222</v>
      </c>
      <c r="C124" s="29" t="s">
        <v>105</v>
      </c>
      <c r="D124" s="250"/>
      <c r="E124" s="194"/>
      <c r="F124" s="195"/>
      <c r="G124" s="195"/>
      <c r="H124" s="195"/>
      <c r="I124" s="195"/>
      <c r="J124" s="195"/>
      <c r="K124" s="136"/>
      <c r="L124" s="136"/>
      <c r="M124" s="136"/>
      <c r="N124" s="136"/>
      <c r="O124" s="136"/>
      <c r="P124" s="136"/>
      <c r="Q124" s="131"/>
      <c r="R124" s="132"/>
      <c r="S124" s="132"/>
      <c r="T124" s="132"/>
      <c r="U124" s="132"/>
      <c r="V124" s="132"/>
      <c r="W124" s="136"/>
      <c r="X124" s="136"/>
      <c r="Y124" s="136"/>
      <c r="Z124" s="136"/>
      <c r="AA124" s="136"/>
      <c r="AB124" s="136"/>
    </row>
    <row r="125" spans="1:28" s="4" customFormat="1" ht="13.5" customHeight="1" thickBot="1" x14ac:dyDescent="0.25">
      <c r="A125" s="80"/>
      <c r="B125" s="168"/>
      <c r="C125" s="39"/>
      <c r="D125" s="247"/>
      <c r="E125" s="189"/>
      <c r="F125" s="190"/>
      <c r="G125" s="190"/>
      <c r="H125" s="190"/>
      <c r="I125" s="190"/>
      <c r="J125" s="190"/>
      <c r="K125" s="133"/>
      <c r="L125" s="133"/>
      <c r="M125" s="133"/>
      <c r="N125" s="133"/>
      <c r="O125" s="133"/>
      <c r="P125" s="133"/>
      <c r="Q125" s="134"/>
      <c r="R125" s="135"/>
      <c r="S125" s="135"/>
      <c r="T125" s="135"/>
      <c r="U125" s="135"/>
      <c r="V125" s="135"/>
      <c r="W125" s="133"/>
      <c r="X125" s="133"/>
      <c r="Y125" s="133"/>
      <c r="Z125" s="133"/>
      <c r="AA125" s="133"/>
      <c r="AB125" s="133"/>
    </row>
    <row r="126" spans="1:28" s="4" customFormat="1" ht="13.5" customHeight="1" x14ac:dyDescent="0.2">
      <c r="A126" s="79">
        <v>38</v>
      </c>
      <c r="B126" s="166" t="s">
        <v>26</v>
      </c>
      <c r="C126" s="45" t="s">
        <v>105</v>
      </c>
      <c r="D126" s="187">
        <f t="shared" ref="D126:D127" si="222">+Q126*96%</f>
        <v>25.83</v>
      </c>
      <c r="E126" s="187">
        <f t="shared" ref="E126:I127" si="223">Q126</f>
        <v>26.91</v>
      </c>
      <c r="F126" s="187">
        <f t="shared" si="223"/>
        <v>27.99</v>
      </c>
      <c r="G126" s="187">
        <f t="shared" si="223"/>
        <v>29.11</v>
      </c>
      <c r="H126" s="187">
        <f t="shared" si="223"/>
        <v>30.27</v>
      </c>
      <c r="I126" s="187">
        <f t="shared" si="223"/>
        <v>31.48</v>
      </c>
      <c r="J126" s="187">
        <f>V126</f>
        <v>32.74</v>
      </c>
      <c r="K126" s="130"/>
      <c r="L126" s="130">
        <f>(F126/E126)-1</f>
        <v>4.0134000000000003E-2</v>
      </c>
      <c r="M126" s="130">
        <f t="shared" ref="M126:P126" si="224">(G126/F126)-1</f>
        <v>4.0014000000000001E-2</v>
      </c>
      <c r="N126" s="130">
        <f t="shared" si="224"/>
        <v>3.9849000000000002E-2</v>
      </c>
      <c r="O126" s="130">
        <f t="shared" si="224"/>
        <v>3.9974000000000003E-2</v>
      </c>
      <c r="P126" s="130">
        <f t="shared" si="224"/>
        <v>4.0024999999999998E-2</v>
      </c>
      <c r="Q126" s="204">
        <f>ROUND(VLOOKUP($A126,'2019 REG - ORD 841'!$A$9:$V$303,17,FALSE)*(1+$I$2),5)</f>
        <v>26.91065</v>
      </c>
      <c r="R126" s="204">
        <f>ROUND(VLOOKUP($A126,'2019 REG - ORD 841'!$A$9:$V$303,18,FALSE)*(1+$I$2),5)</f>
        <v>27.987069999999999</v>
      </c>
      <c r="S126" s="204">
        <f>ROUND(VLOOKUP($A126,'2019 REG - ORD 841'!$A$9:$V$303,19,FALSE)*(1+$I$2),5)</f>
        <v>29.106560000000002</v>
      </c>
      <c r="T126" s="204">
        <f>ROUND(VLOOKUP($A126,'2019 REG - ORD 841'!$A$9:$V$303,20,FALSE)*(1+$I$2),5)</f>
        <v>30.270820000000001</v>
      </c>
      <c r="U126" s="204">
        <f>ROUND(VLOOKUP($A126,'2019 REG - ORD 841'!$A$9:$V$303,21,FALSE)*(1+$I$2),5)</f>
        <v>31.481660000000002</v>
      </c>
      <c r="V126" s="204">
        <f>ROUND(VLOOKUP($A126,'2019 REG - ORD 841'!$A$9:$V$303,22,FALSE)*(1+$I$2),5)</f>
        <v>32.740940000000002</v>
      </c>
      <c r="W126" s="130"/>
      <c r="X126" s="130">
        <f>(R126/Q126)-1</f>
        <v>0.04</v>
      </c>
      <c r="Y126" s="130">
        <f t="shared" ref="Y126:AB126" si="225">(S126/R126)-1</f>
        <v>0.04</v>
      </c>
      <c r="Z126" s="130">
        <f t="shared" si="225"/>
        <v>0.04</v>
      </c>
      <c r="AA126" s="130">
        <f t="shared" si="225"/>
        <v>0.04</v>
      </c>
      <c r="AB126" s="130">
        <f t="shared" si="225"/>
        <v>0.04</v>
      </c>
    </row>
    <row r="127" spans="1:28" s="4" customFormat="1" ht="13.5" customHeight="1" x14ac:dyDescent="0.2">
      <c r="A127" s="76" t="s">
        <v>141</v>
      </c>
      <c r="B127" s="171" t="s">
        <v>58</v>
      </c>
      <c r="C127" s="24" t="s">
        <v>105</v>
      </c>
      <c r="D127" s="188">
        <f t="shared" si="222"/>
        <v>53735</v>
      </c>
      <c r="E127" s="188">
        <f t="shared" si="223"/>
        <v>55974</v>
      </c>
      <c r="F127" s="188">
        <f t="shared" si="223"/>
        <v>58213</v>
      </c>
      <c r="G127" s="188">
        <f t="shared" si="223"/>
        <v>60542</v>
      </c>
      <c r="H127" s="188">
        <f t="shared" si="223"/>
        <v>62963</v>
      </c>
      <c r="I127" s="188">
        <f t="shared" si="223"/>
        <v>65482</v>
      </c>
      <c r="J127" s="188">
        <f>V127</f>
        <v>68101</v>
      </c>
      <c r="K127" s="130">
        <f>(E126/E122)-1</f>
        <v>2.5142999999999999E-2</v>
      </c>
      <c r="L127" s="130">
        <f>(F126/F122)-1</f>
        <v>2.5274999999999999E-2</v>
      </c>
      <c r="M127" s="130">
        <f t="shared" ref="M127:P127" si="226">(G126/G122)-1</f>
        <v>2.5000000000000001E-2</v>
      </c>
      <c r="N127" s="130">
        <f t="shared" si="226"/>
        <v>2.5059000000000001E-2</v>
      </c>
      <c r="O127" s="130">
        <f t="shared" si="226"/>
        <v>2.5073000000000002E-2</v>
      </c>
      <c r="P127" s="130">
        <f t="shared" si="226"/>
        <v>2.5047E-2</v>
      </c>
      <c r="Q127" s="131">
        <f t="shared" ref="Q127:U127" si="227">ROUND((Q126*2080),5)</f>
        <v>55974.152000000002</v>
      </c>
      <c r="R127" s="132">
        <f t="shared" si="227"/>
        <v>58213.105600000003</v>
      </c>
      <c r="S127" s="132">
        <f t="shared" si="227"/>
        <v>60541.644800000002</v>
      </c>
      <c r="T127" s="132">
        <f t="shared" si="227"/>
        <v>62963.3056</v>
      </c>
      <c r="U127" s="132">
        <f t="shared" si="227"/>
        <v>65481.852800000001</v>
      </c>
      <c r="V127" s="132">
        <f>ROUND((V126*2080),5)</f>
        <v>68101.155199999994</v>
      </c>
      <c r="W127" s="130">
        <f>(Q126/Q122)-1</f>
        <v>2.5000000000000001E-2</v>
      </c>
      <c r="X127" s="130">
        <f>(R126/R122)-1</f>
        <v>2.5000000000000001E-2</v>
      </c>
      <c r="Y127" s="130">
        <f t="shared" ref="Y127:AB127" si="228">(S126/S122)-1</f>
        <v>2.5000000000000001E-2</v>
      </c>
      <c r="Z127" s="130">
        <f t="shared" si="228"/>
        <v>2.5000000000000001E-2</v>
      </c>
      <c r="AA127" s="130">
        <f t="shared" si="228"/>
        <v>2.5000000000000001E-2</v>
      </c>
      <c r="AB127" s="130">
        <f t="shared" si="228"/>
        <v>2.5000000000000001E-2</v>
      </c>
    </row>
    <row r="128" spans="1:28" s="4" customFormat="1" ht="13.5" customHeight="1" x14ac:dyDescent="0.2">
      <c r="A128" s="76"/>
      <c r="B128" s="224" t="s">
        <v>282</v>
      </c>
      <c r="C128" s="24" t="s">
        <v>105</v>
      </c>
      <c r="D128" s="248"/>
      <c r="E128" s="194"/>
      <c r="F128" s="195"/>
      <c r="G128" s="195"/>
      <c r="H128" s="195"/>
      <c r="I128" s="195"/>
      <c r="J128" s="195"/>
      <c r="K128" s="136"/>
      <c r="L128" s="136"/>
      <c r="M128" s="136"/>
      <c r="N128" s="136"/>
      <c r="O128" s="136"/>
      <c r="P128" s="136"/>
      <c r="Q128" s="131"/>
      <c r="R128" s="132"/>
      <c r="S128" s="132"/>
      <c r="T128" s="132"/>
      <c r="U128" s="132"/>
      <c r="V128" s="132"/>
      <c r="W128" s="136"/>
      <c r="X128" s="136"/>
      <c r="Y128" s="136"/>
      <c r="Z128" s="136"/>
      <c r="AA128" s="136"/>
      <c r="AB128" s="136"/>
    </row>
    <row r="129" spans="1:28" s="4" customFormat="1" ht="13.5" customHeight="1" thickBot="1" x14ac:dyDescent="0.25">
      <c r="A129" s="80"/>
      <c r="B129" s="168"/>
      <c r="C129" s="39"/>
      <c r="D129" s="247"/>
      <c r="E129" s="189"/>
      <c r="F129" s="190"/>
      <c r="G129" s="190"/>
      <c r="H129" s="190"/>
      <c r="I129" s="190"/>
      <c r="J129" s="190"/>
      <c r="K129" s="133"/>
      <c r="L129" s="133"/>
      <c r="M129" s="133"/>
      <c r="N129" s="133"/>
      <c r="O129" s="133"/>
      <c r="P129" s="133"/>
      <c r="Q129" s="134"/>
      <c r="R129" s="135"/>
      <c r="S129" s="135"/>
      <c r="T129" s="135"/>
      <c r="U129" s="135"/>
      <c r="V129" s="135"/>
      <c r="W129" s="133"/>
      <c r="X129" s="133"/>
      <c r="Y129" s="133"/>
      <c r="Z129" s="133"/>
      <c r="AA129" s="133"/>
      <c r="AB129" s="133"/>
    </row>
    <row r="130" spans="1:28" s="4" customFormat="1" ht="13.5" customHeight="1" x14ac:dyDescent="0.2">
      <c r="A130" s="79">
        <v>39</v>
      </c>
      <c r="B130" s="166"/>
      <c r="C130" s="45"/>
      <c r="D130" s="187">
        <f t="shared" ref="D130:D131" si="229">+Q130*96%</f>
        <v>26.48</v>
      </c>
      <c r="E130" s="187">
        <f t="shared" ref="E130:I131" si="230">Q130</f>
        <v>27.58</v>
      </c>
      <c r="F130" s="187">
        <f t="shared" si="230"/>
        <v>28.69</v>
      </c>
      <c r="G130" s="187">
        <f t="shared" si="230"/>
        <v>29.83</v>
      </c>
      <c r="H130" s="187">
        <f t="shared" si="230"/>
        <v>31.03</v>
      </c>
      <c r="I130" s="187">
        <f t="shared" si="230"/>
        <v>32.270000000000003</v>
      </c>
      <c r="J130" s="187">
        <f>V130</f>
        <v>33.56</v>
      </c>
      <c r="K130" s="130"/>
      <c r="L130" s="130">
        <f>(F130/E130)-1</f>
        <v>4.0246999999999998E-2</v>
      </c>
      <c r="M130" s="130">
        <f t="shared" ref="M130:P130" si="231">(G130/F130)-1</f>
        <v>3.9734999999999999E-2</v>
      </c>
      <c r="N130" s="130">
        <f t="shared" si="231"/>
        <v>4.0228E-2</v>
      </c>
      <c r="O130" s="130">
        <f t="shared" si="231"/>
        <v>3.9961000000000003E-2</v>
      </c>
      <c r="P130" s="130">
        <f t="shared" si="231"/>
        <v>3.9974999999999997E-2</v>
      </c>
      <c r="Q130" s="204">
        <f>ROUND(VLOOKUP($A130,'2019 REG - ORD 841'!$A$9:$V$303,17,FALSE)*(1+$I$2),5)</f>
        <v>27.58342</v>
      </c>
      <c r="R130" s="204">
        <f>ROUND(VLOOKUP($A130,'2019 REG - ORD 841'!$A$9:$V$303,18,FALSE)*(1+$I$2),5)</f>
        <v>28.68676</v>
      </c>
      <c r="S130" s="204">
        <f>ROUND(VLOOKUP($A130,'2019 REG - ORD 841'!$A$9:$V$303,19,FALSE)*(1+$I$2),5)</f>
        <v>29.834219999999998</v>
      </c>
      <c r="T130" s="204">
        <f>ROUND(VLOOKUP($A130,'2019 REG - ORD 841'!$A$9:$V$303,20,FALSE)*(1+$I$2),5)</f>
        <v>31.0276</v>
      </c>
      <c r="U130" s="204">
        <f>ROUND(VLOOKUP($A130,'2019 REG - ORD 841'!$A$9:$V$303,21,FALSE)*(1+$I$2),5)</f>
        <v>32.268689999999999</v>
      </c>
      <c r="V130" s="204">
        <f>ROUND(VLOOKUP($A130,'2019 REG - ORD 841'!$A$9:$V$303,22,FALSE)*(1+$I$2),5)</f>
        <v>33.559440000000002</v>
      </c>
      <c r="W130" s="130"/>
      <c r="X130" s="130">
        <f>(R130/Q130)-1</f>
        <v>0.04</v>
      </c>
      <c r="Y130" s="130">
        <f t="shared" ref="Y130:AB130" si="232">(S130/R130)-1</f>
        <v>0.04</v>
      </c>
      <c r="Z130" s="130">
        <f t="shared" si="232"/>
        <v>0.04</v>
      </c>
      <c r="AA130" s="130">
        <f t="shared" si="232"/>
        <v>0.04</v>
      </c>
      <c r="AB130" s="130">
        <f t="shared" si="232"/>
        <v>0.04</v>
      </c>
    </row>
    <row r="131" spans="1:28" s="4" customFormat="1" ht="13.5" customHeight="1" x14ac:dyDescent="0.2">
      <c r="A131" s="33" t="s">
        <v>141</v>
      </c>
      <c r="B131" s="171"/>
      <c r="C131" s="24"/>
      <c r="D131" s="188">
        <f t="shared" si="229"/>
        <v>55079</v>
      </c>
      <c r="E131" s="188">
        <f t="shared" si="230"/>
        <v>57374</v>
      </c>
      <c r="F131" s="188">
        <f t="shared" si="230"/>
        <v>59668</v>
      </c>
      <c r="G131" s="188">
        <f t="shared" si="230"/>
        <v>62055</v>
      </c>
      <c r="H131" s="188">
        <f t="shared" si="230"/>
        <v>64537</v>
      </c>
      <c r="I131" s="188">
        <f t="shared" si="230"/>
        <v>67119</v>
      </c>
      <c r="J131" s="188">
        <f>V131</f>
        <v>69804</v>
      </c>
      <c r="K131" s="130">
        <f>(E130/E126)-1</f>
        <v>2.4898E-2</v>
      </c>
      <c r="L131" s="130">
        <f>(F130/F126)-1</f>
        <v>2.5009E-2</v>
      </c>
      <c r="M131" s="130">
        <f t="shared" ref="M131:P131" si="233">(G130/G126)-1</f>
        <v>2.4733999999999999E-2</v>
      </c>
      <c r="N131" s="130">
        <f t="shared" si="233"/>
        <v>2.5107000000000001E-2</v>
      </c>
      <c r="O131" s="130">
        <f t="shared" si="233"/>
        <v>2.5094999999999999E-2</v>
      </c>
      <c r="P131" s="130">
        <f t="shared" si="233"/>
        <v>2.5045999999999999E-2</v>
      </c>
      <c r="Q131" s="131">
        <f t="shared" ref="Q131:U131" si="234">ROUND((Q130*2080),5)</f>
        <v>57373.513599999998</v>
      </c>
      <c r="R131" s="132">
        <f t="shared" si="234"/>
        <v>59668.460800000001</v>
      </c>
      <c r="S131" s="132">
        <f t="shared" si="234"/>
        <v>62055.177600000003</v>
      </c>
      <c r="T131" s="132">
        <f t="shared" si="234"/>
        <v>64537.408000000003</v>
      </c>
      <c r="U131" s="132">
        <f t="shared" si="234"/>
        <v>67118.875199999995</v>
      </c>
      <c r="V131" s="132">
        <f>ROUND((V130*2080),5)</f>
        <v>69803.635200000004</v>
      </c>
      <c r="W131" s="130">
        <f>(Q130/Q126)-1</f>
        <v>2.5000000000000001E-2</v>
      </c>
      <c r="X131" s="130">
        <f>(R130/R126)-1</f>
        <v>2.5000000000000001E-2</v>
      </c>
      <c r="Y131" s="130">
        <f t="shared" ref="Y131:AB131" si="235">(S130/S126)-1</f>
        <v>2.5000000000000001E-2</v>
      </c>
      <c r="Z131" s="130">
        <f t="shared" si="235"/>
        <v>2.5000000000000001E-2</v>
      </c>
      <c r="AA131" s="130">
        <f t="shared" si="235"/>
        <v>2.5000000000000001E-2</v>
      </c>
      <c r="AB131" s="130">
        <f t="shared" si="235"/>
        <v>2.4999E-2</v>
      </c>
    </row>
    <row r="132" spans="1:28" s="4" customFormat="1" ht="13.5" customHeight="1" thickBot="1" x14ac:dyDescent="0.25">
      <c r="A132" s="81"/>
      <c r="B132" s="172"/>
      <c r="C132" s="85"/>
      <c r="D132" s="251"/>
      <c r="E132" s="189"/>
      <c r="F132" s="190"/>
      <c r="G132" s="190"/>
      <c r="H132" s="190"/>
      <c r="I132" s="190"/>
      <c r="J132" s="190"/>
      <c r="K132" s="133"/>
      <c r="L132" s="133"/>
      <c r="M132" s="133"/>
      <c r="N132" s="133"/>
      <c r="O132" s="133"/>
      <c r="P132" s="133"/>
      <c r="Q132" s="134"/>
      <c r="R132" s="135"/>
      <c r="S132" s="135"/>
      <c r="T132" s="135"/>
      <c r="U132" s="135"/>
      <c r="V132" s="135"/>
      <c r="W132" s="133"/>
      <c r="X132" s="133"/>
      <c r="Y132" s="133"/>
      <c r="Z132" s="133"/>
      <c r="AA132" s="133"/>
      <c r="AB132" s="133"/>
    </row>
    <row r="133" spans="1:28" s="4" customFormat="1" ht="13.5" customHeight="1" x14ac:dyDescent="0.2">
      <c r="A133" s="79">
        <v>40</v>
      </c>
      <c r="B133" s="166" t="s">
        <v>28</v>
      </c>
      <c r="C133" s="45" t="s">
        <v>105</v>
      </c>
      <c r="D133" s="187">
        <f t="shared" ref="D133:D134" si="236">+Q133*96%</f>
        <v>27.14</v>
      </c>
      <c r="E133" s="187">
        <f t="shared" ref="E133:I134" si="237">Q133</f>
        <v>28.27</v>
      </c>
      <c r="F133" s="187">
        <f t="shared" si="237"/>
        <v>29.4</v>
      </c>
      <c r="G133" s="187">
        <f t="shared" si="237"/>
        <v>30.58</v>
      </c>
      <c r="H133" s="187">
        <f t="shared" si="237"/>
        <v>31.8</v>
      </c>
      <c r="I133" s="187">
        <f t="shared" si="237"/>
        <v>33.08</v>
      </c>
      <c r="J133" s="187">
        <f>V133</f>
        <v>34.4</v>
      </c>
      <c r="K133" s="130"/>
      <c r="L133" s="130">
        <f>(F133/E133)-1</f>
        <v>3.9972000000000001E-2</v>
      </c>
      <c r="M133" s="130">
        <f t="shared" ref="M133:P133" si="238">(G133/F133)-1</f>
        <v>4.0135999999999998E-2</v>
      </c>
      <c r="N133" s="130">
        <f t="shared" si="238"/>
        <v>3.9895E-2</v>
      </c>
      <c r="O133" s="130">
        <f t="shared" si="238"/>
        <v>4.0252000000000003E-2</v>
      </c>
      <c r="P133" s="130">
        <f t="shared" si="238"/>
        <v>3.9903000000000001E-2</v>
      </c>
      <c r="Q133" s="204">
        <f>ROUND(VLOOKUP($A133,'2019 REG - ORD 841'!$A$9:$V$303,17,FALSE)*(1+$I$2),5)</f>
        <v>28.273</v>
      </c>
      <c r="R133" s="204">
        <f>ROUND(VLOOKUP($A133,'2019 REG - ORD 841'!$A$9:$V$303,18,FALSE)*(1+$I$2),5)</f>
        <v>29.403919999999999</v>
      </c>
      <c r="S133" s="204">
        <f>ROUND(VLOOKUP($A133,'2019 REG - ORD 841'!$A$9:$V$303,19,FALSE)*(1+$I$2),5)</f>
        <v>30.580079999999999</v>
      </c>
      <c r="T133" s="204">
        <f>ROUND(VLOOKUP($A133,'2019 REG - ORD 841'!$A$9:$V$303,20,FALSE)*(1+$I$2),5)</f>
        <v>31.803290000000001</v>
      </c>
      <c r="U133" s="204">
        <f>ROUND(VLOOKUP($A133,'2019 REG - ORD 841'!$A$9:$V$303,21,FALSE)*(1+$I$2),5)</f>
        <v>33.075420000000001</v>
      </c>
      <c r="V133" s="204">
        <f>ROUND(VLOOKUP($A133,'2019 REG - ORD 841'!$A$9:$V$303,22,FALSE)*(1+$I$2),5)</f>
        <v>34.398440000000001</v>
      </c>
      <c r="W133" s="130"/>
      <c r="X133" s="130">
        <f>(R133/Q133)-1</f>
        <v>0.04</v>
      </c>
      <c r="Y133" s="130">
        <f t="shared" ref="Y133:AB133" si="239">(S133/R133)-1</f>
        <v>0.04</v>
      </c>
      <c r="Z133" s="130">
        <f t="shared" si="239"/>
        <v>0.04</v>
      </c>
      <c r="AA133" s="130">
        <f t="shared" si="239"/>
        <v>0.04</v>
      </c>
      <c r="AB133" s="130">
        <f t="shared" si="239"/>
        <v>0.04</v>
      </c>
    </row>
    <row r="134" spans="1:28" s="4" customFormat="1" ht="13.5" customHeight="1" x14ac:dyDescent="0.2">
      <c r="A134" s="76"/>
      <c r="B134" s="171" t="s">
        <v>112</v>
      </c>
      <c r="C134" s="24" t="s">
        <v>105</v>
      </c>
      <c r="D134" s="188">
        <f t="shared" si="236"/>
        <v>56456</v>
      </c>
      <c r="E134" s="188">
        <f t="shared" si="237"/>
        <v>58808</v>
      </c>
      <c r="F134" s="188">
        <f t="shared" si="237"/>
        <v>61160</v>
      </c>
      <c r="G134" s="188">
        <f t="shared" si="237"/>
        <v>63607</v>
      </c>
      <c r="H134" s="188">
        <f t="shared" si="237"/>
        <v>66151</v>
      </c>
      <c r="I134" s="188">
        <f t="shared" si="237"/>
        <v>68797</v>
      </c>
      <c r="J134" s="188">
        <f>V134</f>
        <v>71549</v>
      </c>
      <c r="K134" s="130">
        <f t="shared" ref="K134:P134" si="240">(E133/E130)-1</f>
        <v>2.5017999999999999E-2</v>
      </c>
      <c r="L134" s="130">
        <f t="shared" si="240"/>
        <v>2.4747000000000002E-2</v>
      </c>
      <c r="M134" s="130">
        <f t="shared" si="240"/>
        <v>2.5142000000000001E-2</v>
      </c>
      <c r="N134" s="130">
        <f t="shared" si="240"/>
        <v>2.4815E-2</v>
      </c>
      <c r="O134" s="130">
        <f t="shared" si="240"/>
        <v>2.5100999999999998E-2</v>
      </c>
      <c r="P134" s="130">
        <f t="shared" si="240"/>
        <v>2.503E-2</v>
      </c>
      <c r="Q134" s="131">
        <f t="shared" ref="Q134:U134" si="241">ROUND((Q133*2080),5)</f>
        <v>58807.839999999997</v>
      </c>
      <c r="R134" s="132">
        <f t="shared" si="241"/>
        <v>61160.153599999998</v>
      </c>
      <c r="S134" s="132">
        <f t="shared" si="241"/>
        <v>63606.566400000003</v>
      </c>
      <c r="T134" s="132">
        <f t="shared" si="241"/>
        <v>66150.843200000003</v>
      </c>
      <c r="U134" s="132">
        <f t="shared" si="241"/>
        <v>68796.873600000006</v>
      </c>
      <c r="V134" s="132">
        <f>ROUND((V133*2080),5)</f>
        <v>71548.7552</v>
      </c>
      <c r="W134" s="130">
        <f t="shared" ref="W134:AB134" si="242">(Q133/Q130)-1</f>
        <v>2.5000000000000001E-2</v>
      </c>
      <c r="X134" s="130">
        <f t="shared" si="242"/>
        <v>2.5000000000000001E-2</v>
      </c>
      <c r="Y134" s="130">
        <f t="shared" si="242"/>
        <v>2.5000000000000001E-2</v>
      </c>
      <c r="Z134" s="130">
        <f t="shared" si="242"/>
        <v>2.5000000000000001E-2</v>
      </c>
      <c r="AA134" s="130">
        <f t="shared" si="242"/>
        <v>2.5000000000000001E-2</v>
      </c>
      <c r="AB134" s="130">
        <f t="shared" si="242"/>
        <v>2.5000000000000001E-2</v>
      </c>
    </row>
    <row r="135" spans="1:28" s="4" customFormat="1" ht="13.5" customHeight="1" x14ac:dyDescent="0.2">
      <c r="A135" s="76"/>
      <c r="B135" s="333" t="s">
        <v>195</v>
      </c>
      <c r="C135" s="334" t="s">
        <v>105</v>
      </c>
      <c r="D135" s="196"/>
      <c r="E135" s="196"/>
      <c r="F135" s="188"/>
      <c r="G135" s="188"/>
      <c r="H135" s="188"/>
      <c r="I135" s="188"/>
      <c r="J135" s="188"/>
      <c r="K135" s="130"/>
      <c r="L135" s="130"/>
      <c r="M135" s="130"/>
      <c r="N135" s="130"/>
      <c r="O135" s="130"/>
      <c r="P135" s="130"/>
      <c r="Q135" s="131"/>
      <c r="R135" s="132"/>
      <c r="S135" s="132"/>
      <c r="T135" s="132"/>
      <c r="U135" s="132"/>
      <c r="V135" s="132"/>
      <c r="W135" s="130"/>
      <c r="X135" s="130"/>
      <c r="Y135" s="130"/>
      <c r="Z135" s="130"/>
      <c r="AA135" s="130"/>
      <c r="AB135" s="130"/>
    </row>
    <row r="136" spans="1:28" s="4" customFormat="1" ht="13.5" customHeight="1" x14ac:dyDescent="0.2">
      <c r="A136" s="76"/>
      <c r="B136" s="171" t="s">
        <v>156</v>
      </c>
      <c r="C136" s="24" t="s">
        <v>105</v>
      </c>
      <c r="D136" s="248"/>
      <c r="E136" s="196"/>
      <c r="F136" s="188"/>
      <c r="G136" s="188"/>
      <c r="H136" s="188"/>
      <c r="I136" s="188"/>
      <c r="J136" s="188"/>
      <c r="K136" s="130"/>
      <c r="L136" s="130"/>
      <c r="M136" s="130"/>
      <c r="N136" s="130"/>
      <c r="O136" s="130"/>
      <c r="P136" s="130"/>
      <c r="Q136" s="131"/>
      <c r="R136" s="132"/>
      <c r="S136" s="132"/>
      <c r="T136" s="132"/>
      <c r="U136" s="132"/>
      <c r="V136" s="132"/>
      <c r="W136" s="130"/>
      <c r="X136" s="130"/>
      <c r="Y136" s="130"/>
      <c r="Z136" s="130"/>
      <c r="AA136" s="130"/>
      <c r="AB136" s="130"/>
    </row>
    <row r="137" spans="1:28" s="318" customFormat="1" ht="13.5" customHeight="1" x14ac:dyDescent="0.2">
      <c r="A137" s="284"/>
      <c r="B137" s="309" t="s">
        <v>223</v>
      </c>
      <c r="C137" s="328" t="s">
        <v>105</v>
      </c>
      <c r="D137" s="319"/>
      <c r="E137" s="320"/>
      <c r="F137" s="321"/>
      <c r="G137" s="321"/>
      <c r="H137" s="321"/>
      <c r="I137" s="321"/>
      <c r="J137" s="321"/>
      <c r="K137" s="322"/>
      <c r="L137" s="322"/>
      <c r="M137" s="322"/>
      <c r="N137" s="322"/>
      <c r="O137" s="322"/>
      <c r="P137" s="322"/>
      <c r="Q137" s="289"/>
      <c r="R137" s="290"/>
      <c r="S137" s="290"/>
      <c r="T137" s="290"/>
      <c r="U137" s="290"/>
      <c r="V137" s="290"/>
      <c r="W137" s="322"/>
      <c r="X137" s="322"/>
      <c r="Y137" s="322"/>
      <c r="Z137" s="322"/>
      <c r="AA137" s="322"/>
      <c r="AB137" s="322"/>
    </row>
    <row r="138" spans="1:28" s="318" customFormat="1" ht="13.5" customHeight="1" thickBot="1" x14ac:dyDescent="0.25">
      <c r="A138" s="311"/>
      <c r="B138" s="331" t="s">
        <v>314</v>
      </c>
      <c r="C138" s="332" t="s">
        <v>105</v>
      </c>
      <c r="D138" s="312"/>
      <c r="E138" s="323"/>
      <c r="F138" s="324"/>
      <c r="G138" s="324"/>
      <c r="H138" s="324"/>
      <c r="I138" s="324"/>
      <c r="J138" s="324"/>
      <c r="K138" s="325"/>
      <c r="L138" s="325"/>
      <c r="M138" s="325"/>
      <c r="N138" s="325"/>
      <c r="O138" s="325"/>
      <c r="P138" s="325"/>
      <c r="Q138" s="326"/>
      <c r="R138" s="327"/>
      <c r="S138" s="327"/>
      <c r="T138" s="327"/>
      <c r="U138" s="327"/>
      <c r="V138" s="327"/>
      <c r="W138" s="325"/>
      <c r="X138" s="325"/>
      <c r="Y138" s="325"/>
      <c r="Z138" s="325"/>
      <c r="AA138" s="325"/>
      <c r="AB138" s="325"/>
    </row>
    <row r="139" spans="1:28" s="4" customFormat="1" ht="13.5" customHeight="1" x14ac:dyDescent="0.2">
      <c r="A139" s="79">
        <v>41</v>
      </c>
      <c r="B139" s="167" t="s">
        <v>199</v>
      </c>
      <c r="C139" s="45" t="s">
        <v>105</v>
      </c>
      <c r="D139" s="187">
        <f t="shared" ref="D139:D140" si="243">+Q139*96%</f>
        <v>27.82</v>
      </c>
      <c r="E139" s="187">
        <f t="shared" ref="E139:I140" si="244">Q139</f>
        <v>28.98</v>
      </c>
      <c r="F139" s="187">
        <f t="shared" si="244"/>
        <v>30.14</v>
      </c>
      <c r="G139" s="187">
        <f t="shared" si="244"/>
        <v>31.34</v>
      </c>
      <c r="H139" s="187">
        <f t="shared" si="244"/>
        <v>32.6</v>
      </c>
      <c r="I139" s="187">
        <f t="shared" si="244"/>
        <v>33.9</v>
      </c>
      <c r="J139" s="187">
        <f>V139</f>
        <v>35.26</v>
      </c>
      <c r="K139" s="130"/>
      <c r="L139" s="130">
        <f>(F139/E139)-1</f>
        <v>4.0028000000000001E-2</v>
      </c>
      <c r="M139" s="130">
        <f t="shared" ref="M139:P139" si="245">(G139/F139)-1</f>
        <v>3.9814000000000002E-2</v>
      </c>
      <c r="N139" s="130">
        <f t="shared" si="245"/>
        <v>4.0203999999999997E-2</v>
      </c>
      <c r="O139" s="130">
        <f t="shared" si="245"/>
        <v>3.9877000000000003E-2</v>
      </c>
      <c r="P139" s="130">
        <f t="shared" si="245"/>
        <v>4.0118000000000001E-2</v>
      </c>
      <c r="Q139" s="204">
        <f>ROUND(VLOOKUP($A139,'2019 REG - ORD 841'!$A$9:$V$303,17,FALSE)*(1+$I$2),5)</f>
        <v>28.97982</v>
      </c>
      <c r="R139" s="204">
        <f>ROUND(VLOOKUP($A139,'2019 REG - ORD 841'!$A$9:$V$303,18,FALSE)*(1+$I$2),5)</f>
        <v>30.139030000000002</v>
      </c>
      <c r="S139" s="204">
        <f>ROUND(VLOOKUP($A139,'2019 REG - ORD 841'!$A$9:$V$303,19,FALSE)*(1+$I$2),5)</f>
        <v>31.3446</v>
      </c>
      <c r="T139" s="204">
        <f>ROUND(VLOOKUP($A139,'2019 REG - ORD 841'!$A$9:$V$303,20,FALSE)*(1+$I$2),5)</f>
        <v>32.598379999999999</v>
      </c>
      <c r="U139" s="204">
        <f>ROUND(VLOOKUP($A139,'2019 REG - ORD 841'!$A$9:$V$303,21,FALSE)*(1+$I$2),5)</f>
        <v>33.90231</v>
      </c>
      <c r="V139" s="204">
        <f>ROUND(VLOOKUP($A139,'2019 REG - ORD 841'!$A$9:$V$303,22,FALSE)*(1+$I$2),5)</f>
        <v>35.258409999999998</v>
      </c>
      <c r="W139" s="130"/>
      <c r="X139" s="130">
        <f>(R139/Q139)-1</f>
        <v>4.0001000000000002E-2</v>
      </c>
      <c r="Y139" s="130">
        <f t="shared" ref="Y139:AB139" si="246">(S139/R139)-1</f>
        <v>0.04</v>
      </c>
      <c r="Z139" s="130">
        <f t="shared" si="246"/>
        <v>0.04</v>
      </c>
      <c r="AA139" s="130">
        <f t="shared" si="246"/>
        <v>0.04</v>
      </c>
      <c r="AB139" s="130">
        <f t="shared" si="246"/>
        <v>0.04</v>
      </c>
    </row>
    <row r="140" spans="1:28" s="4" customFormat="1" ht="13.5" customHeight="1" x14ac:dyDescent="0.2">
      <c r="A140" s="76" t="s">
        <v>141</v>
      </c>
      <c r="B140" s="171" t="s">
        <v>155</v>
      </c>
      <c r="C140" s="29" t="s">
        <v>105</v>
      </c>
      <c r="D140" s="188">
        <f t="shared" si="243"/>
        <v>57867</v>
      </c>
      <c r="E140" s="188">
        <f t="shared" si="244"/>
        <v>60278</v>
      </c>
      <c r="F140" s="188">
        <f t="shared" si="244"/>
        <v>62689</v>
      </c>
      <c r="G140" s="188">
        <f t="shared" si="244"/>
        <v>65197</v>
      </c>
      <c r="H140" s="188">
        <f t="shared" si="244"/>
        <v>67805</v>
      </c>
      <c r="I140" s="188">
        <f t="shared" si="244"/>
        <v>70517</v>
      </c>
      <c r="J140" s="188">
        <f>V140</f>
        <v>73337</v>
      </c>
      <c r="K140" s="130">
        <f t="shared" ref="K140:P140" si="247">(E139/E133)-1</f>
        <v>2.5114999999999998E-2</v>
      </c>
      <c r="L140" s="130">
        <f t="shared" si="247"/>
        <v>2.5170000000000001E-2</v>
      </c>
      <c r="M140" s="130">
        <f t="shared" si="247"/>
        <v>2.4853E-2</v>
      </c>
      <c r="N140" s="130">
        <f t="shared" si="247"/>
        <v>2.5156999999999999E-2</v>
      </c>
      <c r="O140" s="130">
        <f t="shared" si="247"/>
        <v>2.4788000000000001E-2</v>
      </c>
      <c r="P140" s="130">
        <f t="shared" si="247"/>
        <v>2.5000000000000001E-2</v>
      </c>
      <c r="Q140" s="131">
        <f t="shared" ref="Q140:U140" si="248">ROUND((Q139*2080),5)</f>
        <v>60278.025600000001</v>
      </c>
      <c r="R140" s="132">
        <f t="shared" si="248"/>
        <v>62689.182399999998</v>
      </c>
      <c r="S140" s="132">
        <f t="shared" si="248"/>
        <v>65196.767999999996</v>
      </c>
      <c r="T140" s="132">
        <f t="shared" si="248"/>
        <v>67804.630399999995</v>
      </c>
      <c r="U140" s="132">
        <f t="shared" si="248"/>
        <v>70516.804799999998</v>
      </c>
      <c r="V140" s="132">
        <f>ROUND((V139*2080),5)</f>
        <v>73337.492800000007</v>
      </c>
      <c r="W140" s="130">
        <f t="shared" ref="W140:AB140" si="249">(Q139/Q133)-1</f>
        <v>2.5000000000000001E-2</v>
      </c>
      <c r="X140" s="130">
        <f t="shared" si="249"/>
        <v>2.5000000000000001E-2</v>
      </c>
      <c r="Y140" s="130">
        <f t="shared" si="249"/>
        <v>2.5000999999999999E-2</v>
      </c>
      <c r="Z140" s="130">
        <f t="shared" si="249"/>
        <v>2.5000000000000001E-2</v>
      </c>
      <c r="AA140" s="130">
        <f t="shared" si="249"/>
        <v>2.5000000000000001E-2</v>
      </c>
      <c r="AB140" s="130">
        <f t="shared" si="249"/>
        <v>2.5000000000000001E-2</v>
      </c>
    </row>
    <row r="141" spans="1:28" s="4" customFormat="1" ht="13.5" customHeight="1" x14ac:dyDescent="0.2">
      <c r="A141" s="76" t="s">
        <v>141</v>
      </c>
      <c r="B141" s="167" t="s">
        <v>113</v>
      </c>
      <c r="C141" s="29" t="s">
        <v>105</v>
      </c>
      <c r="D141" s="250"/>
      <c r="E141" s="194"/>
      <c r="F141" s="195"/>
      <c r="G141" s="195"/>
      <c r="H141" s="195"/>
      <c r="I141" s="195"/>
      <c r="J141" s="195"/>
      <c r="K141" s="136"/>
      <c r="L141" s="136"/>
      <c r="M141" s="136"/>
      <c r="N141" s="136"/>
      <c r="O141" s="136"/>
      <c r="P141" s="136"/>
      <c r="Q141" s="131"/>
      <c r="R141" s="132"/>
      <c r="S141" s="132"/>
      <c r="T141" s="132"/>
      <c r="U141" s="132"/>
      <c r="V141" s="132"/>
      <c r="W141" s="136"/>
      <c r="X141" s="136"/>
      <c r="Y141" s="136"/>
      <c r="Z141" s="136"/>
      <c r="AA141" s="136"/>
      <c r="AB141" s="136"/>
    </row>
    <row r="142" spans="1:28" s="4" customFormat="1" ht="13.5" customHeight="1" x14ac:dyDescent="0.2">
      <c r="A142" s="76"/>
      <c r="B142" s="167" t="s">
        <v>114</v>
      </c>
      <c r="C142" s="29" t="s">
        <v>105</v>
      </c>
      <c r="D142" s="250"/>
      <c r="E142" s="194"/>
      <c r="F142" s="195"/>
      <c r="G142" s="195"/>
      <c r="H142" s="195"/>
      <c r="I142" s="195"/>
      <c r="J142" s="195"/>
      <c r="K142" s="136"/>
      <c r="L142" s="136"/>
      <c r="M142" s="136"/>
      <c r="N142" s="136"/>
      <c r="O142" s="136"/>
      <c r="P142" s="136"/>
      <c r="Q142" s="131"/>
      <c r="R142" s="132"/>
      <c r="S142" s="132"/>
      <c r="T142" s="132"/>
      <c r="U142" s="132"/>
      <c r="V142" s="132"/>
      <c r="W142" s="136"/>
      <c r="X142" s="136"/>
      <c r="Y142" s="136"/>
      <c r="Z142" s="136"/>
      <c r="AA142" s="136"/>
      <c r="AB142" s="136"/>
    </row>
    <row r="143" spans="1:28" s="4" customFormat="1" ht="13.5" customHeight="1" thickBot="1" x14ac:dyDescent="0.25">
      <c r="A143" s="80"/>
      <c r="B143" s="167"/>
      <c r="C143" s="39"/>
      <c r="D143" s="247"/>
      <c r="E143" s="197"/>
      <c r="F143" s="198"/>
      <c r="G143" s="198"/>
      <c r="H143" s="198"/>
      <c r="I143" s="198"/>
      <c r="J143" s="198"/>
      <c r="K143" s="140"/>
      <c r="L143" s="140"/>
      <c r="M143" s="140"/>
      <c r="N143" s="140"/>
      <c r="O143" s="140"/>
      <c r="P143" s="140"/>
      <c r="Q143" s="141"/>
      <c r="R143" s="142"/>
      <c r="S143" s="142"/>
      <c r="T143" s="142"/>
      <c r="U143" s="142"/>
      <c r="V143" s="142"/>
      <c r="W143" s="140"/>
      <c r="X143" s="140"/>
      <c r="Y143" s="140"/>
      <c r="Z143" s="140"/>
      <c r="AA143" s="140"/>
      <c r="AB143" s="140"/>
    </row>
    <row r="144" spans="1:28" s="4" customFormat="1" ht="13.5" customHeight="1" x14ac:dyDescent="0.2">
      <c r="A144" s="79">
        <v>42</v>
      </c>
      <c r="B144" s="169" t="s">
        <v>38</v>
      </c>
      <c r="C144" s="45" t="s">
        <v>105</v>
      </c>
      <c r="D144" s="187">
        <f t="shared" ref="D144:D145" si="250">+Q144*96%</f>
        <v>28.52</v>
      </c>
      <c r="E144" s="187">
        <f t="shared" ref="E144:I145" si="251">Q144</f>
        <v>29.7</v>
      </c>
      <c r="F144" s="187">
        <f t="shared" si="251"/>
        <v>30.89</v>
      </c>
      <c r="G144" s="187">
        <f t="shared" si="251"/>
        <v>32.130000000000003</v>
      </c>
      <c r="H144" s="187">
        <f t="shared" si="251"/>
        <v>33.409999999999997</v>
      </c>
      <c r="I144" s="187">
        <f t="shared" si="251"/>
        <v>34.75</v>
      </c>
      <c r="J144" s="187">
        <f>V144</f>
        <v>36.14</v>
      </c>
      <c r="K144" s="130"/>
      <c r="L144" s="130">
        <f>(F144/E144)-1</f>
        <v>4.0066999999999998E-2</v>
      </c>
      <c r="M144" s="130">
        <f t="shared" ref="M144:P144" si="252">(G144/F144)-1</f>
        <v>4.0141999999999997E-2</v>
      </c>
      <c r="N144" s="130">
        <f t="shared" si="252"/>
        <v>3.9837999999999998E-2</v>
      </c>
      <c r="O144" s="130">
        <f t="shared" si="252"/>
        <v>4.0107999999999998E-2</v>
      </c>
      <c r="P144" s="130">
        <f t="shared" si="252"/>
        <v>0.04</v>
      </c>
      <c r="Q144" s="204">
        <f>ROUND(VLOOKUP($A144,'2019 REG - ORD 841'!$A$9:$V$303,17,FALSE)*(1+$I$2),5)</f>
        <v>29.704329999999999</v>
      </c>
      <c r="R144" s="204">
        <f>ROUND(VLOOKUP($A144,'2019 REG - ORD 841'!$A$9:$V$303,18,FALSE)*(1+$I$2),5)</f>
        <v>30.892489999999999</v>
      </c>
      <c r="S144" s="204">
        <f>ROUND(VLOOKUP($A144,'2019 REG - ORD 841'!$A$9:$V$303,19,FALSE)*(1+$I$2),5)</f>
        <v>32.128210000000003</v>
      </c>
      <c r="T144" s="204">
        <f>ROUND(VLOOKUP($A144,'2019 REG - ORD 841'!$A$9:$V$303,20,FALSE)*(1+$I$2),5)</f>
        <v>33.413330000000002</v>
      </c>
      <c r="U144" s="204">
        <f>ROUND(VLOOKUP($A144,'2019 REG - ORD 841'!$A$9:$V$303,21,FALSE)*(1+$I$2),5)</f>
        <v>34.749859999999998</v>
      </c>
      <c r="V144" s="204">
        <f>ROUND(VLOOKUP($A144,'2019 REG - ORD 841'!$A$9:$V$303,22,FALSE)*(1+$I$2),5)</f>
        <v>36.139850000000003</v>
      </c>
      <c r="W144" s="130"/>
      <c r="X144" s="130">
        <f>(R144/Q144)-1</f>
        <v>0.04</v>
      </c>
      <c r="Y144" s="130">
        <f t="shared" ref="Y144:AB144" si="253">(S144/R144)-1</f>
        <v>4.0001000000000002E-2</v>
      </c>
      <c r="Z144" s="130">
        <f t="shared" si="253"/>
        <v>0.04</v>
      </c>
      <c r="AA144" s="130">
        <f t="shared" si="253"/>
        <v>0.04</v>
      </c>
      <c r="AB144" s="130">
        <f t="shared" si="253"/>
        <v>0.04</v>
      </c>
    </row>
    <row r="145" spans="1:28" s="4" customFormat="1" ht="13.5" customHeight="1" x14ac:dyDescent="0.2">
      <c r="A145" s="76"/>
      <c r="B145" s="167" t="s">
        <v>115</v>
      </c>
      <c r="C145" s="29" t="s">
        <v>105</v>
      </c>
      <c r="D145" s="188">
        <f t="shared" si="250"/>
        <v>59314</v>
      </c>
      <c r="E145" s="188">
        <f t="shared" si="251"/>
        <v>61785</v>
      </c>
      <c r="F145" s="188">
        <f t="shared" si="251"/>
        <v>64256</v>
      </c>
      <c r="G145" s="188">
        <f t="shared" si="251"/>
        <v>66827</v>
      </c>
      <c r="H145" s="188">
        <f t="shared" si="251"/>
        <v>69500</v>
      </c>
      <c r="I145" s="188">
        <f t="shared" si="251"/>
        <v>72280</v>
      </c>
      <c r="J145" s="188">
        <f>V145</f>
        <v>75171</v>
      </c>
      <c r="K145" s="130">
        <f t="shared" ref="K145:P145" si="254">(E144/E139)-1</f>
        <v>2.4844999999999999E-2</v>
      </c>
      <c r="L145" s="130">
        <f t="shared" si="254"/>
        <v>2.4884E-2</v>
      </c>
      <c r="M145" s="130">
        <f t="shared" si="254"/>
        <v>2.5207E-2</v>
      </c>
      <c r="N145" s="130">
        <f t="shared" si="254"/>
        <v>2.4847000000000001E-2</v>
      </c>
      <c r="O145" s="130">
        <f t="shared" si="254"/>
        <v>2.5073999999999999E-2</v>
      </c>
      <c r="P145" s="130">
        <f t="shared" si="254"/>
        <v>2.4957E-2</v>
      </c>
      <c r="Q145" s="131">
        <f t="shared" ref="Q145:U145" si="255">ROUND((Q144*2080),5)</f>
        <v>61785.006399999998</v>
      </c>
      <c r="R145" s="132">
        <f t="shared" si="255"/>
        <v>64256.379200000003</v>
      </c>
      <c r="S145" s="132">
        <f t="shared" si="255"/>
        <v>66826.676800000001</v>
      </c>
      <c r="T145" s="132">
        <f t="shared" si="255"/>
        <v>69499.7264</v>
      </c>
      <c r="U145" s="132">
        <f t="shared" si="255"/>
        <v>72279.708799999993</v>
      </c>
      <c r="V145" s="132">
        <f>ROUND((V144*2080),5)</f>
        <v>75170.888000000006</v>
      </c>
      <c r="W145" s="130">
        <f t="shared" ref="W145:AB145" si="256">(Q144/Q139)-1</f>
        <v>2.5000999999999999E-2</v>
      </c>
      <c r="X145" s="130">
        <f t="shared" si="256"/>
        <v>2.4999E-2</v>
      </c>
      <c r="Y145" s="130">
        <f t="shared" si="256"/>
        <v>2.5000000000000001E-2</v>
      </c>
      <c r="Z145" s="130">
        <f t="shared" si="256"/>
        <v>2.5000000000000001E-2</v>
      </c>
      <c r="AA145" s="130">
        <f t="shared" si="256"/>
        <v>2.5000000000000001E-2</v>
      </c>
      <c r="AB145" s="130">
        <f t="shared" si="256"/>
        <v>2.4999E-2</v>
      </c>
    </row>
    <row r="146" spans="1:28" s="4" customFormat="1" ht="13.5" customHeight="1" x14ac:dyDescent="0.2">
      <c r="A146" s="76"/>
      <c r="B146" s="309" t="s">
        <v>116</v>
      </c>
      <c r="C146" s="328" t="s">
        <v>105</v>
      </c>
      <c r="D146" s="250"/>
      <c r="E146" s="194"/>
      <c r="F146" s="195"/>
      <c r="G146" s="195"/>
      <c r="H146" s="195"/>
      <c r="I146" s="195"/>
      <c r="J146" s="195"/>
      <c r="K146" s="136"/>
      <c r="L146" s="136"/>
      <c r="M146" s="136"/>
      <c r="N146" s="136"/>
      <c r="O146" s="136"/>
      <c r="P146" s="136"/>
      <c r="Q146" s="131"/>
      <c r="R146" s="132"/>
      <c r="S146" s="132"/>
      <c r="T146" s="132"/>
      <c r="U146" s="132"/>
      <c r="V146" s="132"/>
      <c r="W146" s="136"/>
      <c r="X146" s="136"/>
      <c r="Y146" s="136"/>
      <c r="Z146" s="136"/>
      <c r="AA146" s="136"/>
      <c r="AB146" s="136"/>
    </row>
    <row r="147" spans="1:28" s="4" customFormat="1" ht="13.5" customHeight="1" x14ac:dyDescent="0.2">
      <c r="A147" s="76"/>
      <c r="B147" s="167" t="s">
        <v>36</v>
      </c>
      <c r="C147" s="29" t="s">
        <v>105</v>
      </c>
      <c r="D147" s="250"/>
      <c r="E147" s="194"/>
      <c r="F147" s="195"/>
      <c r="G147" s="195"/>
      <c r="H147" s="195"/>
      <c r="I147" s="195"/>
      <c r="J147" s="195"/>
      <c r="K147" s="136"/>
      <c r="L147" s="136"/>
      <c r="M147" s="136"/>
      <c r="N147" s="136"/>
      <c r="O147" s="136"/>
      <c r="P147" s="136"/>
      <c r="Q147" s="131"/>
      <c r="R147" s="132"/>
      <c r="S147" s="132"/>
      <c r="T147" s="132"/>
      <c r="U147" s="132"/>
      <c r="V147" s="132"/>
      <c r="W147" s="136"/>
      <c r="X147" s="136"/>
      <c r="Y147" s="136"/>
      <c r="Z147" s="136"/>
      <c r="AA147" s="136"/>
      <c r="AB147" s="136"/>
    </row>
    <row r="148" spans="1:28" s="4" customFormat="1" ht="13.5" customHeight="1" x14ac:dyDescent="0.2">
      <c r="A148" s="76"/>
      <c r="B148" s="167" t="s">
        <v>117</v>
      </c>
      <c r="C148" s="29" t="s">
        <v>105</v>
      </c>
      <c r="D148" s="250"/>
      <c r="E148" s="194"/>
      <c r="F148" s="195"/>
      <c r="G148" s="195"/>
      <c r="H148" s="195"/>
      <c r="I148" s="195"/>
      <c r="J148" s="195"/>
      <c r="K148" s="136"/>
      <c r="L148" s="136"/>
      <c r="M148" s="136"/>
      <c r="N148" s="136"/>
      <c r="O148" s="136"/>
      <c r="P148" s="136"/>
      <c r="Q148" s="131"/>
      <c r="R148" s="132"/>
      <c r="S148" s="132"/>
      <c r="T148" s="132"/>
      <c r="U148" s="132"/>
      <c r="V148" s="132"/>
      <c r="W148" s="136"/>
      <c r="X148" s="136"/>
      <c r="Y148" s="136"/>
      <c r="Z148" s="136"/>
      <c r="AA148" s="136"/>
      <c r="AB148" s="136"/>
    </row>
    <row r="149" spans="1:28" s="4" customFormat="1" ht="13.5" customHeight="1" x14ac:dyDescent="0.2">
      <c r="A149" s="76"/>
      <c r="B149" s="167" t="s">
        <v>32</v>
      </c>
      <c r="C149" s="29" t="s">
        <v>105</v>
      </c>
      <c r="D149" s="250"/>
      <c r="E149" s="194"/>
      <c r="F149" s="195"/>
      <c r="G149" s="195"/>
      <c r="H149" s="195"/>
      <c r="I149" s="195"/>
      <c r="J149" s="195"/>
      <c r="K149" s="136"/>
      <c r="L149" s="136"/>
      <c r="M149" s="136"/>
      <c r="N149" s="136"/>
      <c r="O149" s="136"/>
      <c r="P149" s="136"/>
      <c r="Q149" s="131"/>
      <c r="R149" s="132"/>
      <c r="S149" s="132"/>
      <c r="T149" s="132"/>
      <c r="U149" s="132"/>
      <c r="V149" s="132"/>
      <c r="W149" s="136"/>
      <c r="X149" s="136"/>
      <c r="Y149" s="136"/>
      <c r="Z149" s="136"/>
      <c r="AA149" s="136"/>
      <c r="AB149" s="136"/>
    </row>
    <row r="150" spans="1:28" s="4" customFormat="1" ht="13.5" customHeight="1" x14ac:dyDescent="0.2">
      <c r="A150" s="76"/>
      <c r="B150" s="167" t="s">
        <v>40</v>
      </c>
      <c r="C150" s="29" t="s">
        <v>105</v>
      </c>
      <c r="D150" s="250"/>
      <c r="E150" s="194"/>
      <c r="F150" s="195"/>
      <c r="G150" s="195"/>
      <c r="H150" s="195"/>
      <c r="I150" s="195"/>
      <c r="J150" s="195"/>
      <c r="K150" s="136"/>
      <c r="L150" s="136"/>
      <c r="M150" s="136"/>
      <c r="N150" s="136"/>
      <c r="O150" s="136"/>
      <c r="P150" s="136"/>
      <c r="Q150" s="131"/>
      <c r="R150" s="132"/>
      <c r="S150" s="132"/>
      <c r="T150" s="132"/>
      <c r="U150" s="132"/>
      <c r="V150" s="132"/>
      <c r="W150" s="136"/>
      <c r="X150" s="136"/>
      <c r="Y150" s="136"/>
      <c r="Z150" s="136"/>
      <c r="AA150" s="136"/>
      <c r="AB150" s="136"/>
    </row>
    <row r="151" spans="1:28" s="4" customFormat="1" ht="13.5" customHeight="1" x14ac:dyDescent="0.2">
      <c r="A151" s="76"/>
      <c r="B151" s="167" t="s">
        <v>118</v>
      </c>
      <c r="C151" s="29" t="s">
        <v>105</v>
      </c>
      <c r="D151" s="250"/>
      <c r="E151" s="194"/>
      <c r="F151" s="195"/>
      <c r="G151" s="195"/>
      <c r="H151" s="195"/>
      <c r="I151" s="195"/>
      <c r="J151" s="195"/>
      <c r="K151" s="136"/>
      <c r="L151" s="136"/>
      <c r="M151" s="136"/>
      <c r="N151" s="136"/>
      <c r="O151" s="136"/>
      <c r="P151" s="136"/>
      <c r="Q151" s="131"/>
      <c r="R151" s="132"/>
      <c r="S151" s="132"/>
      <c r="T151" s="132"/>
      <c r="U151" s="132"/>
      <c r="V151" s="132"/>
      <c r="W151" s="136"/>
      <c r="X151" s="136"/>
      <c r="Y151" s="136"/>
      <c r="Z151" s="136"/>
      <c r="AA151" s="136"/>
      <c r="AB151" s="136"/>
    </row>
    <row r="152" spans="1:28" s="4" customFormat="1" ht="13.5" customHeight="1" x14ac:dyDescent="0.2">
      <c r="A152" s="76"/>
      <c r="B152" s="224" t="s">
        <v>309</v>
      </c>
      <c r="C152" s="29" t="s">
        <v>105</v>
      </c>
      <c r="D152" s="250"/>
      <c r="E152" s="194"/>
      <c r="F152" s="195"/>
      <c r="G152" s="195"/>
      <c r="H152" s="195"/>
      <c r="I152" s="195"/>
      <c r="J152" s="195"/>
      <c r="K152" s="136"/>
      <c r="L152" s="136"/>
      <c r="M152" s="136"/>
      <c r="N152" s="136"/>
      <c r="O152" s="136"/>
      <c r="P152" s="136"/>
      <c r="Q152" s="131"/>
      <c r="R152" s="132"/>
      <c r="S152" s="132"/>
      <c r="T152" s="132"/>
      <c r="U152" s="132"/>
      <c r="V152" s="132"/>
      <c r="W152" s="136"/>
      <c r="X152" s="136"/>
      <c r="Y152" s="136"/>
      <c r="Z152" s="136"/>
      <c r="AA152" s="136"/>
      <c r="AB152" s="136"/>
    </row>
    <row r="153" spans="1:28" s="4" customFormat="1" ht="13.5" customHeight="1" thickBot="1" x14ac:dyDescent="0.25">
      <c r="A153" s="80"/>
      <c r="B153" s="295"/>
      <c r="C153" s="72"/>
      <c r="D153" s="247"/>
      <c r="E153" s="197"/>
      <c r="F153" s="198"/>
      <c r="G153" s="198"/>
      <c r="H153" s="198"/>
      <c r="I153" s="198"/>
      <c r="J153" s="198"/>
      <c r="K153" s="140"/>
      <c r="L153" s="140"/>
      <c r="M153" s="140"/>
      <c r="N153" s="140"/>
      <c r="O153" s="140"/>
      <c r="P153" s="140"/>
      <c r="Q153" s="141"/>
      <c r="R153" s="142"/>
      <c r="S153" s="142"/>
      <c r="T153" s="142"/>
      <c r="U153" s="142"/>
      <c r="V153" s="142"/>
      <c r="W153" s="140"/>
      <c r="X153" s="140"/>
      <c r="Y153" s="140"/>
      <c r="Z153" s="140"/>
      <c r="AA153" s="140"/>
      <c r="AB153" s="140"/>
    </row>
    <row r="154" spans="1:28" s="4" customFormat="1" ht="13.5" customHeight="1" x14ac:dyDescent="0.2">
      <c r="A154" s="79">
        <v>43</v>
      </c>
      <c r="B154" s="337" t="s">
        <v>116</v>
      </c>
      <c r="C154" s="340" t="s">
        <v>105</v>
      </c>
      <c r="D154" s="187">
        <f t="shared" ref="D154:D155" si="257">+Q154*96%</f>
        <v>29.23</v>
      </c>
      <c r="E154" s="187">
        <f t="shared" ref="E154:I155" si="258">Q154</f>
        <v>30.45</v>
      </c>
      <c r="F154" s="187">
        <f t="shared" si="258"/>
        <v>31.66</v>
      </c>
      <c r="G154" s="187">
        <f t="shared" si="258"/>
        <v>32.93</v>
      </c>
      <c r="H154" s="187">
        <f t="shared" si="258"/>
        <v>34.25</v>
      </c>
      <c r="I154" s="187">
        <f t="shared" si="258"/>
        <v>35.619999999999997</v>
      </c>
      <c r="J154" s="187">
        <f>V154</f>
        <v>37.04</v>
      </c>
      <c r="K154" s="130"/>
      <c r="L154" s="130">
        <f>(F154/E154)-1</f>
        <v>3.9737000000000001E-2</v>
      </c>
      <c r="M154" s="130">
        <f t="shared" ref="M154:P154" si="259">(G154/F154)-1</f>
        <v>4.0113999999999997E-2</v>
      </c>
      <c r="N154" s="130">
        <f t="shared" si="259"/>
        <v>4.0085000000000003E-2</v>
      </c>
      <c r="O154" s="130">
        <f t="shared" si="259"/>
        <v>0.04</v>
      </c>
      <c r="P154" s="130">
        <f t="shared" si="259"/>
        <v>3.9864999999999998E-2</v>
      </c>
      <c r="Q154" s="204">
        <f>ROUND(VLOOKUP($A154,'2019 REG - ORD 841'!$A$9:$V$303,17,FALSE)*(1+$I$2),5)</f>
        <v>30.446919999999999</v>
      </c>
      <c r="R154" s="204">
        <f>ROUND(VLOOKUP($A154,'2019 REG - ORD 841'!$A$9:$V$303,18,FALSE)*(1+$I$2),5)</f>
        <v>31.66479</v>
      </c>
      <c r="S154" s="204">
        <f>ROUND(VLOOKUP($A154,'2019 REG - ORD 841'!$A$9:$V$303,19,FALSE)*(1+$I$2),5)</f>
        <v>32.931399999999996</v>
      </c>
      <c r="T154" s="204">
        <f>ROUND(VLOOKUP($A154,'2019 REG - ORD 841'!$A$9:$V$303,20,FALSE)*(1+$I$2),5)</f>
        <v>34.248649999999998</v>
      </c>
      <c r="U154" s="204">
        <f>ROUND(VLOOKUP($A154,'2019 REG - ORD 841'!$A$9:$V$303,21,FALSE)*(1+$I$2),5)</f>
        <v>35.618609999999997</v>
      </c>
      <c r="V154" s="204">
        <f>ROUND(VLOOKUP($A154,'2019 REG - ORD 841'!$A$9:$V$303,22,FALSE)*(1+$I$2),5)</f>
        <v>37.04336</v>
      </c>
      <c r="W154" s="130"/>
      <c r="X154" s="130">
        <f>(R154/Q154)-1</f>
        <v>0.04</v>
      </c>
      <c r="Y154" s="130">
        <f t="shared" ref="Y154:AB154" si="260">(S154/R154)-1</f>
        <v>4.0001000000000002E-2</v>
      </c>
      <c r="Z154" s="130">
        <f t="shared" si="260"/>
        <v>0.04</v>
      </c>
      <c r="AA154" s="130">
        <f t="shared" si="260"/>
        <v>0.04</v>
      </c>
      <c r="AB154" s="130">
        <f t="shared" si="260"/>
        <v>0.04</v>
      </c>
    </row>
    <row r="155" spans="1:28" s="4" customFormat="1" ht="13.5" customHeight="1" x14ac:dyDescent="0.2">
      <c r="A155" s="33"/>
      <c r="B155" s="167" t="s">
        <v>37</v>
      </c>
      <c r="C155" s="29" t="s">
        <v>105</v>
      </c>
      <c r="D155" s="188">
        <f t="shared" si="257"/>
        <v>60796</v>
      </c>
      <c r="E155" s="188">
        <f t="shared" si="258"/>
        <v>63330</v>
      </c>
      <c r="F155" s="188">
        <f t="shared" si="258"/>
        <v>65863</v>
      </c>
      <c r="G155" s="188">
        <f t="shared" si="258"/>
        <v>68497</v>
      </c>
      <c r="H155" s="188">
        <f t="shared" si="258"/>
        <v>71237</v>
      </c>
      <c r="I155" s="188">
        <f t="shared" si="258"/>
        <v>74087</v>
      </c>
      <c r="J155" s="188">
        <f>V155</f>
        <v>77050</v>
      </c>
      <c r="K155" s="130">
        <f>(E154/E144)-1</f>
        <v>2.5253000000000001E-2</v>
      </c>
      <c r="L155" s="130">
        <f>(F154/F144)-1</f>
        <v>2.4927000000000001E-2</v>
      </c>
      <c r="M155" s="130">
        <f t="shared" ref="M155:P155" si="261">(G154/G144)-1</f>
        <v>2.4899000000000001E-2</v>
      </c>
      <c r="N155" s="130">
        <f t="shared" si="261"/>
        <v>2.5142000000000001E-2</v>
      </c>
      <c r="O155" s="130">
        <f t="shared" si="261"/>
        <v>2.5035999999999999E-2</v>
      </c>
      <c r="P155" s="130">
        <f t="shared" si="261"/>
        <v>2.4903000000000002E-2</v>
      </c>
      <c r="Q155" s="131">
        <f t="shared" ref="Q155:U155" si="262">ROUND((Q154*2080),5)</f>
        <v>63329.5936</v>
      </c>
      <c r="R155" s="132">
        <f t="shared" si="262"/>
        <v>65862.763200000001</v>
      </c>
      <c r="S155" s="132">
        <f t="shared" si="262"/>
        <v>68497.312000000005</v>
      </c>
      <c r="T155" s="132">
        <f t="shared" si="262"/>
        <v>71237.191999999995</v>
      </c>
      <c r="U155" s="132">
        <f t="shared" si="262"/>
        <v>74086.708799999993</v>
      </c>
      <c r="V155" s="132">
        <f>ROUND((V154*2080),5)</f>
        <v>77050.188800000004</v>
      </c>
      <c r="W155" s="130">
        <f>(Q154/Q144)-1</f>
        <v>2.4999E-2</v>
      </c>
      <c r="X155" s="130">
        <f>(R154/R144)-1</f>
        <v>2.5000000000000001E-2</v>
      </c>
      <c r="Y155" s="130">
        <f t="shared" ref="Y155:AB155" si="263">(S154/S144)-1</f>
        <v>2.5000000000000001E-2</v>
      </c>
      <c r="Z155" s="130">
        <f t="shared" si="263"/>
        <v>2.5000000000000001E-2</v>
      </c>
      <c r="AA155" s="130">
        <f t="shared" si="263"/>
        <v>2.5000000000000001E-2</v>
      </c>
      <c r="AB155" s="130">
        <f t="shared" si="263"/>
        <v>2.5000000000000001E-2</v>
      </c>
    </row>
    <row r="156" spans="1:28" s="4" customFormat="1" ht="13.5" customHeight="1" x14ac:dyDescent="0.2">
      <c r="A156" s="33"/>
      <c r="B156" s="167" t="s">
        <v>119</v>
      </c>
      <c r="C156" s="29" t="s">
        <v>105</v>
      </c>
      <c r="D156" s="196"/>
      <c r="E156" s="196"/>
      <c r="F156" s="188"/>
      <c r="G156" s="188"/>
      <c r="H156" s="188"/>
      <c r="I156" s="188"/>
      <c r="J156" s="188"/>
      <c r="K156" s="130"/>
      <c r="L156" s="130"/>
      <c r="M156" s="130"/>
      <c r="N156" s="130"/>
      <c r="O156" s="130"/>
      <c r="P156" s="130"/>
      <c r="Q156" s="131"/>
      <c r="R156" s="132"/>
      <c r="S156" s="132"/>
      <c r="T156" s="132"/>
      <c r="U156" s="132"/>
      <c r="V156" s="132"/>
      <c r="W156" s="130"/>
      <c r="X156" s="130"/>
      <c r="Y156" s="130"/>
      <c r="Z156" s="130"/>
      <c r="AA156" s="130"/>
      <c r="AB156" s="130"/>
    </row>
    <row r="157" spans="1:28" s="4" customFormat="1" ht="13.5" customHeight="1" thickBot="1" x14ac:dyDescent="0.25">
      <c r="A157" s="80"/>
      <c r="B157" s="170"/>
      <c r="C157" s="84"/>
      <c r="D157" s="252"/>
      <c r="E157" s="189"/>
      <c r="F157" s="190"/>
      <c r="G157" s="190"/>
      <c r="H157" s="190"/>
      <c r="I157" s="190"/>
      <c r="J157" s="190"/>
      <c r="K157" s="133"/>
      <c r="L157" s="133"/>
      <c r="M157" s="133"/>
      <c r="N157" s="133"/>
      <c r="O157" s="133"/>
      <c r="P157" s="133"/>
      <c r="Q157" s="134"/>
      <c r="R157" s="135"/>
      <c r="S157" s="135"/>
      <c r="T157" s="135"/>
      <c r="U157" s="135"/>
      <c r="V157" s="135"/>
      <c r="W157" s="133"/>
      <c r="X157" s="133"/>
      <c r="Y157" s="133"/>
      <c r="Z157" s="133"/>
      <c r="AA157" s="133"/>
      <c r="AB157" s="133"/>
    </row>
    <row r="158" spans="1:28" s="4" customFormat="1" ht="13.5" customHeight="1" x14ac:dyDescent="0.2">
      <c r="A158" s="79">
        <v>44</v>
      </c>
      <c r="B158" s="359" t="s">
        <v>73</v>
      </c>
      <c r="C158" s="45" t="s">
        <v>77</v>
      </c>
      <c r="D158" s="187">
        <f t="shared" ref="D158:D159" si="264">+Q158*96%</f>
        <v>29.96</v>
      </c>
      <c r="E158" s="187">
        <f t="shared" ref="E158:I159" si="265">Q158</f>
        <v>31.21</v>
      </c>
      <c r="F158" s="187">
        <f t="shared" si="265"/>
        <v>32.46</v>
      </c>
      <c r="G158" s="187">
        <f t="shared" si="265"/>
        <v>33.75</v>
      </c>
      <c r="H158" s="187">
        <f t="shared" si="265"/>
        <v>35.1</v>
      </c>
      <c r="I158" s="187">
        <f t="shared" si="265"/>
        <v>36.51</v>
      </c>
      <c r="J158" s="187">
        <f>V158</f>
        <v>37.97</v>
      </c>
      <c r="K158" s="130"/>
      <c r="L158" s="130">
        <f>(F158/E158)-1</f>
        <v>4.0051000000000003E-2</v>
      </c>
      <c r="M158" s="130">
        <f t="shared" ref="M158:P158" si="266">(G158/F158)-1</f>
        <v>3.9740999999999999E-2</v>
      </c>
      <c r="N158" s="130">
        <f t="shared" si="266"/>
        <v>0.04</v>
      </c>
      <c r="O158" s="130">
        <f t="shared" si="266"/>
        <v>4.0170999999999998E-2</v>
      </c>
      <c r="P158" s="130">
        <f t="shared" si="266"/>
        <v>3.9988999999999997E-2</v>
      </c>
      <c r="Q158" s="204">
        <f>ROUND(VLOOKUP($A158,'2019 REG - ORD 841'!$A$9:$V$303,17,FALSE)*(1+$I$2),5)</f>
        <v>31.208110000000001</v>
      </c>
      <c r="R158" s="204">
        <f>ROUND(VLOOKUP($A158,'2019 REG - ORD 841'!$A$9:$V$303,18,FALSE)*(1+$I$2),5)</f>
        <v>32.456429999999997</v>
      </c>
      <c r="S158" s="204">
        <f>ROUND(VLOOKUP($A158,'2019 REG - ORD 841'!$A$9:$V$303,19,FALSE)*(1+$I$2),5)</f>
        <v>33.754689999999997</v>
      </c>
      <c r="T158" s="204">
        <f>ROUND(VLOOKUP($A158,'2019 REG - ORD 841'!$A$9:$V$303,20,FALSE)*(1+$I$2),5)</f>
        <v>35.104880000000001</v>
      </c>
      <c r="U158" s="204">
        <f>ROUND(VLOOKUP($A158,'2019 REG - ORD 841'!$A$9:$V$303,21,FALSE)*(1+$I$2),5)</f>
        <v>36.509079999999997</v>
      </c>
      <c r="V158" s="204">
        <f>ROUND(VLOOKUP($A158,'2019 REG - ORD 841'!$A$9:$V$303,22,FALSE)*(1+$I$2),5)</f>
        <v>37.969450000000002</v>
      </c>
      <c r="W158" s="130"/>
      <c r="X158" s="130">
        <f>(R158/Q158)-1</f>
        <v>0.04</v>
      </c>
      <c r="Y158" s="130">
        <f t="shared" ref="Y158:AB158" si="267">(S158/R158)-1</f>
        <v>0.04</v>
      </c>
      <c r="Z158" s="130">
        <f t="shared" si="267"/>
        <v>0.04</v>
      </c>
      <c r="AA158" s="130">
        <f t="shared" si="267"/>
        <v>0.04</v>
      </c>
      <c r="AB158" s="130">
        <f t="shared" si="267"/>
        <v>0.04</v>
      </c>
    </row>
    <row r="159" spans="1:28" s="4" customFormat="1" ht="13.5" customHeight="1" x14ac:dyDescent="0.2">
      <c r="A159" s="76"/>
      <c r="B159" s="167" t="s">
        <v>42</v>
      </c>
      <c r="C159" s="24" t="s">
        <v>105</v>
      </c>
      <c r="D159" s="188">
        <f t="shared" si="264"/>
        <v>62316</v>
      </c>
      <c r="E159" s="188">
        <f t="shared" si="265"/>
        <v>64913</v>
      </c>
      <c r="F159" s="188">
        <f t="shared" si="265"/>
        <v>67509</v>
      </c>
      <c r="G159" s="188">
        <f t="shared" si="265"/>
        <v>70210</v>
      </c>
      <c r="H159" s="188">
        <f t="shared" si="265"/>
        <v>73018</v>
      </c>
      <c r="I159" s="188">
        <f t="shared" si="265"/>
        <v>75939</v>
      </c>
      <c r="J159" s="188">
        <f>V159</f>
        <v>78976</v>
      </c>
      <c r="K159" s="130">
        <f>(E158/E154)-1</f>
        <v>2.4958999999999999E-2</v>
      </c>
      <c r="L159" s="130">
        <f>(F158/F154)-1</f>
        <v>2.5267999999999999E-2</v>
      </c>
      <c r="M159" s="130">
        <f t="shared" ref="M159:P159" si="268">(G158/G154)-1</f>
        <v>2.4901E-2</v>
      </c>
      <c r="N159" s="130">
        <f t="shared" si="268"/>
        <v>2.4818E-2</v>
      </c>
      <c r="O159" s="130">
        <f t="shared" si="268"/>
        <v>2.4986000000000001E-2</v>
      </c>
      <c r="P159" s="130">
        <f t="shared" si="268"/>
        <v>2.5107999999999998E-2</v>
      </c>
      <c r="Q159" s="131">
        <f t="shared" ref="Q159:U159" si="269">ROUND((Q158*2080),5)</f>
        <v>64912.868799999997</v>
      </c>
      <c r="R159" s="132">
        <f t="shared" si="269"/>
        <v>67509.374400000001</v>
      </c>
      <c r="S159" s="132">
        <f t="shared" si="269"/>
        <v>70209.7552</v>
      </c>
      <c r="T159" s="132">
        <f t="shared" si="269"/>
        <v>73018.150399999999</v>
      </c>
      <c r="U159" s="132">
        <f t="shared" si="269"/>
        <v>75938.886400000003</v>
      </c>
      <c r="V159" s="132">
        <f>ROUND((V158*2080),5)</f>
        <v>78976.456000000006</v>
      </c>
      <c r="W159" s="130">
        <f>(Q158/Q154)-1</f>
        <v>2.5000999999999999E-2</v>
      </c>
      <c r="X159" s="130">
        <f>(R158/R154)-1</f>
        <v>2.5000999999999999E-2</v>
      </c>
      <c r="Y159" s="130">
        <f t="shared" ref="Y159:AB159" si="270">(S158/S154)-1</f>
        <v>2.5000000000000001E-2</v>
      </c>
      <c r="Z159" s="130">
        <f t="shared" si="270"/>
        <v>2.5000000000000001E-2</v>
      </c>
      <c r="AA159" s="130">
        <f t="shared" si="270"/>
        <v>2.5000000000000001E-2</v>
      </c>
      <c r="AB159" s="130">
        <f t="shared" si="270"/>
        <v>2.5000000000000001E-2</v>
      </c>
    </row>
    <row r="160" spans="1:28" s="4" customFormat="1" ht="13.5" customHeight="1" x14ac:dyDescent="0.2">
      <c r="A160" s="76"/>
      <c r="B160" s="222" t="s">
        <v>283</v>
      </c>
      <c r="C160" s="24" t="s">
        <v>105</v>
      </c>
      <c r="D160" s="248"/>
      <c r="E160" s="192"/>
      <c r="F160" s="193"/>
      <c r="G160" s="193"/>
      <c r="H160" s="193"/>
      <c r="I160" s="193"/>
      <c r="J160" s="193"/>
      <c r="K160" s="137"/>
      <c r="L160" s="137"/>
      <c r="M160" s="137"/>
      <c r="N160" s="137"/>
      <c r="O160" s="137"/>
      <c r="P160" s="137"/>
      <c r="Q160" s="138"/>
      <c r="R160" s="139"/>
      <c r="S160" s="139"/>
      <c r="T160" s="139"/>
      <c r="U160" s="139"/>
      <c r="V160" s="139"/>
      <c r="W160" s="137"/>
      <c r="X160" s="137"/>
      <c r="Y160" s="137"/>
      <c r="Z160" s="137"/>
      <c r="AA160" s="137"/>
      <c r="AB160" s="137"/>
    </row>
    <row r="161" spans="1:28" s="4" customFormat="1" ht="13.5" customHeight="1" thickBot="1" x14ac:dyDescent="0.25">
      <c r="A161" s="80"/>
      <c r="B161" s="173"/>
      <c r="C161" s="88"/>
      <c r="D161" s="253"/>
      <c r="E161" s="189"/>
      <c r="F161" s="190"/>
      <c r="G161" s="190"/>
      <c r="H161" s="190"/>
      <c r="I161" s="190"/>
      <c r="J161" s="190"/>
      <c r="K161" s="133"/>
      <c r="L161" s="133"/>
      <c r="M161" s="133"/>
      <c r="N161" s="133"/>
      <c r="O161" s="133"/>
      <c r="P161" s="133"/>
      <c r="Q161" s="134"/>
      <c r="R161" s="135"/>
      <c r="S161" s="135"/>
      <c r="T161" s="135"/>
      <c r="U161" s="135"/>
      <c r="V161" s="135"/>
      <c r="W161" s="133"/>
      <c r="X161" s="133"/>
      <c r="Y161" s="133"/>
      <c r="Z161" s="133"/>
      <c r="AA161" s="133"/>
      <c r="AB161" s="133"/>
    </row>
    <row r="162" spans="1:28" s="4" customFormat="1" ht="13.5" customHeight="1" x14ac:dyDescent="0.2">
      <c r="A162" s="79">
        <v>45</v>
      </c>
      <c r="B162" s="357" t="s">
        <v>73</v>
      </c>
      <c r="C162" s="86" t="s">
        <v>105</v>
      </c>
      <c r="D162" s="187">
        <f t="shared" ref="D162:D163" si="271">+Q162*96%</f>
        <v>30.71</v>
      </c>
      <c r="E162" s="187">
        <f t="shared" ref="E162:I163" si="272">Q162</f>
        <v>31.99</v>
      </c>
      <c r="F162" s="187">
        <f t="shared" si="272"/>
        <v>33.270000000000003</v>
      </c>
      <c r="G162" s="187">
        <f t="shared" si="272"/>
        <v>34.6</v>
      </c>
      <c r="H162" s="187">
        <f t="shared" si="272"/>
        <v>35.979999999999997</v>
      </c>
      <c r="I162" s="187">
        <f t="shared" si="272"/>
        <v>37.42</v>
      </c>
      <c r="J162" s="187">
        <f>V162</f>
        <v>38.92</v>
      </c>
      <c r="K162" s="130"/>
      <c r="L162" s="130">
        <f>(F162/E162)-1</f>
        <v>4.0013E-2</v>
      </c>
      <c r="M162" s="130">
        <f t="shared" ref="M162:P162" si="273">(G162/F162)-1</f>
        <v>3.9975999999999998E-2</v>
      </c>
      <c r="N162" s="130">
        <f t="shared" si="273"/>
        <v>3.9884000000000003E-2</v>
      </c>
      <c r="O162" s="130">
        <f t="shared" si="273"/>
        <v>4.0022000000000002E-2</v>
      </c>
      <c r="P162" s="130">
        <f t="shared" si="273"/>
        <v>4.0085999999999997E-2</v>
      </c>
      <c r="Q162" s="204">
        <f>ROUND(VLOOKUP($A162,'2019 REG - ORD 841'!$A$9:$V$303,17,FALSE)*(1+$I$2),5)</f>
        <v>31.988299999999999</v>
      </c>
      <c r="R162" s="204">
        <f>ROUND(VLOOKUP($A162,'2019 REG - ORD 841'!$A$9:$V$303,18,FALSE)*(1+$I$2),5)</f>
        <v>33.267850000000003</v>
      </c>
      <c r="S162" s="204">
        <f>ROUND(VLOOKUP($A162,'2019 REG - ORD 841'!$A$9:$V$303,19,FALSE)*(1+$I$2),5)</f>
        <v>34.598559999999999</v>
      </c>
      <c r="T162" s="204">
        <f>ROUND(VLOOKUP($A162,'2019 REG - ORD 841'!$A$9:$V$303,20,FALSE)*(1+$I$2),5)</f>
        <v>35.982500000000002</v>
      </c>
      <c r="U162" s="204">
        <f>ROUND(VLOOKUP($A162,'2019 REG - ORD 841'!$A$9:$V$303,21,FALSE)*(1+$I$2),5)</f>
        <v>37.421810000000001</v>
      </c>
      <c r="V162" s="204">
        <f>ROUND(VLOOKUP($A162,'2019 REG - ORD 841'!$A$9:$V$303,22,FALSE)*(1+$I$2),5)</f>
        <v>38.918689999999998</v>
      </c>
      <c r="W162" s="130"/>
      <c r="X162" s="130">
        <f>(R162/Q162)-1</f>
        <v>4.0001000000000002E-2</v>
      </c>
      <c r="Y162" s="130">
        <f t="shared" ref="Y162:AB162" si="274">(S162/R162)-1</f>
        <v>0.04</v>
      </c>
      <c r="Z162" s="130">
        <f t="shared" si="274"/>
        <v>0.04</v>
      </c>
      <c r="AA162" s="130">
        <f t="shared" si="274"/>
        <v>0.04</v>
      </c>
      <c r="AB162" s="130">
        <f t="shared" si="274"/>
        <v>0.04</v>
      </c>
    </row>
    <row r="163" spans="1:28" s="4" customFormat="1" ht="13.5" customHeight="1" x14ac:dyDescent="0.2">
      <c r="A163" s="76" t="s">
        <v>141</v>
      </c>
      <c r="B163" s="171" t="s">
        <v>49</v>
      </c>
      <c r="C163" s="24" t="s">
        <v>105</v>
      </c>
      <c r="D163" s="188">
        <f t="shared" si="271"/>
        <v>63874</v>
      </c>
      <c r="E163" s="188">
        <f t="shared" si="272"/>
        <v>66536</v>
      </c>
      <c r="F163" s="188">
        <f t="shared" si="272"/>
        <v>69197</v>
      </c>
      <c r="G163" s="188">
        <f t="shared" si="272"/>
        <v>71965</v>
      </c>
      <c r="H163" s="188">
        <f t="shared" si="272"/>
        <v>74844</v>
      </c>
      <c r="I163" s="188">
        <f t="shared" si="272"/>
        <v>77837</v>
      </c>
      <c r="J163" s="188">
        <f>V163</f>
        <v>80951</v>
      </c>
      <c r="K163" s="130">
        <f t="shared" ref="K163:P163" si="275">(E162/E158)-1</f>
        <v>2.4992E-2</v>
      </c>
      <c r="L163" s="130">
        <f t="shared" si="275"/>
        <v>2.4954E-2</v>
      </c>
      <c r="M163" s="130">
        <f t="shared" si="275"/>
        <v>2.5184999999999999E-2</v>
      </c>
      <c r="N163" s="130">
        <f t="shared" si="275"/>
        <v>2.5071E-2</v>
      </c>
      <c r="O163" s="130">
        <f t="shared" si="275"/>
        <v>2.4924999999999999E-2</v>
      </c>
      <c r="P163" s="130">
        <f t="shared" si="275"/>
        <v>2.5020000000000001E-2</v>
      </c>
      <c r="Q163" s="131">
        <f t="shared" ref="Q163:U163" si="276">ROUND((Q162*2080),5)</f>
        <v>66535.664000000004</v>
      </c>
      <c r="R163" s="132">
        <f t="shared" si="276"/>
        <v>69197.127999999997</v>
      </c>
      <c r="S163" s="132">
        <f t="shared" si="276"/>
        <v>71965.004799999995</v>
      </c>
      <c r="T163" s="132">
        <f t="shared" si="276"/>
        <v>74843.600000000006</v>
      </c>
      <c r="U163" s="132">
        <f t="shared" si="276"/>
        <v>77837.364799999996</v>
      </c>
      <c r="V163" s="132">
        <f>ROUND((V162*2080),5)</f>
        <v>80950.875199999995</v>
      </c>
      <c r="W163" s="130">
        <f t="shared" ref="W163:AB163" si="277">(Q162/Q158)-1</f>
        <v>2.5000000000000001E-2</v>
      </c>
      <c r="X163" s="130">
        <f t="shared" si="277"/>
        <v>2.5000000000000001E-2</v>
      </c>
      <c r="Y163" s="130">
        <f t="shared" si="277"/>
        <v>2.5000000000000001E-2</v>
      </c>
      <c r="Z163" s="130">
        <f t="shared" si="277"/>
        <v>2.5000000000000001E-2</v>
      </c>
      <c r="AA163" s="130">
        <f t="shared" si="277"/>
        <v>2.5000000000000001E-2</v>
      </c>
      <c r="AB163" s="130">
        <f t="shared" si="277"/>
        <v>2.5000000000000001E-2</v>
      </c>
    </row>
    <row r="164" spans="1:28" s="4" customFormat="1" ht="13.5" customHeight="1" x14ac:dyDescent="0.2">
      <c r="A164" s="76"/>
      <c r="B164" s="171" t="s">
        <v>120</v>
      </c>
      <c r="C164" s="24" t="s">
        <v>105</v>
      </c>
      <c r="D164" s="248"/>
      <c r="E164" s="194"/>
      <c r="F164" s="195"/>
      <c r="G164" s="195"/>
      <c r="H164" s="195"/>
      <c r="I164" s="195"/>
      <c r="J164" s="195"/>
      <c r="K164" s="136"/>
      <c r="L164" s="136"/>
      <c r="M164" s="136"/>
      <c r="N164" s="136"/>
      <c r="O164" s="136"/>
      <c r="P164" s="136"/>
      <c r="Q164" s="131"/>
      <c r="R164" s="132"/>
      <c r="S164" s="132"/>
      <c r="T164" s="132"/>
      <c r="U164" s="132"/>
      <c r="V164" s="132"/>
      <c r="W164" s="136"/>
      <c r="X164" s="136"/>
      <c r="Y164" s="136"/>
      <c r="Z164" s="136"/>
      <c r="AA164" s="136"/>
      <c r="AB164" s="136"/>
    </row>
    <row r="165" spans="1:28" s="4" customFormat="1" ht="13.5" customHeight="1" thickBot="1" x14ac:dyDescent="0.25">
      <c r="A165" s="80"/>
      <c r="B165" s="170" t="s">
        <v>159</v>
      </c>
      <c r="C165" s="49"/>
      <c r="D165" s="249"/>
      <c r="E165" s="189"/>
      <c r="F165" s="190"/>
      <c r="G165" s="190"/>
      <c r="H165" s="190"/>
      <c r="I165" s="190"/>
      <c r="J165" s="190"/>
      <c r="K165" s="133"/>
      <c r="L165" s="133"/>
      <c r="M165" s="133"/>
      <c r="N165" s="133"/>
      <c r="O165" s="133"/>
      <c r="P165" s="133"/>
      <c r="Q165" s="134"/>
      <c r="R165" s="135"/>
      <c r="S165" s="135"/>
      <c r="T165" s="135"/>
      <c r="U165" s="135"/>
      <c r="V165" s="135"/>
      <c r="W165" s="133"/>
      <c r="X165" s="133"/>
      <c r="Y165" s="133"/>
      <c r="Z165" s="133"/>
      <c r="AA165" s="133"/>
      <c r="AB165" s="133"/>
    </row>
    <row r="166" spans="1:28" s="4" customFormat="1" ht="13.5" customHeight="1" x14ac:dyDescent="0.2">
      <c r="A166" s="79">
        <v>46</v>
      </c>
      <c r="B166" s="166" t="s">
        <v>44</v>
      </c>
      <c r="C166" s="45" t="s">
        <v>105</v>
      </c>
      <c r="D166" s="187">
        <f t="shared" ref="D166:D167" si="278">+Q166*96%</f>
        <v>31.48</v>
      </c>
      <c r="E166" s="187">
        <f t="shared" ref="E166:I167" si="279">Q166</f>
        <v>32.79</v>
      </c>
      <c r="F166" s="187">
        <f t="shared" si="279"/>
        <v>34.1</v>
      </c>
      <c r="G166" s="187">
        <f t="shared" si="279"/>
        <v>35.46</v>
      </c>
      <c r="H166" s="187">
        <f t="shared" si="279"/>
        <v>36.880000000000003</v>
      </c>
      <c r="I166" s="187">
        <f t="shared" si="279"/>
        <v>38.36</v>
      </c>
      <c r="J166" s="187">
        <f>V166</f>
        <v>39.89</v>
      </c>
      <c r="K166" s="130"/>
      <c r="L166" s="130">
        <f>(F166/E166)-1</f>
        <v>3.9951E-2</v>
      </c>
      <c r="M166" s="130">
        <f t="shared" ref="M166:P166" si="280">(G166/F166)-1</f>
        <v>3.9883000000000002E-2</v>
      </c>
      <c r="N166" s="130">
        <f t="shared" si="280"/>
        <v>4.0044999999999997E-2</v>
      </c>
      <c r="O166" s="130">
        <f t="shared" si="280"/>
        <v>4.0129999999999999E-2</v>
      </c>
      <c r="P166" s="130">
        <f t="shared" si="280"/>
        <v>3.9884999999999997E-2</v>
      </c>
      <c r="Q166" s="204">
        <f>ROUND(VLOOKUP($A166,'2019 REG - ORD 841'!$A$9:$V$303,17,FALSE)*(1+$I$2),5)</f>
        <v>32.788020000000003</v>
      </c>
      <c r="R166" s="204">
        <f>ROUND(VLOOKUP($A166,'2019 REG - ORD 841'!$A$9:$V$303,18,FALSE)*(1+$I$2),5)</f>
        <v>34.099539999999998</v>
      </c>
      <c r="S166" s="204">
        <f>ROUND(VLOOKUP($A166,'2019 REG - ORD 841'!$A$9:$V$303,19,FALSE)*(1+$I$2),5)</f>
        <v>35.463520000000003</v>
      </c>
      <c r="T166" s="204">
        <f>ROUND(VLOOKUP($A166,'2019 REG - ORD 841'!$A$9:$V$303,20,FALSE)*(1+$I$2),5)</f>
        <v>36.882069999999999</v>
      </c>
      <c r="U166" s="204">
        <f>ROUND(VLOOKUP($A166,'2019 REG - ORD 841'!$A$9:$V$303,21,FALSE)*(1+$I$2),5)</f>
        <v>38.35736</v>
      </c>
      <c r="V166" s="204">
        <f>ROUND(VLOOKUP($A166,'2019 REG - ORD 841'!$A$9:$V$303,22,FALSE)*(1+$I$2),5)</f>
        <v>39.891649999999998</v>
      </c>
      <c r="W166" s="130"/>
      <c r="X166" s="130">
        <f>(R166/Q166)-1</f>
        <v>0.04</v>
      </c>
      <c r="Y166" s="130">
        <f t="shared" ref="Y166:AB166" si="281">(S166/R166)-1</f>
        <v>0.04</v>
      </c>
      <c r="Z166" s="130">
        <f t="shared" si="281"/>
        <v>0.04</v>
      </c>
      <c r="AA166" s="130">
        <f t="shared" si="281"/>
        <v>0.04</v>
      </c>
      <c r="AB166" s="130">
        <f t="shared" si="281"/>
        <v>0.04</v>
      </c>
    </row>
    <row r="167" spans="1:28" s="4" customFormat="1" ht="13.5" customHeight="1" x14ac:dyDescent="0.2">
      <c r="A167" s="76"/>
      <c r="B167" s="171" t="s">
        <v>269</v>
      </c>
      <c r="C167" s="24" t="s">
        <v>105</v>
      </c>
      <c r="D167" s="188">
        <f t="shared" si="278"/>
        <v>65471</v>
      </c>
      <c r="E167" s="188">
        <f t="shared" si="279"/>
        <v>68199</v>
      </c>
      <c r="F167" s="188">
        <f t="shared" si="279"/>
        <v>70927</v>
      </c>
      <c r="G167" s="188">
        <f t="shared" si="279"/>
        <v>73764</v>
      </c>
      <c r="H167" s="188">
        <f t="shared" si="279"/>
        <v>76715</v>
      </c>
      <c r="I167" s="188">
        <f t="shared" si="279"/>
        <v>79783</v>
      </c>
      <c r="J167" s="188">
        <f>V167</f>
        <v>82975</v>
      </c>
      <c r="K167" s="130">
        <f t="shared" ref="K167:P167" si="282">(E166/E162)-1</f>
        <v>2.5007999999999999E-2</v>
      </c>
      <c r="L167" s="130">
        <f t="shared" si="282"/>
        <v>2.4947E-2</v>
      </c>
      <c r="M167" s="130">
        <f t="shared" si="282"/>
        <v>2.4854999999999999E-2</v>
      </c>
      <c r="N167" s="130">
        <f t="shared" si="282"/>
        <v>2.5014000000000002E-2</v>
      </c>
      <c r="O167" s="130">
        <f t="shared" si="282"/>
        <v>2.512E-2</v>
      </c>
      <c r="P167" s="130">
        <f t="shared" si="282"/>
        <v>2.4923000000000001E-2</v>
      </c>
      <c r="Q167" s="131">
        <f t="shared" ref="Q167:U167" si="283">ROUND((Q166*2080),5)</f>
        <v>68199.081600000005</v>
      </c>
      <c r="R167" s="132">
        <f t="shared" si="283"/>
        <v>70927.0432</v>
      </c>
      <c r="S167" s="132">
        <f t="shared" si="283"/>
        <v>73764.121599999999</v>
      </c>
      <c r="T167" s="132">
        <f t="shared" si="283"/>
        <v>76714.705600000001</v>
      </c>
      <c r="U167" s="132">
        <f t="shared" si="283"/>
        <v>79783.308799999999</v>
      </c>
      <c r="V167" s="132">
        <f>ROUND((V166*2080),5)</f>
        <v>82974.631999999998</v>
      </c>
      <c r="W167" s="130">
        <f t="shared" ref="W167:AB167" si="284">(Q166/Q162)-1</f>
        <v>2.5000000000000001E-2</v>
      </c>
      <c r="X167" s="130">
        <f t="shared" si="284"/>
        <v>2.5000000000000001E-2</v>
      </c>
      <c r="Y167" s="130">
        <f t="shared" si="284"/>
        <v>2.5000000000000001E-2</v>
      </c>
      <c r="Z167" s="130">
        <f t="shared" si="284"/>
        <v>2.5000000000000001E-2</v>
      </c>
      <c r="AA167" s="130">
        <f t="shared" si="284"/>
        <v>2.5000000000000001E-2</v>
      </c>
      <c r="AB167" s="130">
        <f t="shared" si="284"/>
        <v>2.5000000000000001E-2</v>
      </c>
    </row>
    <row r="168" spans="1:28" s="4" customFormat="1" ht="13.5" customHeight="1" x14ac:dyDescent="0.2">
      <c r="A168" s="76"/>
      <c r="B168" s="171" t="s">
        <v>122</v>
      </c>
      <c r="C168" s="24" t="s">
        <v>105</v>
      </c>
      <c r="D168" s="248"/>
      <c r="E168" s="192"/>
      <c r="F168" s="193"/>
      <c r="G168" s="193"/>
      <c r="H168" s="193"/>
      <c r="I168" s="193"/>
      <c r="J168" s="193"/>
      <c r="K168" s="137"/>
      <c r="L168" s="137"/>
      <c r="M168" s="137"/>
      <c r="N168" s="137"/>
      <c r="O168" s="137"/>
      <c r="P168" s="137"/>
      <c r="Q168" s="138"/>
      <c r="R168" s="139"/>
      <c r="S168" s="139"/>
      <c r="T168" s="139"/>
      <c r="U168" s="139"/>
      <c r="V168" s="139"/>
      <c r="W168" s="137"/>
      <c r="X168" s="137"/>
      <c r="Y168" s="137"/>
      <c r="Z168" s="137"/>
      <c r="AA168" s="137"/>
      <c r="AB168" s="137"/>
    </row>
    <row r="169" spans="1:28" s="4" customFormat="1" ht="13.5" customHeight="1" x14ac:dyDescent="0.2">
      <c r="A169" s="76"/>
      <c r="B169" s="342" t="s">
        <v>50</v>
      </c>
      <c r="C169" s="360" t="s">
        <v>105</v>
      </c>
      <c r="D169" s="254"/>
      <c r="E169" s="192"/>
      <c r="F169" s="193"/>
      <c r="G169" s="193"/>
      <c r="H169" s="193"/>
      <c r="I169" s="193"/>
      <c r="J169" s="193"/>
      <c r="K169" s="137"/>
      <c r="L169" s="137"/>
      <c r="M169" s="137"/>
      <c r="N169" s="137"/>
      <c r="O169" s="137"/>
      <c r="P169" s="137"/>
      <c r="Q169" s="138"/>
      <c r="R169" s="139"/>
      <c r="S169" s="139"/>
      <c r="T169" s="139"/>
      <c r="U169" s="139"/>
      <c r="V169" s="139"/>
      <c r="W169" s="137"/>
      <c r="X169" s="137"/>
      <c r="Y169" s="137"/>
      <c r="Z169" s="137"/>
      <c r="AA169" s="137"/>
      <c r="AB169" s="137"/>
    </row>
    <row r="170" spans="1:28" s="4" customFormat="1" ht="13.5" customHeight="1" x14ac:dyDescent="0.2">
      <c r="A170" s="76"/>
      <c r="B170" s="175" t="s">
        <v>64</v>
      </c>
      <c r="C170" s="24" t="s">
        <v>105</v>
      </c>
      <c r="D170" s="248"/>
      <c r="E170" s="192"/>
      <c r="F170" s="193"/>
      <c r="G170" s="193"/>
      <c r="H170" s="193"/>
      <c r="I170" s="193"/>
      <c r="J170" s="193"/>
      <c r="K170" s="137"/>
      <c r="L170" s="137"/>
      <c r="M170" s="137"/>
      <c r="N170" s="137"/>
      <c r="O170" s="137"/>
      <c r="P170" s="137"/>
      <c r="Q170" s="138"/>
      <c r="R170" s="139"/>
      <c r="S170" s="139"/>
      <c r="T170" s="139"/>
      <c r="U170" s="139"/>
      <c r="V170" s="139"/>
      <c r="W170" s="137"/>
      <c r="X170" s="137"/>
      <c r="Y170" s="137"/>
      <c r="Z170" s="137"/>
      <c r="AA170" s="137"/>
      <c r="AB170" s="137"/>
    </row>
    <row r="171" spans="1:28" s="4" customFormat="1" ht="13.5" customHeight="1" x14ac:dyDescent="0.2">
      <c r="A171" s="76"/>
      <c r="B171" s="171" t="s">
        <v>121</v>
      </c>
      <c r="C171" s="24" t="s">
        <v>105</v>
      </c>
      <c r="D171" s="248"/>
      <c r="E171" s="192"/>
      <c r="F171" s="193"/>
      <c r="G171" s="193"/>
      <c r="H171" s="193"/>
      <c r="I171" s="193"/>
      <c r="J171" s="193"/>
      <c r="K171" s="137"/>
      <c r="L171" s="137"/>
      <c r="M171" s="137"/>
      <c r="N171" s="137"/>
      <c r="O171" s="137"/>
      <c r="P171" s="137"/>
      <c r="Q171" s="138"/>
      <c r="R171" s="139"/>
      <c r="S171" s="139"/>
      <c r="T171" s="139"/>
      <c r="U171" s="139"/>
      <c r="V171" s="139"/>
      <c r="W171" s="137"/>
      <c r="X171" s="137"/>
      <c r="Y171" s="137"/>
      <c r="Z171" s="137"/>
      <c r="AA171" s="137"/>
      <c r="AB171" s="137"/>
    </row>
    <row r="172" spans="1:28" s="4" customFormat="1" ht="22.5" x14ac:dyDescent="0.2">
      <c r="A172" s="76"/>
      <c r="B172" s="339" t="s">
        <v>296</v>
      </c>
      <c r="C172" s="338" t="s">
        <v>105</v>
      </c>
      <c r="D172" s="248"/>
      <c r="E172" s="192"/>
      <c r="F172" s="193"/>
      <c r="G172" s="193"/>
      <c r="H172" s="193"/>
      <c r="I172" s="193"/>
      <c r="J172" s="193"/>
      <c r="K172" s="137"/>
      <c r="L172" s="137"/>
      <c r="M172" s="137"/>
      <c r="N172" s="137"/>
      <c r="O172" s="137"/>
      <c r="P172" s="137"/>
      <c r="Q172" s="138"/>
      <c r="R172" s="139"/>
      <c r="S172" s="139"/>
      <c r="T172" s="139"/>
      <c r="U172" s="139"/>
      <c r="V172" s="139"/>
      <c r="W172" s="137"/>
      <c r="X172" s="137"/>
      <c r="Y172" s="137"/>
      <c r="Z172" s="137"/>
      <c r="AA172" s="137"/>
      <c r="AB172" s="137"/>
    </row>
    <row r="173" spans="1:28" s="4" customFormat="1" ht="11.25" x14ac:dyDescent="0.2">
      <c r="A173" s="76"/>
      <c r="B173" s="339" t="s">
        <v>297</v>
      </c>
      <c r="C173" s="24" t="s">
        <v>105</v>
      </c>
      <c r="D173" s="248"/>
      <c r="E173" s="192"/>
      <c r="F173" s="193"/>
      <c r="G173" s="193"/>
      <c r="H173" s="193"/>
      <c r="I173" s="193"/>
      <c r="J173" s="193"/>
      <c r="K173" s="137"/>
      <c r="L173" s="137"/>
      <c r="M173" s="137"/>
      <c r="N173" s="137"/>
      <c r="O173" s="137"/>
      <c r="P173" s="137"/>
      <c r="Q173" s="138"/>
      <c r="R173" s="139"/>
      <c r="S173" s="139"/>
      <c r="T173" s="139"/>
      <c r="U173" s="139"/>
      <c r="V173" s="139"/>
      <c r="W173" s="137"/>
      <c r="X173" s="137"/>
      <c r="Y173" s="137"/>
      <c r="Z173" s="137"/>
      <c r="AA173" s="137"/>
      <c r="AB173" s="137"/>
    </row>
    <row r="174" spans="1:28" s="4" customFormat="1" ht="11.25" x14ac:dyDescent="0.2">
      <c r="A174" s="76"/>
      <c r="B174" s="339" t="s">
        <v>308</v>
      </c>
      <c r="C174" s="89" t="s">
        <v>105</v>
      </c>
      <c r="D174" s="254"/>
      <c r="E174" s="192"/>
      <c r="F174" s="193"/>
      <c r="G174" s="193"/>
      <c r="H174" s="193"/>
      <c r="I174" s="193"/>
      <c r="J174" s="193"/>
      <c r="K174" s="137"/>
      <c r="L174" s="137"/>
      <c r="M174" s="137"/>
      <c r="N174" s="137"/>
      <c r="O174" s="137"/>
      <c r="P174" s="137"/>
      <c r="Q174" s="138"/>
      <c r="R174" s="139"/>
      <c r="S174" s="139"/>
      <c r="T174" s="139"/>
      <c r="U174" s="139"/>
      <c r="V174" s="139"/>
      <c r="W174" s="137"/>
      <c r="X174" s="137"/>
      <c r="Y174" s="137"/>
      <c r="Z174" s="137"/>
      <c r="AA174" s="137"/>
      <c r="AB174" s="137"/>
    </row>
    <row r="175" spans="1:28" s="4" customFormat="1" ht="13.5" customHeight="1" x14ac:dyDescent="0.2">
      <c r="A175" s="76"/>
      <c r="B175" s="339" t="s">
        <v>224</v>
      </c>
      <c r="C175" s="4" t="s">
        <v>105</v>
      </c>
      <c r="D175" s="254"/>
      <c r="E175" s="192"/>
      <c r="F175" s="193"/>
      <c r="G175" s="193"/>
      <c r="H175" s="193"/>
      <c r="I175" s="193"/>
      <c r="J175" s="193"/>
      <c r="K175" s="137"/>
      <c r="L175" s="137"/>
      <c r="M175" s="137"/>
      <c r="N175" s="137"/>
      <c r="O175" s="137"/>
      <c r="P175" s="137"/>
      <c r="Q175" s="138"/>
      <c r="R175" s="139"/>
      <c r="S175" s="139"/>
      <c r="T175" s="139"/>
      <c r="U175" s="139"/>
      <c r="V175" s="139"/>
      <c r="W175" s="137"/>
      <c r="X175" s="137"/>
      <c r="Y175" s="137"/>
      <c r="Z175" s="137"/>
      <c r="AA175" s="137"/>
      <c r="AB175" s="137"/>
    </row>
    <row r="176" spans="1:28" s="4" customFormat="1" ht="13.5" customHeight="1" x14ac:dyDescent="0.2">
      <c r="A176" s="76"/>
      <c r="B176" s="175" t="s">
        <v>74</v>
      </c>
      <c r="C176" s="89" t="s">
        <v>77</v>
      </c>
      <c r="D176" s="254"/>
      <c r="E176" s="192"/>
      <c r="F176" s="193"/>
      <c r="G176" s="193"/>
      <c r="H176" s="193"/>
      <c r="I176" s="193"/>
      <c r="J176" s="193"/>
      <c r="K176" s="137"/>
      <c r="L176" s="137"/>
      <c r="M176" s="137"/>
      <c r="N176" s="137"/>
      <c r="O176" s="137"/>
      <c r="P176" s="137"/>
      <c r="Q176" s="138"/>
      <c r="R176" s="139"/>
      <c r="S176" s="139"/>
      <c r="T176" s="139"/>
      <c r="U176" s="139"/>
      <c r="V176" s="139"/>
      <c r="W176" s="137"/>
      <c r="X176" s="137"/>
      <c r="Y176" s="137"/>
      <c r="Z176" s="137"/>
      <c r="AA176" s="137"/>
      <c r="AB176" s="137"/>
    </row>
    <row r="177" spans="1:28" s="4" customFormat="1" ht="13.5" customHeight="1" thickBot="1" x14ac:dyDescent="0.25">
      <c r="A177" s="80"/>
      <c r="B177" s="176"/>
      <c r="C177" s="84"/>
      <c r="D177" s="252"/>
      <c r="E177" s="189"/>
      <c r="F177" s="190"/>
      <c r="G177" s="190"/>
      <c r="H177" s="190"/>
      <c r="I177" s="190"/>
      <c r="J177" s="190"/>
      <c r="K177" s="133"/>
      <c r="L177" s="133"/>
      <c r="M177" s="133"/>
      <c r="N177" s="133"/>
      <c r="O177" s="133"/>
      <c r="P177" s="133"/>
      <c r="Q177" s="134"/>
      <c r="R177" s="135"/>
      <c r="S177" s="135"/>
      <c r="T177" s="135"/>
      <c r="U177" s="135"/>
      <c r="V177" s="135"/>
      <c r="W177" s="133"/>
      <c r="X177" s="133"/>
      <c r="Y177" s="133"/>
      <c r="Z177" s="133"/>
      <c r="AA177" s="133"/>
      <c r="AB177" s="133"/>
    </row>
    <row r="178" spans="1:28" s="4" customFormat="1" ht="13.5" customHeight="1" x14ac:dyDescent="0.2">
      <c r="A178" s="79">
        <v>47</v>
      </c>
      <c r="B178" s="174" t="s">
        <v>52</v>
      </c>
      <c r="C178" s="45" t="s">
        <v>105</v>
      </c>
      <c r="D178" s="187">
        <f t="shared" ref="D178:D179" si="285">+Q178*96%</f>
        <v>32.26</v>
      </c>
      <c r="E178" s="187">
        <f t="shared" ref="E178:I179" si="286">Q178</f>
        <v>33.61</v>
      </c>
      <c r="F178" s="187">
        <f t="shared" si="286"/>
        <v>34.950000000000003</v>
      </c>
      <c r="G178" s="187">
        <f t="shared" si="286"/>
        <v>36.35</v>
      </c>
      <c r="H178" s="187">
        <f t="shared" si="286"/>
        <v>37.799999999999997</v>
      </c>
      <c r="I178" s="187">
        <f t="shared" si="286"/>
        <v>39.32</v>
      </c>
      <c r="J178" s="187">
        <f>V178</f>
        <v>40.89</v>
      </c>
      <c r="K178" s="130"/>
      <c r="L178" s="130">
        <f>(F178/E178)-1</f>
        <v>3.9869000000000002E-2</v>
      </c>
      <c r="M178" s="130">
        <f t="shared" ref="M178:P178" si="287">(G178/F178)-1</f>
        <v>4.0057000000000002E-2</v>
      </c>
      <c r="N178" s="130">
        <f t="shared" si="287"/>
        <v>3.9890000000000002E-2</v>
      </c>
      <c r="O178" s="130">
        <f t="shared" si="287"/>
        <v>4.0211999999999998E-2</v>
      </c>
      <c r="P178" s="130">
        <f t="shared" si="287"/>
        <v>3.9928999999999999E-2</v>
      </c>
      <c r="Q178" s="204">
        <f>ROUND(VLOOKUP($A178,'2019 REG - ORD 841'!$A$9:$V$303,17,FALSE)*(1+$I$2),5)</f>
        <v>33.60772</v>
      </c>
      <c r="R178" s="204">
        <f>ROUND(VLOOKUP($A178,'2019 REG - ORD 841'!$A$9:$V$303,18,FALSE)*(1+$I$2),5)</f>
        <v>34.952030000000001</v>
      </c>
      <c r="S178" s="204">
        <f>ROUND(VLOOKUP($A178,'2019 REG - ORD 841'!$A$9:$V$303,19,FALSE)*(1+$I$2),5)</f>
        <v>36.350119999999997</v>
      </c>
      <c r="T178" s="204">
        <f>ROUND(VLOOKUP($A178,'2019 REG - ORD 841'!$A$9:$V$303,20,FALSE)*(1+$I$2),5)</f>
        <v>37.804139999999997</v>
      </c>
      <c r="U178" s="204">
        <f>ROUND(VLOOKUP($A178,'2019 REG - ORD 841'!$A$9:$V$303,21,FALSE)*(1+$I$2),5)</f>
        <v>39.316290000000002</v>
      </c>
      <c r="V178" s="204">
        <f>ROUND(VLOOKUP($A178,'2019 REG - ORD 841'!$A$9:$V$303,22,FALSE)*(1+$I$2),5)</f>
        <v>40.888950000000001</v>
      </c>
      <c r="W178" s="130"/>
      <c r="X178" s="130">
        <f>(R178/Q178)-1</f>
        <v>0.04</v>
      </c>
      <c r="Y178" s="130">
        <f t="shared" ref="Y178:AB178" si="288">(S178/R178)-1</f>
        <v>0.04</v>
      </c>
      <c r="Z178" s="130">
        <f t="shared" si="288"/>
        <v>0.04</v>
      </c>
      <c r="AA178" s="130">
        <f t="shared" si="288"/>
        <v>0.04</v>
      </c>
      <c r="AB178" s="130">
        <f t="shared" si="288"/>
        <v>0.04</v>
      </c>
    </row>
    <row r="179" spans="1:28" s="4" customFormat="1" ht="13.5" customHeight="1" x14ac:dyDescent="0.2">
      <c r="A179" s="76"/>
      <c r="B179" s="175" t="s">
        <v>69</v>
      </c>
      <c r="C179" s="89" t="s">
        <v>105</v>
      </c>
      <c r="D179" s="188">
        <f t="shared" si="285"/>
        <v>67108</v>
      </c>
      <c r="E179" s="188">
        <f t="shared" si="286"/>
        <v>69904</v>
      </c>
      <c r="F179" s="188">
        <f t="shared" si="286"/>
        <v>72700</v>
      </c>
      <c r="G179" s="188">
        <f t="shared" si="286"/>
        <v>75608</v>
      </c>
      <c r="H179" s="188">
        <f t="shared" si="286"/>
        <v>78633</v>
      </c>
      <c r="I179" s="188">
        <f t="shared" si="286"/>
        <v>81778</v>
      </c>
      <c r="J179" s="188">
        <f>V179</f>
        <v>85049</v>
      </c>
      <c r="K179" s="130">
        <f t="shared" ref="K179:P179" si="289">(E178/E166)-1</f>
        <v>2.5007999999999999E-2</v>
      </c>
      <c r="L179" s="130">
        <f t="shared" si="289"/>
        <v>2.4927000000000001E-2</v>
      </c>
      <c r="M179" s="130">
        <f t="shared" si="289"/>
        <v>2.5099E-2</v>
      </c>
      <c r="N179" s="130">
        <f t="shared" si="289"/>
        <v>2.4945999999999999E-2</v>
      </c>
      <c r="O179" s="130">
        <f t="shared" si="289"/>
        <v>2.5026E-2</v>
      </c>
      <c r="P179" s="130">
        <f t="shared" si="289"/>
        <v>2.5069000000000001E-2</v>
      </c>
      <c r="Q179" s="131">
        <f t="shared" ref="Q179:U179" si="290">ROUND((Q178*2080),5)</f>
        <v>69904.0576</v>
      </c>
      <c r="R179" s="132">
        <f t="shared" si="290"/>
        <v>72700.222399999999</v>
      </c>
      <c r="S179" s="132">
        <f t="shared" si="290"/>
        <v>75608.249599999996</v>
      </c>
      <c r="T179" s="132">
        <f t="shared" si="290"/>
        <v>78632.611199999999</v>
      </c>
      <c r="U179" s="132">
        <f t="shared" si="290"/>
        <v>81777.883199999997</v>
      </c>
      <c r="V179" s="132">
        <f>ROUND((V178*2080),5)</f>
        <v>85049.016000000003</v>
      </c>
      <c r="W179" s="130">
        <f t="shared" ref="W179:AB179" si="291">(Q178/Q166)-1</f>
        <v>2.5000000000000001E-2</v>
      </c>
      <c r="X179" s="130">
        <f t="shared" si="291"/>
        <v>2.5000000000000001E-2</v>
      </c>
      <c r="Y179" s="130">
        <f t="shared" si="291"/>
        <v>2.5000000000000001E-2</v>
      </c>
      <c r="Z179" s="130">
        <f t="shared" si="291"/>
        <v>2.5000000000000001E-2</v>
      </c>
      <c r="AA179" s="130">
        <f t="shared" si="291"/>
        <v>2.5000000000000001E-2</v>
      </c>
      <c r="AB179" s="130">
        <f t="shared" si="291"/>
        <v>2.5000000000000001E-2</v>
      </c>
    </row>
    <row r="180" spans="1:28" s="4" customFormat="1" ht="13.5" customHeight="1" x14ac:dyDescent="0.2">
      <c r="A180" s="76"/>
      <c r="B180" s="171" t="s">
        <v>123</v>
      </c>
      <c r="C180" s="24" t="s">
        <v>77</v>
      </c>
      <c r="D180" s="248"/>
      <c r="E180" s="192"/>
      <c r="F180" s="193"/>
      <c r="G180" s="193"/>
      <c r="H180" s="193"/>
      <c r="I180" s="193"/>
      <c r="J180" s="193"/>
      <c r="K180" s="137"/>
      <c r="L180" s="137"/>
      <c r="M180" s="137"/>
      <c r="N180" s="137"/>
      <c r="O180" s="137"/>
      <c r="P180" s="137"/>
      <c r="Q180" s="138"/>
      <c r="R180" s="139"/>
      <c r="S180" s="139"/>
      <c r="T180" s="139"/>
      <c r="U180" s="139"/>
      <c r="V180" s="139"/>
      <c r="W180" s="137"/>
      <c r="X180" s="137"/>
      <c r="Y180" s="137"/>
      <c r="Z180" s="137"/>
      <c r="AA180" s="137"/>
      <c r="AB180" s="137"/>
    </row>
    <row r="181" spans="1:28" s="4" customFormat="1" ht="13.5" customHeight="1" thickBot="1" x14ac:dyDescent="0.25">
      <c r="A181" s="80"/>
      <c r="B181" s="333" t="s">
        <v>50</v>
      </c>
      <c r="C181" s="351" t="s">
        <v>105</v>
      </c>
      <c r="D181" s="249"/>
      <c r="E181" s="189"/>
      <c r="F181" s="190"/>
      <c r="G181" s="190"/>
      <c r="H181" s="190"/>
      <c r="I181" s="190"/>
      <c r="J181" s="190"/>
      <c r="K181" s="133"/>
      <c r="L181" s="133"/>
      <c r="M181" s="133"/>
      <c r="N181" s="133"/>
      <c r="O181" s="133"/>
      <c r="P181" s="133"/>
      <c r="Q181" s="134"/>
      <c r="R181" s="135"/>
      <c r="S181" s="135"/>
      <c r="T181" s="135"/>
      <c r="U181" s="135"/>
      <c r="V181" s="135"/>
      <c r="W181" s="133"/>
      <c r="X181" s="133"/>
      <c r="Y181" s="133"/>
      <c r="Z181" s="133"/>
      <c r="AA181" s="133"/>
      <c r="AB181" s="133"/>
    </row>
    <row r="182" spans="1:28" s="4" customFormat="1" ht="13.5" customHeight="1" x14ac:dyDescent="0.2">
      <c r="A182" s="79">
        <v>48</v>
      </c>
      <c r="B182" s="358" t="s">
        <v>54</v>
      </c>
      <c r="C182" s="45" t="s">
        <v>77</v>
      </c>
      <c r="D182" s="187">
        <f t="shared" ref="D182:D183" si="292">+Q182*96%</f>
        <v>33.07</v>
      </c>
      <c r="E182" s="187">
        <f t="shared" ref="E182:I183" si="293">Q182</f>
        <v>34.450000000000003</v>
      </c>
      <c r="F182" s="187">
        <f t="shared" si="293"/>
        <v>35.83</v>
      </c>
      <c r="G182" s="187">
        <f t="shared" si="293"/>
        <v>37.26</v>
      </c>
      <c r="H182" s="187">
        <f t="shared" si="293"/>
        <v>38.75</v>
      </c>
      <c r="I182" s="187">
        <f t="shared" si="293"/>
        <v>40.299999999999997</v>
      </c>
      <c r="J182" s="187">
        <f>V182</f>
        <v>41.91</v>
      </c>
      <c r="K182" s="130"/>
      <c r="L182" s="130">
        <f>(F182/E182)-1</f>
        <v>4.0058000000000003E-2</v>
      </c>
      <c r="M182" s="130">
        <f t="shared" ref="M182:P182" si="294">(G182/F182)-1</f>
        <v>3.9911000000000002E-2</v>
      </c>
      <c r="N182" s="130">
        <f t="shared" si="294"/>
        <v>3.9988999999999997E-2</v>
      </c>
      <c r="O182" s="130">
        <f t="shared" si="294"/>
        <v>0.04</v>
      </c>
      <c r="P182" s="130">
        <f t="shared" si="294"/>
        <v>3.9949999999999999E-2</v>
      </c>
      <c r="Q182" s="204">
        <f>ROUND(VLOOKUP($A182,'2019 REG - ORD 841'!$A$9:$V$303,17,FALSE)*(1+$I$2),5)</f>
        <v>34.44791</v>
      </c>
      <c r="R182" s="204">
        <f>ROUND(VLOOKUP($A182,'2019 REG - ORD 841'!$A$9:$V$303,18,FALSE)*(1+$I$2),5)</f>
        <v>35.825830000000003</v>
      </c>
      <c r="S182" s="204">
        <f>ROUND(VLOOKUP($A182,'2019 REG - ORD 841'!$A$9:$V$303,19,FALSE)*(1+$I$2),5)</f>
        <v>37.258870000000002</v>
      </c>
      <c r="T182" s="204">
        <f>ROUND(VLOOKUP($A182,'2019 REG - ORD 841'!$A$9:$V$303,20,FALSE)*(1+$I$2),5)</f>
        <v>38.749229999999997</v>
      </c>
      <c r="U182" s="204">
        <f>ROUND(VLOOKUP($A182,'2019 REG - ORD 841'!$A$9:$V$303,21,FALSE)*(1+$I$2),5)</f>
        <v>40.299199999999999</v>
      </c>
      <c r="V182" s="204">
        <f>ROUND(VLOOKUP($A182,'2019 REG - ORD 841'!$A$9:$V$303,22,FALSE)*(1+$I$2),5)</f>
        <v>41.911169999999998</v>
      </c>
      <c r="W182" s="130"/>
      <c r="X182" s="130">
        <f>(R182/Q182)-1</f>
        <v>0.04</v>
      </c>
      <c r="Y182" s="130">
        <f t="shared" ref="Y182:AB182" si="295">(S182/R182)-1</f>
        <v>0.04</v>
      </c>
      <c r="Z182" s="130">
        <f t="shared" si="295"/>
        <v>0.04</v>
      </c>
      <c r="AA182" s="130">
        <f t="shared" si="295"/>
        <v>0.04</v>
      </c>
      <c r="AB182" s="130">
        <f t="shared" si="295"/>
        <v>0.04</v>
      </c>
    </row>
    <row r="183" spans="1:28" s="4" customFormat="1" ht="13.5" customHeight="1" x14ac:dyDescent="0.2">
      <c r="A183" s="76"/>
      <c r="B183" s="175"/>
      <c r="C183" s="89"/>
      <c r="D183" s="188">
        <f t="shared" si="292"/>
        <v>68786</v>
      </c>
      <c r="E183" s="188">
        <f t="shared" si="293"/>
        <v>71652</v>
      </c>
      <c r="F183" s="188">
        <f t="shared" si="293"/>
        <v>74518</v>
      </c>
      <c r="G183" s="188">
        <f t="shared" si="293"/>
        <v>77498</v>
      </c>
      <c r="H183" s="188">
        <f t="shared" si="293"/>
        <v>80598</v>
      </c>
      <c r="I183" s="188">
        <f t="shared" si="293"/>
        <v>83822</v>
      </c>
      <c r="J183" s="188">
        <f>V183</f>
        <v>87175</v>
      </c>
      <c r="K183" s="130">
        <f>(E182/E178)-1</f>
        <v>2.4993000000000001E-2</v>
      </c>
      <c r="L183" s="130">
        <f>(F182/F178)-1</f>
        <v>2.5179E-2</v>
      </c>
      <c r="M183" s="130">
        <f t="shared" ref="M183:P183" si="296">(G182/G178)-1</f>
        <v>2.5034000000000001E-2</v>
      </c>
      <c r="N183" s="130">
        <f t="shared" si="296"/>
        <v>2.5132000000000002E-2</v>
      </c>
      <c r="O183" s="130">
        <f t="shared" si="296"/>
        <v>2.4924000000000002E-2</v>
      </c>
      <c r="P183" s="130">
        <f t="shared" si="296"/>
        <v>2.4944999999999998E-2</v>
      </c>
      <c r="Q183" s="131">
        <f t="shared" ref="Q183:U183" si="297">ROUND((Q182*2080),5)</f>
        <v>71651.652799999996</v>
      </c>
      <c r="R183" s="132">
        <f t="shared" si="297"/>
        <v>74517.7264</v>
      </c>
      <c r="S183" s="132">
        <f t="shared" si="297"/>
        <v>77498.449600000007</v>
      </c>
      <c r="T183" s="132">
        <f t="shared" si="297"/>
        <v>80598.398400000005</v>
      </c>
      <c r="U183" s="132">
        <f t="shared" si="297"/>
        <v>83822.335999999996</v>
      </c>
      <c r="V183" s="132">
        <f>ROUND((V182*2080),5)</f>
        <v>87175.233600000007</v>
      </c>
      <c r="W183" s="130">
        <f>(Q182/Q178)-1</f>
        <v>2.5000000000000001E-2</v>
      </c>
      <c r="X183" s="130">
        <f>(R182/R178)-1</f>
        <v>2.5000000000000001E-2</v>
      </c>
      <c r="Y183" s="130">
        <f t="shared" ref="Y183:AB183" si="298">(S182/S178)-1</f>
        <v>2.5000000000000001E-2</v>
      </c>
      <c r="Z183" s="130">
        <f t="shared" si="298"/>
        <v>2.5000000000000001E-2</v>
      </c>
      <c r="AA183" s="130">
        <f t="shared" si="298"/>
        <v>2.5000000000000001E-2</v>
      </c>
      <c r="AB183" s="130">
        <f t="shared" si="298"/>
        <v>2.5000000000000001E-2</v>
      </c>
    </row>
    <row r="184" spans="1:28" s="4" customFormat="1" ht="13.5" customHeight="1" thickBot="1" x14ac:dyDescent="0.25">
      <c r="A184" s="80"/>
      <c r="B184" s="170"/>
      <c r="C184" s="49"/>
      <c r="D184" s="249"/>
      <c r="E184" s="189"/>
      <c r="F184" s="190"/>
      <c r="G184" s="190"/>
      <c r="H184" s="190"/>
      <c r="I184" s="190"/>
      <c r="J184" s="190"/>
      <c r="K184" s="133"/>
      <c r="L184" s="133"/>
      <c r="M184" s="133"/>
      <c r="N184" s="133"/>
      <c r="O184" s="133"/>
      <c r="P184" s="133"/>
      <c r="Q184" s="134"/>
      <c r="R184" s="135"/>
      <c r="S184" s="135"/>
      <c r="T184" s="135"/>
      <c r="U184" s="135"/>
      <c r="V184" s="135"/>
      <c r="W184" s="133"/>
      <c r="X184" s="133"/>
      <c r="Y184" s="133"/>
      <c r="Z184" s="133"/>
      <c r="AA184" s="133"/>
      <c r="AB184" s="133"/>
    </row>
    <row r="185" spans="1:28" s="4" customFormat="1" ht="13.5" customHeight="1" x14ac:dyDescent="0.2">
      <c r="A185" s="79">
        <v>49</v>
      </c>
      <c r="B185" s="356" t="s">
        <v>54</v>
      </c>
      <c r="C185" s="45" t="s">
        <v>77</v>
      </c>
      <c r="D185" s="187">
        <f t="shared" ref="D185" si="299">+Q185*96%</f>
        <v>33.9</v>
      </c>
      <c r="E185" s="187">
        <f t="shared" ref="E185:I185" si="300">Q185</f>
        <v>35.31</v>
      </c>
      <c r="F185" s="187">
        <f t="shared" si="300"/>
        <v>36.72</v>
      </c>
      <c r="G185" s="187">
        <f t="shared" si="300"/>
        <v>38.19</v>
      </c>
      <c r="H185" s="187">
        <f t="shared" si="300"/>
        <v>39.72</v>
      </c>
      <c r="I185" s="187">
        <f t="shared" si="300"/>
        <v>41.31</v>
      </c>
      <c r="J185" s="187">
        <f>V185</f>
        <v>42.96</v>
      </c>
      <c r="K185" s="130"/>
      <c r="L185" s="130">
        <f>(F185/E185)-1</f>
        <v>3.9932000000000002E-2</v>
      </c>
      <c r="M185" s="130">
        <f t="shared" ref="M185:P185" si="301">(G185/F185)-1</f>
        <v>4.0032999999999999E-2</v>
      </c>
      <c r="N185" s="130">
        <f t="shared" si="301"/>
        <v>4.0063000000000001E-2</v>
      </c>
      <c r="O185" s="130">
        <f t="shared" si="301"/>
        <v>4.0030000000000003E-2</v>
      </c>
      <c r="P185" s="130">
        <f t="shared" si="301"/>
        <v>3.9941999999999998E-2</v>
      </c>
      <c r="Q185" s="204">
        <f>ROUND(VLOOKUP($A185,'2019 REG - ORD 841'!$A$9:$V$303,17,FALSE)*(1+$I$2),5)</f>
        <v>35.309100000000001</v>
      </c>
      <c r="R185" s="204">
        <f>ROUND(VLOOKUP($A185,'2019 REG - ORD 841'!$A$9:$V$303,18,FALSE)*(1+$I$2),5)</f>
        <v>36.721469999999997</v>
      </c>
      <c r="S185" s="204">
        <f>ROUND(VLOOKUP($A185,'2019 REG - ORD 841'!$A$9:$V$303,19,FALSE)*(1+$I$2),5)</f>
        <v>38.190350000000002</v>
      </c>
      <c r="T185" s="204">
        <f>ROUND(VLOOKUP($A185,'2019 REG - ORD 841'!$A$9:$V$303,20,FALSE)*(1+$I$2),5)</f>
        <v>39.717970000000001</v>
      </c>
      <c r="U185" s="204">
        <f>ROUND(VLOOKUP($A185,'2019 REG - ORD 841'!$A$9:$V$303,21,FALSE)*(1+$I$2),5)</f>
        <v>41.306669999999997</v>
      </c>
      <c r="V185" s="204">
        <f>ROUND(VLOOKUP($A185,'2019 REG - ORD 841'!$A$9:$V$303,22,FALSE)*(1+$I$2),5)</f>
        <v>42.958950000000002</v>
      </c>
      <c r="W185" s="130"/>
      <c r="X185" s="130">
        <f>(R185/Q185)-1</f>
        <v>0.04</v>
      </c>
      <c r="Y185" s="130">
        <f t="shared" ref="Y185:AB185" si="302">(S185/R185)-1</f>
        <v>4.0001000000000002E-2</v>
      </c>
      <c r="Z185" s="130">
        <f t="shared" si="302"/>
        <v>0.04</v>
      </c>
      <c r="AA185" s="130">
        <f t="shared" si="302"/>
        <v>0.04</v>
      </c>
      <c r="AB185" s="130">
        <f t="shared" si="302"/>
        <v>0.04</v>
      </c>
    </row>
    <row r="186" spans="1:28" s="4" customFormat="1" ht="13.5" customHeight="1" x14ac:dyDescent="0.2">
      <c r="A186" s="76"/>
      <c r="B186" s="167" t="s">
        <v>284</v>
      </c>
      <c r="C186" s="24" t="s">
        <v>77</v>
      </c>
      <c r="D186" s="188">
        <f>+Q186*96%</f>
        <v>70505</v>
      </c>
      <c r="E186" s="188">
        <f>Q186</f>
        <v>73443</v>
      </c>
      <c r="F186" s="188">
        <f>R186</f>
        <v>76381</v>
      </c>
      <c r="G186" s="188">
        <f>S186</f>
        <v>79436</v>
      </c>
      <c r="H186" s="188">
        <f>T186</f>
        <v>82613</v>
      </c>
      <c r="I186" s="188">
        <f>U186</f>
        <v>85918</v>
      </c>
      <c r="J186" s="188">
        <f>V186</f>
        <v>89355</v>
      </c>
      <c r="K186" s="130">
        <f t="shared" ref="K186:P186" si="303">(E185/E182)-1</f>
        <v>2.4964E-2</v>
      </c>
      <c r="L186" s="130">
        <f t="shared" si="303"/>
        <v>2.4840000000000001E-2</v>
      </c>
      <c r="M186" s="130">
        <f t="shared" si="303"/>
        <v>2.496E-2</v>
      </c>
      <c r="N186" s="130">
        <f t="shared" si="303"/>
        <v>2.5031999999999999E-2</v>
      </c>
      <c r="O186" s="130">
        <f t="shared" si="303"/>
        <v>2.5062000000000001E-2</v>
      </c>
      <c r="P186" s="130">
        <f t="shared" si="303"/>
        <v>2.5054E-2</v>
      </c>
      <c r="Q186" s="131">
        <f t="shared" ref="Q186:V186" si="304">ROUND((Q185*2080),5)</f>
        <v>73442.928</v>
      </c>
      <c r="R186" s="132">
        <f t="shared" si="304"/>
        <v>76380.657600000006</v>
      </c>
      <c r="S186" s="132">
        <f t="shared" si="304"/>
        <v>79435.928</v>
      </c>
      <c r="T186" s="132">
        <f t="shared" si="304"/>
        <v>82613.377600000007</v>
      </c>
      <c r="U186" s="132">
        <f t="shared" si="304"/>
        <v>85917.873600000006</v>
      </c>
      <c r="V186" s="132">
        <f t="shared" si="304"/>
        <v>89354.615999999995</v>
      </c>
      <c r="W186" s="130">
        <f t="shared" ref="W186:AB186" si="305">(Q185/Q182)-1</f>
        <v>2.5000000000000001E-2</v>
      </c>
      <c r="X186" s="130">
        <f t="shared" si="305"/>
        <v>2.5000000000000001E-2</v>
      </c>
      <c r="Y186" s="130">
        <f t="shared" si="305"/>
        <v>2.5000000000000001E-2</v>
      </c>
      <c r="Z186" s="130">
        <f t="shared" si="305"/>
        <v>2.5000000000000001E-2</v>
      </c>
      <c r="AA186" s="130">
        <f t="shared" si="305"/>
        <v>2.5000000000000001E-2</v>
      </c>
      <c r="AB186" s="130">
        <f t="shared" si="305"/>
        <v>2.5000000000000001E-2</v>
      </c>
    </row>
    <row r="187" spans="1:28" s="4" customFormat="1" ht="13.5" customHeight="1" x14ac:dyDescent="0.2">
      <c r="A187" s="76"/>
      <c r="B187" s="167" t="s">
        <v>298</v>
      </c>
      <c r="C187" s="24" t="s">
        <v>77</v>
      </c>
      <c r="D187" s="232"/>
      <c r="E187" s="232"/>
      <c r="F187" s="232"/>
      <c r="G187" s="232"/>
      <c r="H187" s="232"/>
      <c r="I187" s="232"/>
      <c r="J187" s="232"/>
      <c r="K187" s="130"/>
      <c r="L187" s="130"/>
      <c r="M187" s="130"/>
      <c r="N187" s="130"/>
      <c r="O187" s="130"/>
      <c r="P187" s="130"/>
      <c r="Q187" s="298"/>
      <c r="R187" s="299"/>
      <c r="S187" s="299"/>
      <c r="T187" s="299"/>
      <c r="U187" s="299"/>
      <c r="V187" s="299"/>
      <c r="W187" s="130"/>
      <c r="X187" s="130"/>
      <c r="Y187" s="130"/>
      <c r="Z187" s="130"/>
      <c r="AA187" s="130"/>
      <c r="AB187" s="130"/>
    </row>
    <row r="188" spans="1:28" s="4" customFormat="1" ht="13.5" customHeight="1" x14ac:dyDescent="0.2">
      <c r="A188" s="76"/>
      <c r="B188" s="167" t="s">
        <v>154</v>
      </c>
      <c r="C188" s="89"/>
      <c r="D188" s="232"/>
      <c r="E188" s="232"/>
      <c r="F188" s="232"/>
      <c r="G188" s="232"/>
      <c r="H188" s="232"/>
      <c r="I188" s="232"/>
      <c r="J188" s="232"/>
      <c r="K188" s="130"/>
      <c r="L188" s="130"/>
      <c r="M188" s="130"/>
      <c r="N188" s="130"/>
      <c r="O188" s="130"/>
      <c r="P188" s="130"/>
      <c r="Q188" s="130"/>
      <c r="R188" s="130"/>
      <c r="S188" s="130"/>
      <c r="T188" s="130"/>
      <c r="U188" s="130"/>
      <c r="V188" s="130"/>
      <c r="W188" s="130"/>
      <c r="X188" s="130"/>
      <c r="Y188" s="130"/>
      <c r="Z188" s="130"/>
      <c r="AA188" s="130"/>
      <c r="AB188" s="130"/>
    </row>
    <row r="189" spans="1:28" s="4" customFormat="1" ht="12" thickBot="1" x14ac:dyDescent="0.25">
      <c r="A189" s="80"/>
      <c r="B189" s="176"/>
      <c r="C189" s="84"/>
      <c r="D189" s="249"/>
      <c r="E189" s="189"/>
      <c r="F189" s="190"/>
      <c r="G189" s="190"/>
      <c r="H189" s="190"/>
      <c r="I189" s="190"/>
      <c r="J189" s="190"/>
      <c r="K189" s="133"/>
      <c r="L189" s="133"/>
      <c r="M189" s="133"/>
      <c r="N189" s="133"/>
      <c r="O189" s="133"/>
      <c r="P189" s="133"/>
      <c r="Q189" s="134"/>
      <c r="R189" s="135"/>
      <c r="S189" s="135"/>
      <c r="T189" s="135"/>
      <c r="U189" s="135"/>
      <c r="V189" s="135"/>
      <c r="W189" s="133"/>
      <c r="X189" s="133"/>
      <c r="Y189" s="133"/>
      <c r="Z189" s="133"/>
      <c r="AA189" s="133"/>
      <c r="AB189" s="133"/>
    </row>
    <row r="190" spans="1:28" s="4" customFormat="1" ht="13.5" customHeight="1" x14ac:dyDescent="0.2">
      <c r="A190" s="79">
        <v>50</v>
      </c>
      <c r="B190" s="343" t="s">
        <v>272</v>
      </c>
      <c r="C190" s="344" t="s">
        <v>77</v>
      </c>
      <c r="D190" s="187">
        <f t="shared" ref="D190:D191" si="306">+Q190*96%</f>
        <v>34.74</v>
      </c>
      <c r="E190" s="187">
        <f t="shared" ref="E190:I191" si="307">Q190</f>
        <v>36.19</v>
      </c>
      <c r="F190" s="187">
        <f t="shared" si="307"/>
        <v>37.64</v>
      </c>
      <c r="G190" s="187">
        <f t="shared" si="307"/>
        <v>39.15</v>
      </c>
      <c r="H190" s="187">
        <f t="shared" si="307"/>
        <v>40.71</v>
      </c>
      <c r="I190" s="187">
        <f t="shared" si="307"/>
        <v>42.34</v>
      </c>
      <c r="J190" s="187">
        <f>V190</f>
        <v>44.03</v>
      </c>
      <c r="K190" s="130"/>
      <c r="L190" s="130">
        <f>(F190/E190)-1</f>
        <v>4.0065999999999997E-2</v>
      </c>
      <c r="M190" s="130">
        <f t="shared" ref="M190:P190" si="308">(G190/F190)-1</f>
        <v>4.0117E-2</v>
      </c>
      <c r="N190" s="130">
        <f t="shared" si="308"/>
        <v>3.9847E-2</v>
      </c>
      <c r="O190" s="130">
        <f t="shared" si="308"/>
        <v>4.0038999999999998E-2</v>
      </c>
      <c r="P190" s="130">
        <f t="shared" si="308"/>
        <v>3.9914999999999999E-2</v>
      </c>
      <c r="Q190" s="204">
        <f>ROUND(VLOOKUP($A190,'2019 REG - ORD 841'!$A$9:$V$303,17,FALSE)*(1+$I$2),5)</f>
        <v>36.191850000000002</v>
      </c>
      <c r="R190" s="204">
        <f>ROUND(VLOOKUP($A190,'2019 REG - ORD 841'!$A$9:$V$303,18,FALSE)*(1+$I$2),5)</f>
        <v>37.639519999999997</v>
      </c>
      <c r="S190" s="204">
        <f>ROUND(VLOOKUP($A190,'2019 REG - ORD 841'!$A$9:$V$303,19,FALSE)*(1+$I$2),5)</f>
        <v>39.145099999999999</v>
      </c>
      <c r="T190" s="204">
        <f>ROUND(VLOOKUP($A190,'2019 REG - ORD 841'!$A$9:$V$303,20,FALSE)*(1+$I$2),5)</f>
        <v>40.710920000000002</v>
      </c>
      <c r="U190" s="204">
        <f>ROUND(VLOOKUP($A190,'2019 REG - ORD 841'!$A$9:$V$303,21,FALSE)*(1+$I$2),5)</f>
        <v>42.33934</v>
      </c>
      <c r="V190" s="204">
        <f>ROUND(VLOOKUP($A190,'2019 REG - ORD 841'!$A$9:$V$303,22,FALSE)*(1+$I$2),5)</f>
        <v>44.032940000000004</v>
      </c>
      <c r="W190" s="130"/>
      <c r="X190" s="130">
        <f>(R190/Q190)-1</f>
        <v>0.04</v>
      </c>
      <c r="Y190" s="130">
        <f t="shared" ref="Y190:AB190" si="309">(S190/R190)-1</f>
        <v>0.04</v>
      </c>
      <c r="Z190" s="130">
        <f t="shared" si="309"/>
        <v>0.04</v>
      </c>
      <c r="AA190" s="130">
        <f t="shared" si="309"/>
        <v>0.04</v>
      </c>
      <c r="AB190" s="130">
        <f t="shared" si="309"/>
        <v>4.0001000000000002E-2</v>
      </c>
    </row>
    <row r="191" spans="1:28" s="52" customFormat="1" ht="13.5" customHeight="1" x14ac:dyDescent="0.2">
      <c r="A191" s="76"/>
      <c r="B191" s="342" t="s">
        <v>75</v>
      </c>
      <c r="C191" s="310" t="s">
        <v>77</v>
      </c>
      <c r="D191" s="188">
        <f t="shared" si="306"/>
        <v>72268</v>
      </c>
      <c r="E191" s="188">
        <f t="shared" si="307"/>
        <v>75279</v>
      </c>
      <c r="F191" s="188">
        <f t="shared" si="307"/>
        <v>78290</v>
      </c>
      <c r="G191" s="188">
        <f t="shared" si="307"/>
        <v>81422</v>
      </c>
      <c r="H191" s="188">
        <f t="shared" si="307"/>
        <v>84679</v>
      </c>
      <c r="I191" s="188">
        <f t="shared" si="307"/>
        <v>88066</v>
      </c>
      <c r="J191" s="188">
        <f>V191</f>
        <v>91589</v>
      </c>
      <c r="K191" s="130">
        <f t="shared" ref="K191:P191" si="310">(E190/E185)-1</f>
        <v>2.4922E-2</v>
      </c>
      <c r="L191" s="130">
        <f t="shared" si="310"/>
        <v>2.5054E-2</v>
      </c>
      <c r="M191" s="130">
        <f t="shared" si="310"/>
        <v>2.5137E-2</v>
      </c>
      <c r="N191" s="130">
        <f t="shared" si="310"/>
        <v>2.4924000000000002E-2</v>
      </c>
      <c r="O191" s="130">
        <f t="shared" si="310"/>
        <v>2.4933E-2</v>
      </c>
      <c r="P191" s="130">
        <f t="shared" si="310"/>
        <v>2.4906999999999999E-2</v>
      </c>
      <c r="Q191" s="131">
        <f t="shared" ref="Q191:U191" si="311">ROUND((Q190*2080),5)</f>
        <v>75279.047999999995</v>
      </c>
      <c r="R191" s="132">
        <f t="shared" si="311"/>
        <v>78290.2016</v>
      </c>
      <c r="S191" s="132">
        <f t="shared" si="311"/>
        <v>81421.808000000005</v>
      </c>
      <c r="T191" s="132">
        <f t="shared" si="311"/>
        <v>84678.713600000003</v>
      </c>
      <c r="U191" s="132">
        <f t="shared" si="311"/>
        <v>88065.8272</v>
      </c>
      <c r="V191" s="132">
        <f>ROUND((V190*2080),5)</f>
        <v>91588.515199999994</v>
      </c>
      <c r="W191" s="130">
        <f t="shared" ref="W191:AB191" si="312">(Q190/Q185)-1</f>
        <v>2.5000999999999999E-2</v>
      </c>
      <c r="X191" s="130">
        <f t="shared" si="312"/>
        <v>2.5000000000000001E-2</v>
      </c>
      <c r="Y191" s="130">
        <f t="shared" si="312"/>
        <v>2.5000000000000001E-2</v>
      </c>
      <c r="Z191" s="130">
        <f t="shared" si="312"/>
        <v>2.5000000000000001E-2</v>
      </c>
      <c r="AA191" s="130">
        <f t="shared" si="312"/>
        <v>2.5000000000000001E-2</v>
      </c>
      <c r="AB191" s="130">
        <f t="shared" si="312"/>
        <v>2.5000000000000001E-2</v>
      </c>
    </row>
    <row r="192" spans="1:28" s="52" customFormat="1" ht="13.5" customHeight="1" x14ac:dyDescent="0.2">
      <c r="A192" s="76"/>
      <c r="B192" s="171" t="s">
        <v>56</v>
      </c>
      <c r="C192" s="24" t="s">
        <v>105</v>
      </c>
      <c r="D192" s="248"/>
      <c r="E192" s="194"/>
      <c r="F192" s="195"/>
      <c r="G192" s="195"/>
      <c r="H192" s="195"/>
      <c r="I192" s="195"/>
      <c r="J192" s="195"/>
      <c r="K192" s="136"/>
      <c r="L192" s="136"/>
      <c r="M192" s="136"/>
      <c r="N192" s="136"/>
      <c r="O192" s="136"/>
      <c r="P192" s="136"/>
      <c r="Q192" s="131"/>
      <c r="R192" s="132"/>
      <c r="S192" s="132"/>
      <c r="T192" s="132"/>
      <c r="U192" s="132"/>
      <c r="V192" s="132"/>
      <c r="W192" s="136"/>
      <c r="X192" s="136"/>
      <c r="Y192" s="136"/>
      <c r="Z192" s="136"/>
      <c r="AA192" s="136"/>
      <c r="AB192" s="136"/>
    </row>
    <row r="193" spans="1:28" s="291" customFormat="1" ht="13.5" customHeight="1" x14ac:dyDescent="0.2">
      <c r="A193" s="284"/>
      <c r="B193" s="222" t="s">
        <v>307</v>
      </c>
      <c r="C193" s="24" t="s">
        <v>77</v>
      </c>
      <c r="D193" s="285"/>
      <c r="E193" s="286"/>
      <c r="F193" s="287"/>
      <c r="G193" s="287"/>
      <c r="H193" s="287"/>
      <c r="I193" s="287"/>
      <c r="J193" s="287"/>
      <c r="K193" s="288"/>
      <c r="L193" s="288"/>
      <c r="M193" s="288"/>
      <c r="N193" s="288"/>
      <c r="O193" s="288"/>
      <c r="P193" s="288"/>
      <c r="Q193" s="289"/>
      <c r="R193" s="290"/>
      <c r="S193" s="290"/>
      <c r="T193" s="290"/>
      <c r="U193" s="290"/>
      <c r="V193" s="290"/>
      <c r="W193" s="288"/>
      <c r="X193" s="288"/>
      <c r="Y193" s="288"/>
      <c r="Z193" s="288"/>
      <c r="AA193" s="288"/>
      <c r="AB193" s="288"/>
    </row>
    <row r="194" spans="1:28" s="52" customFormat="1" ht="13.5" customHeight="1" x14ac:dyDescent="0.2">
      <c r="A194" s="76"/>
      <c r="B194" s="342" t="s">
        <v>78</v>
      </c>
      <c r="C194" s="310" t="s">
        <v>77</v>
      </c>
      <c r="D194" s="248"/>
      <c r="E194" s="194"/>
      <c r="F194" s="195"/>
      <c r="G194" s="195"/>
      <c r="H194" s="195"/>
      <c r="I194" s="195"/>
      <c r="J194" s="195"/>
      <c r="K194" s="136"/>
      <c r="L194" s="136"/>
      <c r="M194" s="136"/>
      <c r="N194" s="136"/>
      <c r="O194" s="136"/>
      <c r="P194" s="136"/>
      <c r="Q194" s="131"/>
      <c r="R194" s="132"/>
      <c r="S194" s="132"/>
      <c r="T194" s="132"/>
      <c r="U194" s="132"/>
      <c r="V194" s="132"/>
      <c r="W194" s="136"/>
      <c r="X194" s="136"/>
      <c r="Y194" s="136"/>
      <c r="Z194" s="136"/>
      <c r="AA194" s="136"/>
      <c r="AB194" s="136"/>
    </row>
    <row r="195" spans="1:28" s="52" customFormat="1" ht="13.5" customHeight="1" x14ac:dyDescent="0.2">
      <c r="A195" s="76"/>
      <c r="B195" s="292" t="s">
        <v>306</v>
      </c>
      <c r="C195" s="310" t="s">
        <v>77</v>
      </c>
      <c r="D195" s="248"/>
      <c r="E195" s="194"/>
      <c r="F195" s="195"/>
      <c r="G195" s="195"/>
      <c r="H195" s="195"/>
      <c r="I195" s="195"/>
      <c r="J195" s="195"/>
      <c r="K195" s="136"/>
      <c r="L195" s="136"/>
      <c r="M195" s="136"/>
      <c r="N195" s="136"/>
      <c r="O195" s="136"/>
      <c r="P195" s="136"/>
      <c r="Q195" s="131"/>
      <c r="R195" s="132"/>
      <c r="S195" s="132"/>
      <c r="T195" s="132"/>
      <c r="U195" s="132"/>
      <c r="V195" s="132"/>
      <c r="W195" s="136"/>
      <c r="X195" s="136"/>
      <c r="Y195" s="136"/>
      <c r="Z195" s="136"/>
      <c r="AA195" s="136"/>
      <c r="AB195" s="136"/>
    </row>
    <row r="196" spans="1:28" s="52" customFormat="1" ht="13.5" customHeight="1" x14ac:dyDescent="0.2">
      <c r="A196" s="76"/>
      <c r="B196" s="337" t="s">
        <v>321</v>
      </c>
      <c r="C196" s="334" t="s">
        <v>77</v>
      </c>
      <c r="D196" s="248"/>
      <c r="E196" s="194"/>
      <c r="F196" s="195"/>
      <c r="G196" s="195"/>
      <c r="H196" s="195"/>
      <c r="I196" s="195"/>
      <c r="J196" s="195"/>
      <c r="K196" s="136"/>
      <c r="L196" s="136"/>
      <c r="M196" s="136"/>
      <c r="N196" s="136"/>
      <c r="O196" s="136"/>
      <c r="P196" s="136"/>
      <c r="Q196" s="131"/>
      <c r="R196" s="132"/>
      <c r="S196" s="132"/>
      <c r="T196" s="132"/>
      <c r="U196" s="132"/>
      <c r="V196" s="132"/>
      <c r="W196" s="136"/>
      <c r="X196" s="136"/>
      <c r="Y196" s="136"/>
      <c r="Z196" s="136"/>
      <c r="AA196" s="136"/>
      <c r="AB196" s="136"/>
    </row>
    <row r="197" spans="1:28" s="52" customFormat="1" ht="13.5" customHeight="1" x14ac:dyDescent="0.2">
      <c r="A197" s="76"/>
      <c r="B197" s="167" t="s">
        <v>311</v>
      </c>
      <c r="C197" s="24" t="s">
        <v>77</v>
      </c>
      <c r="D197" s="248"/>
      <c r="E197" s="194"/>
      <c r="F197" s="195"/>
      <c r="G197" s="195"/>
      <c r="H197" s="195"/>
      <c r="I197" s="195"/>
      <c r="J197" s="195"/>
      <c r="K197" s="136"/>
      <c r="L197" s="136"/>
      <c r="M197" s="136"/>
      <c r="N197" s="136"/>
      <c r="O197" s="136"/>
      <c r="P197" s="136"/>
      <c r="Q197" s="131"/>
      <c r="R197" s="132"/>
      <c r="S197" s="132"/>
      <c r="T197" s="132"/>
      <c r="U197" s="132"/>
      <c r="V197" s="132"/>
      <c r="W197" s="136"/>
      <c r="X197" s="136"/>
      <c r="Y197" s="136"/>
      <c r="Z197" s="136"/>
      <c r="AA197" s="136"/>
      <c r="AB197" s="136"/>
    </row>
    <row r="198" spans="1:28" s="52" customFormat="1" ht="13.5" customHeight="1" x14ac:dyDescent="0.2">
      <c r="A198" s="76"/>
      <c r="B198" s="342" t="s">
        <v>76</v>
      </c>
      <c r="C198" s="310" t="s">
        <v>77</v>
      </c>
      <c r="D198" s="248"/>
      <c r="E198" s="194"/>
      <c r="F198" s="195"/>
      <c r="G198" s="195"/>
      <c r="H198" s="195"/>
      <c r="I198" s="195"/>
      <c r="J198" s="195"/>
      <c r="K198" s="136"/>
      <c r="L198" s="136"/>
      <c r="M198" s="136"/>
      <c r="N198" s="136"/>
      <c r="O198" s="136"/>
      <c r="P198" s="136"/>
      <c r="Q198" s="131"/>
      <c r="R198" s="132"/>
      <c r="S198" s="132"/>
      <c r="T198" s="132"/>
      <c r="U198" s="132"/>
      <c r="V198" s="132"/>
      <c r="W198" s="136"/>
      <c r="X198" s="136"/>
      <c r="Y198" s="136"/>
      <c r="Z198" s="136"/>
      <c r="AA198" s="136"/>
      <c r="AB198" s="136"/>
    </row>
    <row r="199" spans="1:28" s="52" customFormat="1" ht="13.5" customHeight="1" x14ac:dyDescent="0.2">
      <c r="A199" s="76"/>
      <c r="B199" s="171" t="s">
        <v>61</v>
      </c>
      <c r="C199" s="24" t="s">
        <v>77</v>
      </c>
      <c r="D199" s="248"/>
      <c r="E199" s="286"/>
      <c r="F199" s="195"/>
      <c r="G199" s="195"/>
      <c r="H199" s="195"/>
      <c r="I199" s="195"/>
      <c r="J199" s="195"/>
      <c r="K199" s="136"/>
      <c r="L199" s="136"/>
      <c r="M199" s="136"/>
      <c r="N199" s="136"/>
      <c r="O199" s="136"/>
      <c r="P199" s="136"/>
      <c r="Q199" s="131"/>
      <c r="R199" s="132"/>
      <c r="S199" s="132"/>
      <c r="T199" s="132"/>
      <c r="U199" s="132"/>
      <c r="V199" s="132"/>
      <c r="W199" s="136"/>
      <c r="X199" s="136"/>
      <c r="Y199" s="136"/>
      <c r="Z199" s="136"/>
      <c r="AA199" s="136"/>
      <c r="AB199" s="136"/>
    </row>
    <row r="200" spans="1:28" s="52" customFormat="1" ht="13.5" customHeight="1" x14ac:dyDescent="0.2">
      <c r="A200" s="76"/>
      <c r="B200" s="342" t="s">
        <v>300</v>
      </c>
      <c r="C200" s="310" t="s">
        <v>77</v>
      </c>
      <c r="D200" s="248"/>
      <c r="E200" s="194"/>
      <c r="F200" s="195"/>
      <c r="G200" s="195"/>
      <c r="H200" s="195"/>
      <c r="I200" s="195"/>
      <c r="J200" s="195"/>
      <c r="K200" s="136"/>
      <c r="L200" s="136"/>
      <c r="M200" s="136"/>
      <c r="N200" s="136"/>
      <c r="O200" s="136"/>
      <c r="P200" s="136"/>
      <c r="Q200" s="131"/>
      <c r="R200" s="132"/>
      <c r="S200" s="132"/>
      <c r="T200" s="132"/>
      <c r="U200" s="132"/>
      <c r="V200" s="132"/>
      <c r="W200" s="136"/>
      <c r="X200" s="136"/>
      <c r="Y200" s="136"/>
      <c r="Z200" s="136"/>
      <c r="AA200" s="136"/>
      <c r="AB200" s="136"/>
    </row>
    <row r="201" spans="1:28" s="52" customFormat="1" ht="13.5" customHeight="1" x14ac:dyDescent="0.2">
      <c r="A201" s="76"/>
      <c r="B201" s="342" t="s">
        <v>55</v>
      </c>
      <c r="C201" s="310" t="s">
        <v>105</v>
      </c>
      <c r="D201" s="248"/>
      <c r="E201" s="194"/>
      <c r="F201" s="195"/>
      <c r="G201" s="195"/>
      <c r="H201" s="195"/>
      <c r="I201" s="195"/>
      <c r="J201" s="195"/>
      <c r="K201" s="136"/>
      <c r="L201" s="136"/>
      <c r="M201" s="136"/>
      <c r="N201" s="136"/>
      <c r="O201" s="136"/>
      <c r="P201" s="136"/>
      <c r="Q201" s="131"/>
      <c r="R201" s="132"/>
      <c r="S201" s="132"/>
      <c r="T201" s="132"/>
      <c r="U201" s="132"/>
      <c r="V201" s="132"/>
      <c r="W201" s="136"/>
      <c r="X201" s="136"/>
      <c r="Y201" s="136"/>
      <c r="Z201" s="136"/>
      <c r="AA201" s="136"/>
      <c r="AB201" s="136"/>
    </row>
    <row r="202" spans="1:28" s="52" customFormat="1" ht="13.5" customHeight="1" x14ac:dyDescent="0.2">
      <c r="A202" s="76"/>
      <c r="B202" s="167" t="s">
        <v>126</v>
      </c>
      <c r="C202" s="29" t="s">
        <v>105</v>
      </c>
      <c r="D202" s="250"/>
      <c r="E202" s="194"/>
      <c r="F202" s="195"/>
      <c r="G202" s="195"/>
      <c r="H202" s="195"/>
      <c r="I202" s="195"/>
      <c r="J202" s="195"/>
      <c r="K202" s="136"/>
      <c r="L202" s="136"/>
      <c r="M202" s="136"/>
      <c r="N202" s="136"/>
      <c r="O202" s="136"/>
      <c r="P202" s="136"/>
      <c r="Q202" s="131"/>
      <c r="R202" s="132"/>
      <c r="S202" s="132"/>
      <c r="T202" s="132"/>
      <c r="U202" s="132"/>
      <c r="V202" s="132"/>
      <c r="W202" s="136"/>
      <c r="X202" s="136"/>
      <c r="Y202" s="136"/>
      <c r="Z202" s="136"/>
      <c r="AA202" s="136"/>
      <c r="AB202" s="136"/>
    </row>
    <row r="203" spans="1:28" s="52" customFormat="1" ht="13.5" customHeight="1" x14ac:dyDescent="0.2">
      <c r="A203" s="76"/>
      <c r="B203" s="167" t="s">
        <v>225</v>
      </c>
      <c r="C203" s="29" t="s">
        <v>105</v>
      </c>
      <c r="D203" s="250"/>
      <c r="E203" s="194"/>
      <c r="F203" s="195"/>
      <c r="G203" s="195"/>
      <c r="H203" s="195"/>
      <c r="I203" s="195"/>
      <c r="J203" s="195"/>
      <c r="K203" s="136"/>
      <c r="L203" s="136"/>
      <c r="M203" s="136"/>
      <c r="N203" s="136"/>
      <c r="O203" s="136"/>
      <c r="P203" s="136"/>
      <c r="Q203" s="131"/>
      <c r="R203" s="132"/>
      <c r="S203" s="132"/>
      <c r="T203" s="132"/>
      <c r="U203" s="132"/>
      <c r="V203" s="132"/>
      <c r="W203" s="136"/>
      <c r="X203" s="136"/>
      <c r="Y203" s="136"/>
      <c r="Z203" s="136"/>
      <c r="AA203" s="136"/>
      <c r="AB203" s="136"/>
    </row>
    <row r="204" spans="1:28" s="4" customFormat="1" ht="13.5" customHeight="1" thickBot="1" x14ac:dyDescent="0.25">
      <c r="A204" s="81"/>
      <c r="B204" s="337"/>
      <c r="C204" s="334"/>
      <c r="D204" s="250"/>
      <c r="E204" s="189"/>
      <c r="F204" s="190"/>
      <c r="G204" s="190"/>
      <c r="H204" s="190"/>
      <c r="I204" s="190"/>
      <c r="J204" s="190"/>
      <c r="K204" s="133"/>
      <c r="L204" s="133"/>
      <c r="M204" s="133"/>
      <c r="N204" s="133"/>
      <c r="O204" s="133"/>
      <c r="P204" s="133"/>
      <c r="Q204" s="134"/>
      <c r="R204" s="135"/>
      <c r="S204" s="135"/>
      <c r="T204" s="135"/>
      <c r="U204" s="135"/>
      <c r="V204" s="135"/>
      <c r="W204" s="133"/>
      <c r="X204" s="133"/>
      <c r="Y204" s="133"/>
      <c r="Z204" s="133"/>
      <c r="AA204" s="133"/>
      <c r="AB204" s="133"/>
    </row>
    <row r="205" spans="1:28" s="4" customFormat="1" ht="13.5" customHeight="1" x14ac:dyDescent="0.2">
      <c r="A205" s="79">
        <v>51</v>
      </c>
      <c r="B205" s="345" t="s">
        <v>300</v>
      </c>
      <c r="C205" s="346" t="s">
        <v>77</v>
      </c>
      <c r="D205" s="187">
        <f t="shared" ref="D205:D206" si="313">+Q205*96%</f>
        <v>35.61</v>
      </c>
      <c r="E205" s="187">
        <f t="shared" ref="E205:I206" si="314">Q205</f>
        <v>37.1</v>
      </c>
      <c r="F205" s="187">
        <f t="shared" si="314"/>
        <v>38.58</v>
      </c>
      <c r="G205" s="187">
        <f t="shared" si="314"/>
        <v>40.119999999999997</v>
      </c>
      <c r="H205" s="187">
        <f t="shared" si="314"/>
        <v>41.73</v>
      </c>
      <c r="I205" s="187">
        <f t="shared" si="314"/>
        <v>43.4</v>
      </c>
      <c r="J205" s="187">
        <f>V205</f>
        <v>45.13</v>
      </c>
      <c r="K205" s="130"/>
      <c r="L205" s="130">
        <f>(F205/E205)-1</f>
        <v>3.9891999999999997E-2</v>
      </c>
      <c r="M205" s="130">
        <f t="shared" ref="M205:P205" si="315">(G205/F205)-1</f>
        <v>3.9917000000000001E-2</v>
      </c>
      <c r="N205" s="130">
        <f t="shared" si="315"/>
        <v>4.0129999999999999E-2</v>
      </c>
      <c r="O205" s="130">
        <f t="shared" si="315"/>
        <v>4.0018999999999999E-2</v>
      </c>
      <c r="P205" s="130">
        <f t="shared" si="315"/>
        <v>3.9862000000000002E-2</v>
      </c>
      <c r="Q205" s="204">
        <f>ROUND(VLOOKUP($A205,'2019 REG - ORD 841'!$A$9:$V$303,17,FALSE)*(1+$I$2),5)</f>
        <v>37.096649999999997</v>
      </c>
      <c r="R205" s="204">
        <f>ROUND(VLOOKUP($A205,'2019 REG - ORD 841'!$A$9:$V$303,18,FALSE)*(1+$I$2),5)</f>
        <v>38.580509999999997</v>
      </c>
      <c r="S205" s="204">
        <f>ROUND(VLOOKUP($A205,'2019 REG - ORD 841'!$A$9:$V$303,19,FALSE)*(1+$I$2),5)</f>
        <v>40.123730000000002</v>
      </c>
      <c r="T205" s="204">
        <f>ROUND(VLOOKUP($A205,'2019 REG - ORD 841'!$A$9:$V$303,20,FALSE)*(1+$I$2),5)</f>
        <v>41.728679999999997</v>
      </c>
      <c r="U205" s="204">
        <f>ROUND(VLOOKUP($A205,'2019 REG - ORD 841'!$A$9:$V$303,21,FALSE)*(1+$I$2),5)</f>
        <v>43.397840000000002</v>
      </c>
      <c r="V205" s="204">
        <f>ROUND(VLOOKUP($A205,'2019 REG - ORD 841'!$A$9:$V$303,22,FALSE)*(1+$I$2),5)</f>
        <v>45.133749999999999</v>
      </c>
      <c r="W205" s="130"/>
      <c r="X205" s="130">
        <f>(R205/Q205)-1</f>
        <v>0.04</v>
      </c>
      <c r="Y205" s="130">
        <f t="shared" ref="Y205:AB205" si="316">(S205/R205)-1</f>
        <v>0.04</v>
      </c>
      <c r="Z205" s="130">
        <f t="shared" si="316"/>
        <v>0.04</v>
      </c>
      <c r="AA205" s="130">
        <f t="shared" si="316"/>
        <v>0.04</v>
      </c>
      <c r="AB205" s="130">
        <f t="shared" si="316"/>
        <v>0.04</v>
      </c>
    </row>
    <row r="206" spans="1:28" s="4" customFormat="1" ht="13.5" customHeight="1" x14ac:dyDescent="0.2">
      <c r="A206" s="76"/>
      <c r="B206" s="333" t="s">
        <v>272</v>
      </c>
      <c r="C206" s="334" t="s">
        <v>77</v>
      </c>
      <c r="D206" s="188">
        <f t="shared" si="313"/>
        <v>74075</v>
      </c>
      <c r="E206" s="188">
        <f t="shared" si="314"/>
        <v>77161</v>
      </c>
      <c r="F206" s="188">
        <f t="shared" si="314"/>
        <v>80247</v>
      </c>
      <c r="G206" s="188">
        <f t="shared" si="314"/>
        <v>83457</v>
      </c>
      <c r="H206" s="188">
        <f t="shared" si="314"/>
        <v>86796</v>
      </c>
      <c r="I206" s="188">
        <f t="shared" si="314"/>
        <v>90268</v>
      </c>
      <c r="J206" s="188">
        <f>V206</f>
        <v>93878</v>
      </c>
      <c r="K206" s="130">
        <f t="shared" ref="K206:P206" si="317">(E205/E190)-1</f>
        <v>2.5145000000000001E-2</v>
      </c>
      <c r="L206" s="130">
        <f t="shared" si="317"/>
        <v>2.4972999999999999E-2</v>
      </c>
      <c r="M206" s="130">
        <f t="shared" si="317"/>
        <v>2.4777E-2</v>
      </c>
      <c r="N206" s="130">
        <f t="shared" si="317"/>
        <v>2.5055000000000001E-2</v>
      </c>
      <c r="O206" s="130">
        <f t="shared" si="317"/>
        <v>2.5035000000000002E-2</v>
      </c>
      <c r="P206" s="130">
        <f t="shared" si="317"/>
        <v>2.4983000000000002E-2</v>
      </c>
      <c r="Q206" s="131">
        <f t="shared" ref="Q206:V206" si="318">ROUND((Q205*2080),5)</f>
        <v>77161.032000000007</v>
      </c>
      <c r="R206" s="132">
        <f t="shared" si="318"/>
        <v>80247.460800000001</v>
      </c>
      <c r="S206" s="132">
        <f t="shared" si="318"/>
        <v>83457.358399999997</v>
      </c>
      <c r="T206" s="132">
        <f t="shared" si="318"/>
        <v>86795.654399999999</v>
      </c>
      <c r="U206" s="132">
        <f t="shared" si="318"/>
        <v>90267.507199999993</v>
      </c>
      <c r="V206" s="132">
        <f t="shared" si="318"/>
        <v>93878.2</v>
      </c>
      <c r="W206" s="130">
        <f t="shared" ref="W206:AB206" si="319">(Q205/Q190)-1</f>
        <v>2.5000000000000001E-2</v>
      </c>
      <c r="X206" s="130">
        <f t="shared" si="319"/>
        <v>2.5000000000000001E-2</v>
      </c>
      <c r="Y206" s="130">
        <f t="shared" si="319"/>
        <v>2.5000000000000001E-2</v>
      </c>
      <c r="Z206" s="130">
        <f t="shared" si="319"/>
        <v>2.5000000000000001E-2</v>
      </c>
      <c r="AA206" s="130">
        <f t="shared" si="319"/>
        <v>2.5000000000000001E-2</v>
      </c>
      <c r="AB206" s="130">
        <f t="shared" si="319"/>
        <v>2.5000000000000001E-2</v>
      </c>
    </row>
    <row r="207" spans="1:28" s="4" customFormat="1" ht="13.5" customHeight="1" x14ac:dyDescent="0.2">
      <c r="A207" s="76"/>
      <c r="B207" s="333" t="s">
        <v>75</v>
      </c>
      <c r="C207" s="334"/>
      <c r="D207" s="196"/>
      <c r="E207" s="196"/>
      <c r="F207" s="188"/>
      <c r="G207" s="188"/>
      <c r="H207" s="188"/>
      <c r="I207" s="188"/>
      <c r="J207" s="188"/>
      <c r="K207" s="130"/>
      <c r="L207" s="130"/>
      <c r="M207" s="130"/>
      <c r="N207" s="130"/>
      <c r="O207" s="130"/>
      <c r="P207" s="130"/>
      <c r="Q207" s="131"/>
      <c r="R207" s="132"/>
      <c r="S207" s="132"/>
      <c r="T207" s="132"/>
      <c r="U207" s="132"/>
      <c r="V207" s="132"/>
      <c r="W207" s="130"/>
      <c r="X207" s="130"/>
      <c r="Y207" s="130"/>
      <c r="Z207" s="130"/>
      <c r="AA207" s="130"/>
      <c r="AB207" s="130"/>
    </row>
    <row r="208" spans="1:28" s="4" customFormat="1" ht="13.5" customHeight="1" x14ac:dyDescent="0.2">
      <c r="A208" s="76"/>
      <c r="B208" s="333" t="s">
        <v>78</v>
      </c>
      <c r="C208" s="334" t="s">
        <v>77</v>
      </c>
      <c r="D208" s="196"/>
      <c r="E208" s="196"/>
      <c r="F208" s="188"/>
      <c r="G208" s="188"/>
      <c r="H208" s="188"/>
      <c r="I208" s="188"/>
      <c r="J208" s="188"/>
      <c r="K208" s="130"/>
      <c r="L208" s="130"/>
      <c r="M208" s="130"/>
      <c r="N208" s="130"/>
      <c r="O208" s="130"/>
      <c r="P208" s="130"/>
      <c r="Q208" s="131"/>
      <c r="R208" s="132"/>
      <c r="S208" s="132"/>
      <c r="T208" s="132"/>
      <c r="U208" s="132"/>
      <c r="V208" s="132"/>
      <c r="W208" s="130"/>
      <c r="X208" s="130"/>
      <c r="Y208" s="130"/>
      <c r="Z208" s="130"/>
      <c r="AA208" s="130"/>
      <c r="AB208" s="130"/>
    </row>
    <row r="209" spans="1:28" s="4" customFormat="1" ht="13.5" customHeight="1" x14ac:dyDescent="0.2">
      <c r="A209" s="76"/>
      <c r="B209" s="347" t="s">
        <v>306</v>
      </c>
      <c r="C209" s="334" t="s">
        <v>77</v>
      </c>
      <c r="D209" s="196"/>
      <c r="E209" s="196"/>
      <c r="F209" s="188"/>
      <c r="G209" s="188"/>
      <c r="H209" s="188"/>
      <c r="I209" s="188"/>
      <c r="J209" s="188"/>
      <c r="K209" s="130"/>
      <c r="L209" s="130"/>
      <c r="M209" s="130"/>
      <c r="N209" s="130"/>
      <c r="O209" s="130"/>
      <c r="P209" s="130"/>
      <c r="Q209" s="131"/>
      <c r="R209" s="132"/>
      <c r="S209" s="132"/>
      <c r="T209" s="132"/>
      <c r="U209" s="132"/>
      <c r="V209" s="132"/>
      <c r="W209" s="130"/>
      <c r="X209" s="130"/>
      <c r="Y209" s="130"/>
      <c r="Z209" s="130"/>
      <c r="AA209" s="130"/>
      <c r="AB209" s="130"/>
    </row>
    <row r="210" spans="1:28" s="4" customFormat="1" ht="13.5" customHeight="1" x14ac:dyDescent="0.2">
      <c r="A210" s="76"/>
      <c r="B210" s="333" t="s">
        <v>76</v>
      </c>
      <c r="C210" s="334" t="s">
        <v>77</v>
      </c>
      <c r="D210" s="196"/>
      <c r="E210" s="196"/>
      <c r="F210" s="188"/>
      <c r="G210" s="188"/>
      <c r="H210" s="188"/>
      <c r="I210" s="188"/>
      <c r="J210" s="188"/>
      <c r="K210" s="130"/>
      <c r="L210" s="130"/>
      <c r="M210" s="130"/>
      <c r="N210" s="130"/>
      <c r="O210" s="130"/>
      <c r="P210" s="130"/>
      <c r="Q210" s="131"/>
      <c r="R210" s="132"/>
      <c r="S210" s="132"/>
      <c r="T210" s="132"/>
      <c r="U210" s="132"/>
      <c r="V210" s="132"/>
      <c r="W210" s="130"/>
      <c r="X210" s="130"/>
      <c r="Y210" s="130"/>
      <c r="Z210" s="130"/>
      <c r="AA210" s="130"/>
      <c r="AB210" s="130"/>
    </row>
    <row r="211" spans="1:28" s="4" customFormat="1" ht="13.5" customHeight="1" thickBot="1" x14ac:dyDescent="0.25">
      <c r="A211" s="81"/>
      <c r="B211" s="361" t="s">
        <v>55</v>
      </c>
      <c r="C211" s="362" t="s">
        <v>105</v>
      </c>
      <c r="D211" s="247"/>
      <c r="E211" s="189"/>
      <c r="F211" s="190"/>
      <c r="G211" s="190"/>
      <c r="H211" s="190"/>
      <c r="I211" s="190"/>
      <c r="J211" s="190"/>
      <c r="K211" s="133"/>
      <c r="L211" s="133"/>
      <c r="M211" s="133"/>
      <c r="N211" s="133"/>
      <c r="O211" s="133"/>
      <c r="P211" s="133"/>
      <c r="Q211" s="134"/>
      <c r="R211" s="135"/>
      <c r="S211" s="135"/>
      <c r="T211" s="135"/>
      <c r="U211" s="135"/>
      <c r="V211" s="135"/>
      <c r="W211" s="133"/>
      <c r="X211" s="133"/>
      <c r="Y211" s="133"/>
      <c r="Z211" s="133"/>
      <c r="AA211" s="133"/>
      <c r="AB211" s="133"/>
    </row>
    <row r="212" spans="1:28" s="4" customFormat="1" ht="13.5" customHeight="1" x14ac:dyDescent="0.2">
      <c r="A212" s="79">
        <v>52</v>
      </c>
      <c r="B212" s="343" t="s">
        <v>82</v>
      </c>
      <c r="C212" s="348" t="s">
        <v>77</v>
      </c>
      <c r="D212" s="187">
        <f t="shared" ref="D212:D213" si="320">+Q212*96%</f>
        <v>36.5</v>
      </c>
      <c r="E212" s="187">
        <f t="shared" ref="E212:I213" si="321">Q212</f>
        <v>38.020000000000003</v>
      </c>
      <c r="F212" s="187">
        <f t="shared" si="321"/>
        <v>39.549999999999997</v>
      </c>
      <c r="G212" s="187">
        <f t="shared" si="321"/>
        <v>41.13</v>
      </c>
      <c r="H212" s="187">
        <f t="shared" si="321"/>
        <v>42.77</v>
      </c>
      <c r="I212" s="187">
        <f t="shared" si="321"/>
        <v>44.48</v>
      </c>
      <c r="J212" s="187">
        <f>V212</f>
        <v>46.26</v>
      </c>
      <c r="K212" s="130"/>
      <c r="L212" s="130">
        <f>(F212/E212)-1</f>
        <v>4.0242E-2</v>
      </c>
      <c r="M212" s="130">
        <f t="shared" ref="M212:P212" si="322">(G212/F212)-1</f>
        <v>3.9948999999999998E-2</v>
      </c>
      <c r="N212" s="130">
        <f t="shared" si="322"/>
        <v>3.9874E-2</v>
      </c>
      <c r="O212" s="130">
        <f t="shared" si="322"/>
        <v>3.9981000000000003E-2</v>
      </c>
      <c r="P212" s="130">
        <f t="shared" si="322"/>
        <v>4.0017999999999998E-2</v>
      </c>
      <c r="Q212" s="204">
        <f>ROUND(VLOOKUP($A212,'2019 REG - ORD 841'!$A$9:$V$303,17,FALSE)*(1+$I$2),5)</f>
        <v>38.024050000000003</v>
      </c>
      <c r="R212" s="204">
        <f>ROUND(VLOOKUP($A212,'2019 REG - ORD 841'!$A$9:$V$303,18,FALSE)*(1+$I$2),5)</f>
        <v>39.545029999999997</v>
      </c>
      <c r="S212" s="204">
        <f>ROUND(VLOOKUP($A212,'2019 REG - ORD 841'!$A$9:$V$303,19,FALSE)*(1+$I$2),5)</f>
        <v>41.126820000000002</v>
      </c>
      <c r="T212" s="204">
        <f>ROUND(VLOOKUP($A212,'2019 REG - ORD 841'!$A$9:$V$303,20,FALSE)*(1+$I$2),5)</f>
        <v>42.771909999999998</v>
      </c>
      <c r="U212" s="204">
        <f>ROUND(VLOOKUP($A212,'2019 REG - ORD 841'!$A$9:$V$303,21,FALSE)*(1+$I$2),5)</f>
        <v>44.482790000000001</v>
      </c>
      <c r="V212" s="204">
        <f>ROUND(VLOOKUP($A212,'2019 REG - ORD 841'!$A$9:$V$303,22,FALSE)*(1+$I$2),5)</f>
        <v>46.262099999999997</v>
      </c>
      <c r="W212" s="130"/>
      <c r="X212" s="130">
        <f>(R212/Q212)-1</f>
        <v>0.04</v>
      </c>
      <c r="Y212" s="130">
        <f t="shared" ref="Y212:AB212" si="323">(S212/R212)-1</f>
        <v>0.04</v>
      </c>
      <c r="Z212" s="130">
        <f t="shared" si="323"/>
        <v>0.04</v>
      </c>
      <c r="AA212" s="130">
        <f t="shared" si="323"/>
        <v>0.04</v>
      </c>
      <c r="AB212" s="130">
        <f t="shared" si="323"/>
        <v>0.04</v>
      </c>
    </row>
    <row r="213" spans="1:28" s="4" customFormat="1" ht="13.5" customHeight="1" x14ac:dyDescent="0.2">
      <c r="A213" s="76" t="s">
        <v>141</v>
      </c>
      <c r="B213" s="349" t="s">
        <v>317</v>
      </c>
      <c r="C213" s="310" t="s">
        <v>77</v>
      </c>
      <c r="D213" s="188">
        <f t="shared" si="320"/>
        <v>75926</v>
      </c>
      <c r="E213" s="188">
        <f t="shared" si="321"/>
        <v>79090</v>
      </c>
      <c r="F213" s="188">
        <f t="shared" si="321"/>
        <v>82254</v>
      </c>
      <c r="G213" s="188">
        <f t="shared" si="321"/>
        <v>85544</v>
      </c>
      <c r="H213" s="188">
        <f t="shared" si="321"/>
        <v>88966</v>
      </c>
      <c r="I213" s="188">
        <f t="shared" si="321"/>
        <v>92524</v>
      </c>
      <c r="J213" s="188">
        <f>V213</f>
        <v>96225</v>
      </c>
      <c r="K213" s="130">
        <f t="shared" ref="K213:P213" si="324">(E212/E205)-1</f>
        <v>2.4798000000000001E-2</v>
      </c>
      <c r="L213" s="130">
        <f t="shared" si="324"/>
        <v>2.5142999999999999E-2</v>
      </c>
      <c r="M213" s="130">
        <f t="shared" si="324"/>
        <v>2.5173999999999998E-2</v>
      </c>
      <c r="N213" s="130">
        <f t="shared" si="324"/>
        <v>2.4922E-2</v>
      </c>
      <c r="O213" s="130">
        <f t="shared" si="324"/>
        <v>2.4885000000000001E-2</v>
      </c>
      <c r="P213" s="130">
        <f t="shared" si="324"/>
        <v>2.5038999999999999E-2</v>
      </c>
      <c r="Q213" s="131">
        <f t="shared" ref="Q213:U213" si="325">ROUND((Q212*2080),5)</f>
        <v>79090.024000000005</v>
      </c>
      <c r="R213" s="132">
        <f t="shared" si="325"/>
        <v>82253.662400000001</v>
      </c>
      <c r="S213" s="132">
        <f t="shared" si="325"/>
        <v>85543.785600000003</v>
      </c>
      <c r="T213" s="132">
        <f t="shared" si="325"/>
        <v>88965.572799999994</v>
      </c>
      <c r="U213" s="132">
        <f t="shared" si="325"/>
        <v>92524.203200000004</v>
      </c>
      <c r="V213" s="132">
        <f>ROUND((V212*2080),5)</f>
        <v>96225.168000000005</v>
      </c>
      <c r="W213" s="130">
        <f t="shared" ref="W213:AB213" si="326">(Q212/Q205)-1</f>
        <v>2.5000000000000001E-2</v>
      </c>
      <c r="X213" s="130">
        <f t="shared" si="326"/>
        <v>2.5000000000000001E-2</v>
      </c>
      <c r="Y213" s="130">
        <f t="shared" si="326"/>
        <v>2.5000000000000001E-2</v>
      </c>
      <c r="Z213" s="130">
        <f t="shared" si="326"/>
        <v>2.5000000000000001E-2</v>
      </c>
      <c r="AA213" s="130">
        <f t="shared" si="326"/>
        <v>2.5000000000000001E-2</v>
      </c>
      <c r="AB213" s="130">
        <f t="shared" si="326"/>
        <v>2.5000000000000001E-2</v>
      </c>
    </row>
    <row r="214" spans="1:28" s="4" customFormat="1" ht="13.5" customHeight="1" thickBot="1" x14ac:dyDescent="0.25">
      <c r="A214" s="80"/>
      <c r="B214" s="331"/>
      <c r="C214" s="332"/>
      <c r="D214" s="247"/>
      <c r="E214" s="197"/>
      <c r="F214" s="198"/>
      <c r="G214" s="198"/>
      <c r="H214" s="198"/>
      <c r="I214" s="198"/>
      <c r="J214" s="198"/>
      <c r="K214" s="140"/>
      <c r="L214" s="140"/>
      <c r="M214" s="140"/>
      <c r="N214" s="140"/>
      <c r="O214" s="140"/>
      <c r="P214" s="140"/>
      <c r="Q214" s="141"/>
      <c r="R214" s="142"/>
      <c r="S214" s="142"/>
      <c r="T214" s="142"/>
      <c r="U214" s="142"/>
      <c r="V214" s="142"/>
      <c r="W214" s="140"/>
      <c r="X214" s="140"/>
      <c r="Y214" s="140"/>
      <c r="Z214" s="140"/>
      <c r="AA214" s="140"/>
      <c r="AB214" s="140"/>
    </row>
    <row r="215" spans="1:28" s="4" customFormat="1" ht="13.5" customHeight="1" x14ac:dyDescent="0.2">
      <c r="A215" s="79">
        <v>53</v>
      </c>
      <c r="B215" s="166" t="s">
        <v>127</v>
      </c>
      <c r="C215" s="45" t="s">
        <v>77</v>
      </c>
      <c r="D215" s="187">
        <f t="shared" ref="D215:D216" si="327">+Q215*96%</f>
        <v>37.42</v>
      </c>
      <c r="E215" s="187">
        <f t="shared" ref="E215:I216" si="328">Q215</f>
        <v>38.97</v>
      </c>
      <c r="F215" s="187">
        <f t="shared" si="328"/>
        <v>40.53</v>
      </c>
      <c r="G215" s="187">
        <f t="shared" si="328"/>
        <v>42.16</v>
      </c>
      <c r="H215" s="187">
        <f t="shared" si="328"/>
        <v>43.84</v>
      </c>
      <c r="I215" s="187">
        <f t="shared" si="328"/>
        <v>45.59</v>
      </c>
      <c r="J215" s="187">
        <f>V215</f>
        <v>47.42</v>
      </c>
      <c r="K215" s="130"/>
      <c r="L215" s="130">
        <f>(F215/E215)-1</f>
        <v>4.0030999999999997E-2</v>
      </c>
      <c r="M215" s="130">
        <f t="shared" ref="M215:P215" si="329">(G215/F215)-1</f>
        <v>4.0217000000000003E-2</v>
      </c>
      <c r="N215" s="130">
        <f t="shared" si="329"/>
        <v>3.9848000000000001E-2</v>
      </c>
      <c r="O215" s="130">
        <f t="shared" si="329"/>
        <v>3.9918000000000002E-2</v>
      </c>
      <c r="P215" s="130">
        <f t="shared" si="329"/>
        <v>4.0140000000000002E-2</v>
      </c>
      <c r="Q215" s="204">
        <f>ROUND(VLOOKUP($A215,'2019 REG - ORD 841'!$A$9:$V$303,17,FALSE)*(1+$I$2),5)</f>
        <v>38.974649999999997</v>
      </c>
      <c r="R215" s="204">
        <f>ROUND(VLOOKUP($A215,'2019 REG - ORD 841'!$A$9:$V$303,18,FALSE)*(1+$I$2),5)</f>
        <v>40.533639999999998</v>
      </c>
      <c r="S215" s="204">
        <f>ROUND(VLOOKUP($A215,'2019 REG - ORD 841'!$A$9:$V$303,19,FALSE)*(1+$I$2),5)</f>
        <v>42.155000000000001</v>
      </c>
      <c r="T215" s="204">
        <f>ROUND(VLOOKUP($A215,'2019 REG - ORD 841'!$A$9:$V$303,20,FALSE)*(1+$I$2),5)</f>
        <v>43.841180000000001</v>
      </c>
      <c r="U215" s="204">
        <f>ROUND(VLOOKUP($A215,'2019 REG - ORD 841'!$A$9:$V$303,21,FALSE)*(1+$I$2),5)</f>
        <v>45.594839999999998</v>
      </c>
      <c r="V215" s="204">
        <f>ROUND(VLOOKUP($A215,'2019 REG - ORD 841'!$A$9:$V$303,22,FALSE)*(1+$I$2),5)</f>
        <v>47.41865</v>
      </c>
      <c r="W215" s="130"/>
      <c r="X215" s="130">
        <f>(R215/Q215)-1</f>
        <v>0.04</v>
      </c>
      <c r="Y215" s="130">
        <f t="shared" ref="Y215:AB215" si="330">(S215/R215)-1</f>
        <v>0.04</v>
      </c>
      <c r="Z215" s="130">
        <f t="shared" si="330"/>
        <v>0.04</v>
      </c>
      <c r="AA215" s="130">
        <f t="shared" si="330"/>
        <v>0.04</v>
      </c>
      <c r="AB215" s="130">
        <f t="shared" si="330"/>
        <v>0.04</v>
      </c>
    </row>
    <row r="216" spans="1:28" s="4" customFormat="1" ht="13.5" customHeight="1" x14ac:dyDescent="0.2">
      <c r="A216" s="76"/>
      <c r="B216" s="171" t="s">
        <v>144</v>
      </c>
      <c r="C216" s="24" t="s">
        <v>77</v>
      </c>
      <c r="D216" s="188">
        <f t="shared" si="327"/>
        <v>77825</v>
      </c>
      <c r="E216" s="188">
        <f t="shared" si="328"/>
        <v>81067</v>
      </c>
      <c r="F216" s="188">
        <f t="shared" si="328"/>
        <v>84310</v>
      </c>
      <c r="G216" s="188">
        <f t="shared" si="328"/>
        <v>87682</v>
      </c>
      <c r="H216" s="188">
        <f t="shared" si="328"/>
        <v>91190</v>
      </c>
      <c r="I216" s="188">
        <f t="shared" si="328"/>
        <v>94837</v>
      </c>
      <c r="J216" s="188">
        <f>V216</f>
        <v>98631</v>
      </c>
      <c r="K216" s="130">
        <f>(E215/E212)-1</f>
        <v>2.4986999999999999E-2</v>
      </c>
      <c r="L216" s="130">
        <f>(F215/F212)-1</f>
        <v>2.4778999999999999E-2</v>
      </c>
      <c r="M216" s="130">
        <f t="shared" ref="M216:P216" si="331">(G215/G212)-1</f>
        <v>2.5042999999999999E-2</v>
      </c>
      <c r="N216" s="130">
        <f t="shared" si="331"/>
        <v>2.5017999999999999E-2</v>
      </c>
      <c r="O216" s="130">
        <f t="shared" si="331"/>
        <v>2.4955000000000001E-2</v>
      </c>
      <c r="P216" s="130">
        <f t="shared" si="331"/>
        <v>2.5076000000000001E-2</v>
      </c>
      <c r="Q216" s="131">
        <f t="shared" ref="Q216:U216" si="332">ROUND((Q215*2080),5)</f>
        <v>81067.271999999997</v>
      </c>
      <c r="R216" s="132">
        <f t="shared" si="332"/>
        <v>84309.9712</v>
      </c>
      <c r="S216" s="132">
        <f t="shared" si="332"/>
        <v>87682.4</v>
      </c>
      <c r="T216" s="132">
        <f t="shared" si="332"/>
        <v>91189.654399999999</v>
      </c>
      <c r="U216" s="132">
        <f t="shared" si="332"/>
        <v>94837.267200000002</v>
      </c>
      <c r="V216" s="132">
        <f>ROUND((V215*2080),5)</f>
        <v>98630.792000000001</v>
      </c>
      <c r="W216" s="130">
        <f>(Q215/Q212)-1</f>
        <v>2.5000000000000001E-2</v>
      </c>
      <c r="X216" s="130">
        <f>(R215/R212)-1</f>
        <v>2.5000000000000001E-2</v>
      </c>
      <c r="Y216" s="130">
        <f t="shared" ref="Y216:AB216" si="333">(S215/S212)-1</f>
        <v>2.5000000000000001E-2</v>
      </c>
      <c r="Z216" s="130">
        <f t="shared" si="333"/>
        <v>2.4999E-2</v>
      </c>
      <c r="AA216" s="130">
        <f t="shared" si="333"/>
        <v>2.5000000000000001E-2</v>
      </c>
      <c r="AB216" s="130">
        <f t="shared" si="333"/>
        <v>2.5000000000000001E-2</v>
      </c>
    </row>
    <row r="217" spans="1:28" s="4" customFormat="1" ht="13.5" customHeight="1" x14ac:dyDescent="0.2">
      <c r="A217" s="76"/>
      <c r="B217" s="167" t="s">
        <v>145</v>
      </c>
      <c r="C217" s="24" t="s">
        <v>77</v>
      </c>
      <c r="D217" s="196"/>
      <c r="E217" s="196"/>
      <c r="F217" s="188"/>
      <c r="G217" s="188"/>
      <c r="H217" s="188"/>
      <c r="I217" s="188"/>
      <c r="J217" s="188"/>
      <c r="K217" s="130"/>
      <c r="L217" s="130"/>
      <c r="M217" s="130"/>
      <c r="N217" s="130"/>
      <c r="O217" s="130"/>
      <c r="P217" s="130"/>
      <c r="Q217" s="131"/>
      <c r="R217" s="132"/>
      <c r="S217" s="132"/>
      <c r="T217" s="132"/>
      <c r="U217" s="132"/>
      <c r="V217" s="132"/>
      <c r="W217" s="130"/>
      <c r="X217" s="130"/>
      <c r="Y217" s="130"/>
      <c r="Z217" s="130"/>
      <c r="AA217" s="130"/>
      <c r="AB217" s="130"/>
    </row>
    <row r="218" spans="1:28" s="4" customFormat="1" ht="13.5" customHeight="1" x14ac:dyDescent="0.2">
      <c r="A218" s="76"/>
      <c r="B218" s="337" t="s">
        <v>82</v>
      </c>
      <c r="C218" s="334" t="s">
        <v>77</v>
      </c>
      <c r="D218" s="196"/>
      <c r="E218" s="196"/>
      <c r="F218" s="188"/>
      <c r="G218" s="188"/>
      <c r="H218" s="188"/>
      <c r="I218" s="188"/>
      <c r="J218" s="188"/>
      <c r="K218" s="130"/>
      <c r="L218" s="130"/>
      <c r="M218" s="130"/>
      <c r="N218" s="130"/>
      <c r="O218" s="130"/>
      <c r="P218" s="130"/>
      <c r="Q218" s="131"/>
      <c r="R218" s="132"/>
      <c r="S218" s="132"/>
      <c r="T218" s="132"/>
      <c r="U218" s="132"/>
      <c r="V218" s="132"/>
      <c r="W218" s="130"/>
      <c r="X218" s="130"/>
      <c r="Y218" s="130"/>
      <c r="Z218" s="130"/>
      <c r="AA218" s="130"/>
      <c r="AB218" s="130"/>
    </row>
    <row r="219" spans="1:28" s="4" customFormat="1" ht="13.5" customHeight="1" thickBot="1" x14ac:dyDescent="0.25">
      <c r="A219" s="76"/>
      <c r="B219" s="331" t="s">
        <v>315</v>
      </c>
      <c r="C219" s="332" t="s">
        <v>77</v>
      </c>
      <c r="D219" s="248"/>
      <c r="E219" s="194"/>
      <c r="F219" s="195"/>
      <c r="G219" s="195"/>
      <c r="H219" s="195"/>
      <c r="I219" s="195"/>
      <c r="J219" s="195"/>
      <c r="K219" s="140"/>
      <c r="L219" s="140"/>
      <c r="M219" s="140"/>
      <c r="N219" s="140"/>
      <c r="O219" s="140"/>
      <c r="P219" s="140"/>
      <c r="Q219" s="131"/>
      <c r="R219" s="132"/>
      <c r="S219" s="132"/>
      <c r="T219" s="132"/>
      <c r="U219" s="132"/>
      <c r="V219" s="132"/>
      <c r="W219" s="136"/>
      <c r="X219" s="136"/>
      <c r="Y219" s="136"/>
      <c r="Z219" s="136"/>
      <c r="AA219" s="136"/>
      <c r="AB219" s="136"/>
    </row>
    <row r="220" spans="1:28" s="4" customFormat="1" ht="13.5" customHeight="1" x14ac:dyDescent="0.2">
      <c r="A220" s="79">
        <v>54</v>
      </c>
      <c r="B220" s="166" t="s">
        <v>81</v>
      </c>
      <c r="C220" s="45" t="s">
        <v>77</v>
      </c>
      <c r="D220" s="187">
        <f t="shared" ref="D220:D221" si="334">+Q220*96%</f>
        <v>38.35</v>
      </c>
      <c r="E220" s="187">
        <f t="shared" ref="E220:I221" si="335">Q220</f>
        <v>39.950000000000003</v>
      </c>
      <c r="F220" s="187">
        <f t="shared" si="335"/>
        <v>41.55</v>
      </c>
      <c r="G220" s="187">
        <f t="shared" si="335"/>
        <v>43.21</v>
      </c>
      <c r="H220" s="187">
        <f t="shared" si="335"/>
        <v>44.94</v>
      </c>
      <c r="I220" s="187">
        <f t="shared" si="335"/>
        <v>46.73</v>
      </c>
      <c r="J220" s="187">
        <f>V220</f>
        <v>48.6</v>
      </c>
      <c r="K220" s="130"/>
      <c r="L220" s="130">
        <f>(F220/E220)-1</f>
        <v>4.0050000000000002E-2</v>
      </c>
      <c r="M220" s="130">
        <f t="shared" ref="M220:P220" si="336">(G220/F220)-1</f>
        <v>3.9952000000000001E-2</v>
      </c>
      <c r="N220" s="130">
        <f t="shared" si="336"/>
        <v>4.0037000000000003E-2</v>
      </c>
      <c r="O220" s="130">
        <f t="shared" si="336"/>
        <v>3.9830999999999998E-2</v>
      </c>
      <c r="P220" s="130">
        <f t="shared" si="336"/>
        <v>4.0016999999999997E-2</v>
      </c>
      <c r="Q220" s="204">
        <f>ROUND(VLOOKUP($A220,'2019 REG - ORD 841'!$A$9:$V$303,17,FALSE)*(1+$I$2),5)</f>
        <v>39.949019999999997</v>
      </c>
      <c r="R220" s="204">
        <f>ROUND(VLOOKUP($A220,'2019 REG - ORD 841'!$A$9:$V$303,18,FALSE)*(1+$I$2),5)</f>
        <v>41.546990000000001</v>
      </c>
      <c r="S220" s="204">
        <f>ROUND(VLOOKUP($A220,'2019 REG - ORD 841'!$A$9:$V$303,19,FALSE)*(1+$I$2),5)</f>
        <v>43.208860000000001</v>
      </c>
      <c r="T220" s="204">
        <f>ROUND(VLOOKUP($A220,'2019 REG - ORD 841'!$A$9:$V$303,20,FALSE)*(1+$I$2),5)</f>
        <v>44.937220000000003</v>
      </c>
      <c r="U220" s="204">
        <f>ROUND(VLOOKUP($A220,'2019 REG - ORD 841'!$A$9:$V$303,21,FALSE)*(1+$I$2),5)</f>
        <v>46.734720000000003</v>
      </c>
      <c r="V220" s="204">
        <f>ROUND(VLOOKUP($A220,'2019 REG - ORD 841'!$A$9:$V$303,22,FALSE)*(1+$I$2),5)</f>
        <v>48.604120000000002</v>
      </c>
      <c r="W220" s="130"/>
      <c r="X220" s="130">
        <f>(R220/Q220)-1</f>
        <v>0.04</v>
      </c>
      <c r="Y220" s="130">
        <f t="shared" ref="Y220:AB220" si="337">(S220/R220)-1</f>
        <v>0.04</v>
      </c>
      <c r="Z220" s="130">
        <f t="shared" si="337"/>
        <v>0.04</v>
      </c>
      <c r="AA220" s="130">
        <f t="shared" si="337"/>
        <v>0.04</v>
      </c>
      <c r="AB220" s="130">
        <f t="shared" si="337"/>
        <v>0.04</v>
      </c>
    </row>
    <row r="221" spans="1:28" s="52" customFormat="1" ht="13.5" customHeight="1" x14ac:dyDescent="0.2">
      <c r="A221" s="76"/>
      <c r="B221" s="329" t="s">
        <v>131</v>
      </c>
      <c r="C221" s="330" t="s">
        <v>77</v>
      </c>
      <c r="D221" s="188">
        <f t="shared" si="334"/>
        <v>79770</v>
      </c>
      <c r="E221" s="188">
        <f t="shared" si="335"/>
        <v>83094</v>
      </c>
      <c r="F221" s="188">
        <f t="shared" si="335"/>
        <v>86418</v>
      </c>
      <c r="G221" s="188">
        <f t="shared" si="335"/>
        <v>89874</v>
      </c>
      <c r="H221" s="188">
        <f t="shared" si="335"/>
        <v>93469</v>
      </c>
      <c r="I221" s="188">
        <f t="shared" si="335"/>
        <v>97208</v>
      </c>
      <c r="J221" s="188">
        <f>V221</f>
        <v>101097</v>
      </c>
      <c r="K221" s="130">
        <f t="shared" ref="K221:P221" si="338">(E220/E215)-1</f>
        <v>2.5148E-2</v>
      </c>
      <c r="L221" s="130">
        <f t="shared" si="338"/>
        <v>2.5166999999999998E-2</v>
      </c>
      <c r="M221" s="130">
        <f t="shared" si="338"/>
        <v>2.4905E-2</v>
      </c>
      <c r="N221" s="130">
        <f t="shared" si="338"/>
        <v>2.5090999999999999E-2</v>
      </c>
      <c r="O221" s="130">
        <f t="shared" si="338"/>
        <v>2.5004999999999999E-2</v>
      </c>
      <c r="P221" s="130">
        <f t="shared" si="338"/>
        <v>2.4884E-2</v>
      </c>
      <c r="Q221" s="131">
        <f t="shared" ref="Q221:U221" si="339">ROUND((Q220*2080),5)</f>
        <v>83093.961599999995</v>
      </c>
      <c r="R221" s="132">
        <f t="shared" si="339"/>
        <v>86417.739199999996</v>
      </c>
      <c r="S221" s="132">
        <f t="shared" si="339"/>
        <v>89874.428799999994</v>
      </c>
      <c r="T221" s="132">
        <f t="shared" si="339"/>
        <v>93469.417600000001</v>
      </c>
      <c r="U221" s="132">
        <f t="shared" si="339"/>
        <v>97208.217600000004</v>
      </c>
      <c r="V221" s="132">
        <f>ROUND((V220*2080),5)</f>
        <v>101096.5696</v>
      </c>
      <c r="W221" s="130">
        <f t="shared" ref="W221:AB221" si="340">(Q220/Q215)-1</f>
        <v>2.5000000000000001E-2</v>
      </c>
      <c r="X221" s="130">
        <f t="shared" si="340"/>
        <v>2.5000000000000001E-2</v>
      </c>
      <c r="Y221" s="130">
        <f t="shared" si="340"/>
        <v>2.5000000000000001E-2</v>
      </c>
      <c r="Z221" s="130">
        <f t="shared" si="340"/>
        <v>2.5000000000000001E-2</v>
      </c>
      <c r="AA221" s="130">
        <f t="shared" si="340"/>
        <v>2.5000000000000001E-2</v>
      </c>
      <c r="AB221" s="130">
        <f t="shared" si="340"/>
        <v>2.5000000000000001E-2</v>
      </c>
    </row>
    <row r="222" spans="1:28" s="52" customFormat="1" ht="13.5" customHeight="1" x14ac:dyDescent="0.2">
      <c r="A222" s="76"/>
      <c r="B222" s="175" t="s">
        <v>285</v>
      </c>
      <c r="C222" s="89" t="s">
        <v>77</v>
      </c>
      <c r="D222" s="196"/>
      <c r="E222" s="196"/>
      <c r="F222" s="188"/>
      <c r="G222" s="188"/>
      <c r="H222" s="188"/>
      <c r="I222" s="188"/>
      <c r="J222" s="188"/>
      <c r="K222" s="130"/>
      <c r="L222" s="130"/>
      <c r="M222" s="130"/>
      <c r="N222" s="130"/>
      <c r="O222" s="130"/>
      <c r="P222" s="130"/>
      <c r="Q222" s="131"/>
      <c r="R222" s="132"/>
      <c r="S222" s="132"/>
      <c r="T222" s="132"/>
      <c r="U222" s="132"/>
      <c r="V222" s="132"/>
      <c r="W222" s="130"/>
      <c r="X222" s="130"/>
      <c r="Y222" s="130"/>
      <c r="Z222" s="130"/>
      <c r="AA222" s="130"/>
      <c r="AB222" s="130"/>
    </row>
    <row r="223" spans="1:28" s="52" customFormat="1" ht="13.5" customHeight="1" x14ac:dyDescent="0.2">
      <c r="A223" s="76"/>
      <c r="B223" s="349" t="s">
        <v>57</v>
      </c>
      <c r="C223" s="360" t="s">
        <v>105</v>
      </c>
      <c r="D223" s="254"/>
      <c r="E223" s="194"/>
      <c r="F223" s="195"/>
      <c r="G223" s="195"/>
      <c r="H223" s="195"/>
      <c r="I223" s="195"/>
      <c r="J223" s="195"/>
      <c r="K223" s="136"/>
      <c r="L223" s="136"/>
      <c r="M223" s="136"/>
      <c r="N223" s="136"/>
      <c r="O223" s="136"/>
      <c r="P223" s="136"/>
      <c r="Q223" s="131"/>
      <c r="R223" s="132"/>
      <c r="S223" s="132"/>
      <c r="T223" s="132"/>
      <c r="U223" s="132"/>
      <c r="V223" s="132"/>
      <c r="W223" s="136"/>
      <c r="X223" s="136"/>
      <c r="Y223" s="136"/>
      <c r="Z223" s="136"/>
      <c r="AA223" s="136"/>
      <c r="AB223" s="136"/>
    </row>
    <row r="224" spans="1:28" s="52" customFormat="1" ht="13.5" customHeight="1" x14ac:dyDescent="0.2">
      <c r="A224" s="76"/>
      <c r="B224" s="175" t="s">
        <v>132</v>
      </c>
      <c r="C224" s="89" t="s">
        <v>77</v>
      </c>
      <c r="D224" s="254"/>
      <c r="E224" s="194"/>
      <c r="F224" s="195"/>
      <c r="G224" s="195"/>
      <c r="H224" s="195"/>
      <c r="I224" s="195"/>
      <c r="J224" s="195"/>
      <c r="K224" s="136"/>
      <c r="L224" s="136"/>
      <c r="M224" s="136"/>
      <c r="N224" s="136"/>
      <c r="O224" s="136"/>
      <c r="P224" s="136"/>
      <c r="Q224" s="131"/>
      <c r="R224" s="132"/>
      <c r="S224" s="132"/>
      <c r="T224" s="132"/>
      <c r="U224" s="132"/>
      <c r="V224" s="132"/>
      <c r="W224" s="136"/>
      <c r="X224" s="136"/>
      <c r="Y224" s="136"/>
      <c r="Z224" s="136"/>
      <c r="AA224" s="136"/>
      <c r="AB224" s="136"/>
    </row>
    <row r="225" spans="1:28" s="52" customFormat="1" ht="13.5" customHeight="1" x14ac:dyDescent="0.2">
      <c r="A225" s="76"/>
      <c r="B225" s="329" t="s">
        <v>142</v>
      </c>
      <c r="C225" s="330" t="s">
        <v>77</v>
      </c>
      <c r="D225" s="254"/>
      <c r="E225" s="194"/>
      <c r="F225" s="195"/>
      <c r="G225" s="195"/>
      <c r="H225" s="195"/>
      <c r="I225" s="195"/>
      <c r="J225" s="195"/>
      <c r="K225" s="136"/>
      <c r="L225" s="136"/>
      <c r="M225" s="136"/>
      <c r="N225" s="136"/>
      <c r="O225" s="136"/>
      <c r="P225" s="136"/>
      <c r="Q225" s="131"/>
      <c r="R225" s="132"/>
      <c r="S225" s="132"/>
      <c r="T225" s="132"/>
      <c r="U225" s="132"/>
      <c r="V225" s="132"/>
      <c r="W225" s="136"/>
      <c r="X225" s="136"/>
      <c r="Y225" s="136"/>
      <c r="Z225" s="136"/>
      <c r="AA225" s="136"/>
      <c r="AB225" s="136"/>
    </row>
    <row r="226" spans="1:28" s="52" customFormat="1" ht="13.5" customHeight="1" x14ac:dyDescent="0.2">
      <c r="A226" s="76"/>
      <c r="B226" s="175" t="s">
        <v>80</v>
      </c>
      <c r="C226" s="89" t="s">
        <v>77</v>
      </c>
      <c r="D226" s="254"/>
      <c r="E226" s="194"/>
      <c r="F226" s="195"/>
      <c r="G226" s="195"/>
      <c r="H226" s="195"/>
      <c r="I226" s="195"/>
      <c r="J226" s="195"/>
      <c r="K226" s="136"/>
      <c r="L226" s="136"/>
      <c r="M226" s="136"/>
      <c r="N226" s="136"/>
      <c r="O226" s="136"/>
      <c r="P226" s="136"/>
      <c r="Q226" s="131"/>
      <c r="R226" s="132"/>
      <c r="S226" s="132"/>
      <c r="T226" s="132"/>
      <c r="U226" s="132"/>
      <c r="V226" s="132"/>
      <c r="W226" s="136"/>
      <c r="X226" s="136"/>
      <c r="Y226" s="136"/>
      <c r="Z226" s="136"/>
      <c r="AA226" s="136"/>
      <c r="AB226" s="136"/>
    </row>
    <row r="227" spans="1:28" s="52" customFormat="1" ht="13.5" customHeight="1" thickBot="1" x14ac:dyDescent="0.25">
      <c r="A227" s="81"/>
      <c r="B227" s="168"/>
      <c r="C227" s="39"/>
      <c r="D227" s="247"/>
      <c r="E227" s="189"/>
      <c r="F227" s="190"/>
      <c r="G227" s="190"/>
      <c r="H227" s="190"/>
      <c r="I227" s="190"/>
      <c r="J227" s="190"/>
      <c r="K227" s="133"/>
      <c r="L227" s="133"/>
      <c r="M227" s="133"/>
      <c r="N227" s="133"/>
      <c r="O227" s="133"/>
      <c r="P227" s="133"/>
      <c r="Q227" s="134"/>
      <c r="R227" s="135"/>
      <c r="S227" s="135"/>
      <c r="T227" s="135"/>
      <c r="U227" s="135"/>
      <c r="V227" s="135"/>
      <c r="W227" s="133"/>
      <c r="X227" s="133"/>
      <c r="Y227" s="133"/>
      <c r="Z227" s="133"/>
      <c r="AA227" s="133"/>
      <c r="AB227" s="133"/>
    </row>
    <row r="228" spans="1:28" s="4" customFormat="1" ht="13.5" customHeight="1" x14ac:dyDescent="0.2">
      <c r="A228" s="79">
        <v>55</v>
      </c>
      <c r="B228" s="166" t="s">
        <v>146</v>
      </c>
      <c r="C228" s="45" t="s">
        <v>77</v>
      </c>
      <c r="D228" s="187">
        <f t="shared" ref="D228:D229" si="341">+Q228*96%</f>
        <v>39.31</v>
      </c>
      <c r="E228" s="187">
        <f t="shared" ref="E228:I229" si="342">Q228</f>
        <v>40.950000000000003</v>
      </c>
      <c r="F228" s="187">
        <f t="shared" si="342"/>
        <v>42.59</v>
      </c>
      <c r="G228" s="187">
        <f t="shared" si="342"/>
        <v>44.29</v>
      </c>
      <c r="H228" s="187">
        <f t="shared" si="342"/>
        <v>46.06</v>
      </c>
      <c r="I228" s="187">
        <f t="shared" si="342"/>
        <v>47.9</v>
      </c>
      <c r="J228" s="187">
        <f>V228</f>
        <v>49.82</v>
      </c>
      <c r="K228" s="130"/>
      <c r="L228" s="130">
        <f>(F228/E228)-1</f>
        <v>4.0049000000000001E-2</v>
      </c>
      <c r="M228" s="130">
        <f t="shared" ref="M228:P228" si="343">(G228/F228)-1</f>
        <v>3.9914999999999999E-2</v>
      </c>
      <c r="N228" s="130">
        <f t="shared" si="343"/>
        <v>3.9964E-2</v>
      </c>
      <c r="O228" s="130">
        <f t="shared" si="343"/>
        <v>3.9947999999999997E-2</v>
      </c>
      <c r="P228" s="130">
        <f t="shared" si="343"/>
        <v>4.0084000000000002E-2</v>
      </c>
      <c r="Q228" s="204">
        <f>ROUND(VLOOKUP($A228,'2019 REG - ORD 841'!$A$9:$V$303,17,FALSE)*(1+$I$2),5)</f>
        <v>40.947760000000002</v>
      </c>
      <c r="R228" s="204">
        <f>ROUND(VLOOKUP($A228,'2019 REG - ORD 841'!$A$9:$V$303,18,FALSE)*(1+$I$2),5)</f>
        <v>42.585659999999997</v>
      </c>
      <c r="S228" s="204">
        <f>ROUND(VLOOKUP($A228,'2019 REG - ORD 841'!$A$9:$V$303,19,FALSE)*(1+$I$2),5)</f>
        <v>44.289099999999998</v>
      </c>
      <c r="T228" s="204">
        <f>ROUND(VLOOKUP($A228,'2019 REG - ORD 841'!$A$9:$V$303,20,FALSE)*(1+$I$2),5)</f>
        <v>46.060659999999999</v>
      </c>
      <c r="U228" s="204">
        <f>ROUND(VLOOKUP($A228,'2019 REG - ORD 841'!$A$9:$V$303,21,FALSE)*(1+$I$2),5)</f>
        <v>47.903089999999999</v>
      </c>
      <c r="V228" s="204">
        <f>ROUND(VLOOKUP($A228,'2019 REG - ORD 841'!$A$9:$V$303,22,FALSE)*(1+$I$2),5)</f>
        <v>49.819209999999998</v>
      </c>
      <c r="W228" s="130"/>
      <c r="X228" s="130">
        <f>(R228/Q228)-1</f>
        <v>0.04</v>
      </c>
      <c r="Y228" s="130">
        <f t="shared" ref="Y228:AB228" si="344">(S228/R228)-1</f>
        <v>0.04</v>
      </c>
      <c r="Z228" s="130">
        <f t="shared" si="344"/>
        <v>0.04</v>
      </c>
      <c r="AA228" s="130">
        <f t="shared" si="344"/>
        <v>0.04</v>
      </c>
      <c r="AB228" s="130">
        <f t="shared" si="344"/>
        <v>0.04</v>
      </c>
    </row>
    <row r="229" spans="1:28" s="4" customFormat="1" ht="13.5" customHeight="1" x14ac:dyDescent="0.2">
      <c r="A229" s="76"/>
      <c r="B229" s="175" t="s">
        <v>147</v>
      </c>
      <c r="C229" s="89" t="s">
        <v>77</v>
      </c>
      <c r="D229" s="188">
        <f t="shared" si="341"/>
        <v>81764</v>
      </c>
      <c r="E229" s="188">
        <f t="shared" si="342"/>
        <v>85171</v>
      </c>
      <c r="F229" s="188">
        <f t="shared" si="342"/>
        <v>88578</v>
      </c>
      <c r="G229" s="188">
        <f t="shared" si="342"/>
        <v>92121</v>
      </c>
      <c r="H229" s="188">
        <f t="shared" si="342"/>
        <v>95806</v>
      </c>
      <c r="I229" s="188">
        <f t="shared" si="342"/>
        <v>99638</v>
      </c>
      <c r="J229" s="188">
        <f>V229</f>
        <v>103624</v>
      </c>
      <c r="K229" s="130">
        <f t="shared" ref="K229:P229" si="345">(E228/E220)-1</f>
        <v>2.5031000000000001E-2</v>
      </c>
      <c r="L229" s="130">
        <f t="shared" si="345"/>
        <v>2.503E-2</v>
      </c>
      <c r="M229" s="130">
        <f t="shared" si="345"/>
        <v>2.4993999999999999E-2</v>
      </c>
      <c r="N229" s="130">
        <f t="shared" si="345"/>
        <v>2.4922E-2</v>
      </c>
      <c r="O229" s="130">
        <f t="shared" si="345"/>
        <v>2.5037E-2</v>
      </c>
      <c r="P229" s="130">
        <f t="shared" si="345"/>
        <v>2.5103E-2</v>
      </c>
      <c r="Q229" s="131">
        <f t="shared" ref="Q229:V229" si="346">ROUND((Q228*2080),5)</f>
        <v>85171.340800000005</v>
      </c>
      <c r="R229" s="132">
        <f t="shared" si="346"/>
        <v>88578.1728</v>
      </c>
      <c r="S229" s="132">
        <f t="shared" si="346"/>
        <v>92121.327999999994</v>
      </c>
      <c r="T229" s="132">
        <f t="shared" si="346"/>
        <v>95806.1728</v>
      </c>
      <c r="U229" s="132">
        <f t="shared" si="346"/>
        <v>99638.427200000006</v>
      </c>
      <c r="V229" s="132">
        <f t="shared" si="346"/>
        <v>103623.9568</v>
      </c>
      <c r="W229" s="130">
        <f t="shared" ref="W229:AB229" si="347">(Q228/Q220)-1</f>
        <v>2.5000000000000001E-2</v>
      </c>
      <c r="X229" s="130">
        <f t="shared" si="347"/>
        <v>2.5000000000000001E-2</v>
      </c>
      <c r="Y229" s="130">
        <f t="shared" si="347"/>
        <v>2.5000000000000001E-2</v>
      </c>
      <c r="Z229" s="130">
        <f t="shared" si="347"/>
        <v>2.5000000000000001E-2</v>
      </c>
      <c r="AA229" s="130">
        <f t="shared" si="347"/>
        <v>2.5000000000000001E-2</v>
      </c>
      <c r="AB229" s="130">
        <f t="shared" si="347"/>
        <v>2.5000000000000001E-2</v>
      </c>
    </row>
    <row r="230" spans="1:28" s="4" customFormat="1" ht="13.5" customHeight="1" x14ac:dyDescent="0.2">
      <c r="A230" s="76"/>
      <c r="B230" s="175" t="s">
        <v>148</v>
      </c>
      <c r="C230" s="89" t="s">
        <v>77</v>
      </c>
      <c r="D230" s="196"/>
      <c r="E230" s="196"/>
      <c r="F230" s="188"/>
      <c r="G230" s="188"/>
      <c r="H230" s="188"/>
      <c r="I230" s="188"/>
      <c r="J230" s="188"/>
      <c r="K230" s="130"/>
      <c r="L230" s="130"/>
      <c r="M230" s="130"/>
      <c r="N230" s="130"/>
      <c r="O230" s="130"/>
      <c r="P230" s="130"/>
      <c r="Q230" s="131"/>
      <c r="R230" s="132"/>
      <c r="S230" s="132"/>
      <c r="T230" s="132"/>
      <c r="U230" s="132"/>
      <c r="V230" s="132"/>
      <c r="W230" s="130"/>
      <c r="X230" s="130"/>
      <c r="Y230" s="130"/>
      <c r="Z230" s="130"/>
      <c r="AA230" s="130"/>
      <c r="AB230" s="130"/>
    </row>
    <row r="231" spans="1:28" s="4" customFormat="1" ht="13.5" customHeight="1" x14ac:dyDescent="0.2">
      <c r="A231" s="76"/>
      <c r="B231" s="167" t="s">
        <v>149</v>
      </c>
      <c r="C231" s="29" t="s">
        <v>77</v>
      </c>
      <c r="D231" s="254"/>
      <c r="E231" s="194"/>
      <c r="F231" s="195"/>
      <c r="G231" s="195"/>
      <c r="H231" s="195"/>
      <c r="I231" s="195"/>
      <c r="J231" s="195"/>
      <c r="K231" s="136"/>
      <c r="L231" s="136"/>
      <c r="M231" s="136"/>
      <c r="N231" s="136"/>
      <c r="O231" s="136"/>
      <c r="P231" s="136"/>
      <c r="Q231" s="131"/>
      <c r="R231" s="132"/>
      <c r="S231" s="132"/>
      <c r="T231" s="132"/>
      <c r="U231" s="132"/>
      <c r="V231" s="132"/>
      <c r="W231" s="136"/>
      <c r="X231" s="136"/>
      <c r="Y231" s="136"/>
      <c r="Z231" s="136"/>
      <c r="AA231" s="136"/>
      <c r="AB231" s="136"/>
    </row>
    <row r="232" spans="1:28" s="4" customFormat="1" ht="13.5" customHeight="1" x14ac:dyDescent="0.2">
      <c r="A232" s="76"/>
      <c r="B232" s="350" t="s">
        <v>131</v>
      </c>
      <c r="C232" s="351" t="s">
        <v>77</v>
      </c>
      <c r="D232" s="250"/>
      <c r="E232" s="194"/>
      <c r="F232" s="195"/>
      <c r="G232" s="195"/>
      <c r="H232" s="195"/>
      <c r="I232" s="195"/>
      <c r="J232" s="195"/>
      <c r="K232" s="136"/>
      <c r="L232" s="136"/>
      <c r="M232" s="136"/>
      <c r="N232" s="136"/>
      <c r="O232" s="136"/>
      <c r="P232" s="136"/>
      <c r="Q232" s="131"/>
      <c r="R232" s="132"/>
      <c r="S232" s="132"/>
      <c r="T232" s="132"/>
      <c r="U232" s="132"/>
      <c r="V232" s="132"/>
      <c r="W232" s="136"/>
      <c r="X232" s="136"/>
      <c r="Y232" s="136"/>
      <c r="Z232" s="136"/>
      <c r="AA232" s="136"/>
      <c r="AB232" s="136"/>
    </row>
    <row r="233" spans="1:28" s="4" customFormat="1" ht="13.5" customHeight="1" x14ac:dyDescent="0.2">
      <c r="A233" s="76"/>
      <c r="B233" s="350" t="s">
        <v>57</v>
      </c>
      <c r="C233" s="351" t="s">
        <v>105</v>
      </c>
      <c r="D233" s="250"/>
      <c r="E233" s="194"/>
      <c r="F233" s="195"/>
      <c r="G233" s="195"/>
      <c r="H233" s="195"/>
      <c r="I233" s="195"/>
      <c r="J233" s="195"/>
      <c r="K233" s="136"/>
      <c r="L233" s="136"/>
      <c r="M233" s="136"/>
      <c r="N233" s="136"/>
      <c r="O233" s="136"/>
      <c r="P233" s="136"/>
      <c r="Q233" s="131"/>
      <c r="R233" s="132"/>
      <c r="S233" s="132"/>
      <c r="T233" s="132"/>
      <c r="U233" s="132"/>
      <c r="V233" s="132"/>
      <c r="W233" s="136"/>
      <c r="X233" s="136"/>
      <c r="Y233" s="136"/>
      <c r="Z233" s="136"/>
      <c r="AA233" s="136"/>
      <c r="AB233" s="136"/>
    </row>
    <row r="234" spans="1:28" s="4" customFormat="1" ht="13.5" customHeight="1" x14ac:dyDescent="0.2">
      <c r="A234" s="76"/>
      <c r="B234" s="350" t="s">
        <v>142</v>
      </c>
      <c r="C234" s="351" t="s">
        <v>77</v>
      </c>
      <c r="D234" s="250"/>
      <c r="E234" s="194"/>
      <c r="F234" s="195"/>
      <c r="G234" s="195"/>
      <c r="H234" s="195"/>
      <c r="I234" s="195"/>
      <c r="J234" s="195"/>
      <c r="K234" s="136"/>
      <c r="L234" s="136"/>
      <c r="M234" s="136"/>
      <c r="N234" s="136"/>
      <c r="O234" s="136"/>
      <c r="P234" s="136"/>
      <c r="Q234" s="131"/>
      <c r="R234" s="132"/>
      <c r="S234" s="132"/>
      <c r="T234" s="132"/>
      <c r="U234" s="132"/>
      <c r="V234" s="132"/>
      <c r="W234" s="136"/>
      <c r="X234" s="136"/>
      <c r="Y234" s="136"/>
      <c r="Z234" s="136"/>
      <c r="AA234" s="136"/>
      <c r="AB234" s="136"/>
    </row>
    <row r="235" spans="1:28" s="4" customFormat="1" ht="13.5" customHeight="1" thickBot="1" x14ac:dyDescent="0.25">
      <c r="A235" s="81"/>
      <c r="B235" s="350"/>
      <c r="C235" s="351"/>
      <c r="D235" s="247"/>
      <c r="E235" s="189"/>
      <c r="F235" s="190"/>
      <c r="G235" s="190"/>
      <c r="H235" s="190"/>
      <c r="I235" s="190"/>
      <c r="J235" s="190"/>
      <c r="K235" s="133"/>
      <c r="L235" s="133"/>
      <c r="M235" s="133"/>
      <c r="N235" s="133"/>
      <c r="O235" s="133"/>
      <c r="P235" s="133"/>
      <c r="Q235" s="134"/>
      <c r="R235" s="135"/>
      <c r="S235" s="135"/>
      <c r="T235" s="135"/>
      <c r="U235" s="135"/>
      <c r="V235" s="135"/>
      <c r="W235" s="133"/>
      <c r="X235" s="133"/>
      <c r="Y235" s="133"/>
      <c r="Z235" s="133"/>
      <c r="AA235" s="133"/>
      <c r="AB235" s="133"/>
    </row>
    <row r="236" spans="1:28" s="4" customFormat="1" ht="13.5" customHeight="1" x14ac:dyDescent="0.2">
      <c r="A236" s="79">
        <v>56</v>
      </c>
      <c r="B236" s="343" t="s">
        <v>84</v>
      </c>
      <c r="C236" s="344" t="s">
        <v>77</v>
      </c>
      <c r="D236" s="187">
        <f t="shared" ref="D236:D237" si="348">+Q236*96%</f>
        <v>40.29</v>
      </c>
      <c r="E236" s="187">
        <f t="shared" ref="E236:I237" si="349">Q236</f>
        <v>41.97</v>
      </c>
      <c r="F236" s="187">
        <f t="shared" si="349"/>
        <v>43.65</v>
      </c>
      <c r="G236" s="187">
        <f t="shared" si="349"/>
        <v>45.4</v>
      </c>
      <c r="H236" s="187">
        <f t="shared" si="349"/>
        <v>47.21</v>
      </c>
      <c r="I236" s="187">
        <f t="shared" si="349"/>
        <v>49.1</v>
      </c>
      <c r="J236" s="187">
        <f>V236</f>
        <v>51.06</v>
      </c>
      <c r="K236" s="130"/>
      <c r="L236" s="130">
        <f>(F236/E236)-1</f>
        <v>4.0029000000000002E-2</v>
      </c>
      <c r="M236" s="130">
        <f t="shared" ref="M236:P236" si="350">(G236/F236)-1</f>
        <v>4.0092000000000003E-2</v>
      </c>
      <c r="N236" s="130">
        <f t="shared" si="350"/>
        <v>3.9868000000000001E-2</v>
      </c>
      <c r="O236" s="130">
        <f t="shared" si="350"/>
        <v>4.0034E-2</v>
      </c>
      <c r="P236" s="130">
        <f t="shared" si="350"/>
        <v>3.9919000000000003E-2</v>
      </c>
      <c r="Q236" s="204">
        <f>ROUND(VLOOKUP($A236,'2019 REG - ORD 841'!$A$9:$V$303,17,FALSE)*(1+$I$2),5)</f>
        <v>41.971440000000001</v>
      </c>
      <c r="R236" s="204">
        <f>ROUND(VLOOKUP($A236,'2019 REG - ORD 841'!$A$9:$V$303,18,FALSE)*(1+$I$2),5)</f>
        <v>43.650289999999998</v>
      </c>
      <c r="S236" s="204">
        <f>ROUND(VLOOKUP($A236,'2019 REG - ORD 841'!$A$9:$V$303,19,FALSE)*(1+$I$2),5)</f>
        <v>45.396320000000003</v>
      </c>
      <c r="T236" s="204">
        <f>ROUND(VLOOKUP($A236,'2019 REG - ORD 841'!$A$9:$V$303,20,FALSE)*(1+$I$2),5)</f>
        <v>47.212179999999996</v>
      </c>
      <c r="U236" s="204">
        <f>ROUND(VLOOKUP($A236,'2019 REG - ORD 841'!$A$9:$V$303,21,FALSE)*(1+$I$2),5)</f>
        <v>49.100659999999998</v>
      </c>
      <c r="V236" s="204">
        <f>ROUND(VLOOKUP($A236,'2019 REG - ORD 841'!$A$9:$V$303,22,FALSE)*(1+$I$2),5)</f>
        <v>51.064700000000002</v>
      </c>
      <c r="W236" s="130"/>
      <c r="X236" s="130">
        <f>(R236/Q236)-1</f>
        <v>0.04</v>
      </c>
      <c r="Y236" s="130">
        <f t="shared" ref="Y236:AB236" si="351">(S236/R236)-1</f>
        <v>0.04</v>
      </c>
      <c r="Z236" s="130">
        <f t="shared" si="351"/>
        <v>0.04</v>
      </c>
      <c r="AA236" s="130">
        <f t="shared" si="351"/>
        <v>0.04</v>
      </c>
      <c r="AB236" s="130">
        <f t="shared" si="351"/>
        <v>0.04</v>
      </c>
    </row>
    <row r="237" spans="1:28" s="4" customFormat="1" ht="13.5" customHeight="1" x14ac:dyDescent="0.2">
      <c r="A237" s="76"/>
      <c r="B237" s="171" t="s">
        <v>90</v>
      </c>
      <c r="C237" s="24" t="s">
        <v>77</v>
      </c>
      <c r="D237" s="188">
        <f t="shared" si="348"/>
        <v>83809</v>
      </c>
      <c r="E237" s="188">
        <f t="shared" si="349"/>
        <v>87301</v>
      </c>
      <c r="F237" s="188">
        <f t="shared" si="349"/>
        <v>90793</v>
      </c>
      <c r="G237" s="188">
        <f t="shared" si="349"/>
        <v>94424</v>
      </c>
      <c r="H237" s="188">
        <f t="shared" si="349"/>
        <v>98201</v>
      </c>
      <c r="I237" s="188">
        <f t="shared" si="349"/>
        <v>102129</v>
      </c>
      <c r="J237" s="188">
        <f>V237</f>
        <v>106215</v>
      </c>
      <c r="K237" s="130">
        <f t="shared" ref="K237:P237" si="352">(E236/E228)-1</f>
        <v>2.4908E-2</v>
      </c>
      <c r="L237" s="130">
        <f t="shared" si="352"/>
        <v>2.4888E-2</v>
      </c>
      <c r="M237" s="130">
        <f t="shared" si="352"/>
        <v>2.5062000000000001E-2</v>
      </c>
      <c r="N237" s="130">
        <f t="shared" si="352"/>
        <v>2.4967E-2</v>
      </c>
      <c r="O237" s="130">
        <f t="shared" si="352"/>
        <v>2.5052000000000001E-2</v>
      </c>
      <c r="P237" s="130">
        <f t="shared" si="352"/>
        <v>2.4889999999999999E-2</v>
      </c>
      <c r="Q237" s="131">
        <f t="shared" ref="Q237:U237" si="353">ROUND((Q236*2080),5)</f>
        <v>87300.595199999996</v>
      </c>
      <c r="R237" s="132">
        <f t="shared" si="353"/>
        <v>90792.603199999998</v>
      </c>
      <c r="S237" s="132">
        <f t="shared" si="353"/>
        <v>94424.345600000001</v>
      </c>
      <c r="T237" s="132">
        <f t="shared" si="353"/>
        <v>98201.334400000007</v>
      </c>
      <c r="U237" s="132">
        <f t="shared" si="353"/>
        <v>102129.3728</v>
      </c>
      <c r="V237" s="132">
        <f>ROUND((V236*2080),5)</f>
        <v>106214.576</v>
      </c>
      <c r="W237" s="130">
        <f t="shared" ref="W237:AB237" si="354">(Q236/Q228)-1</f>
        <v>2.5000000000000001E-2</v>
      </c>
      <c r="X237" s="130">
        <f t="shared" si="354"/>
        <v>2.5000000000000001E-2</v>
      </c>
      <c r="Y237" s="130">
        <f t="shared" si="354"/>
        <v>2.5000000000000001E-2</v>
      </c>
      <c r="Z237" s="130">
        <f t="shared" si="354"/>
        <v>2.5000000000000001E-2</v>
      </c>
      <c r="AA237" s="130">
        <f t="shared" si="354"/>
        <v>2.5000000000000001E-2</v>
      </c>
      <c r="AB237" s="130">
        <f t="shared" si="354"/>
        <v>2.5000000000000001E-2</v>
      </c>
    </row>
    <row r="238" spans="1:28" s="4" customFormat="1" ht="13.5" customHeight="1" thickBot="1" x14ac:dyDescent="0.25">
      <c r="A238" s="81"/>
      <c r="B238" s="168"/>
      <c r="C238" s="39"/>
      <c r="D238" s="247"/>
      <c r="E238" s="189"/>
      <c r="F238" s="190"/>
      <c r="G238" s="190"/>
      <c r="H238" s="190"/>
      <c r="I238" s="190"/>
      <c r="J238" s="190"/>
      <c r="K238" s="133"/>
      <c r="L238" s="133"/>
      <c r="M238" s="133"/>
      <c r="N238" s="133"/>
      <c r="O238" s="133"/>
      <c r="P238" s="133"/>
      <c r="Q238" s="134"/>
      <c r="R238" s="135"/>
      <c r="S238" s="135"/>
      <c r="T238" s="135"/>
      <c r="U238" s="135"/>
      <c r="V238" s="135"/>
      <c r="W238" s="133"/>
      <c r="X238" s="133"/>
      <c r="Y238" s="133"/>
      <c r="Z238" s="133"/>
      <c r="AA238" s="133"/>
      <c r="AB238" s="133"/>
    </row>
    <row r="239" spans="1:28" s="4" customFormat="1" ht="13.5" customHeight="1" x14ac:dyDescent="0.2">
      <c r="A239" s="79">
        <v>57</v>
      </c>
      <c r="B239" s="348" t="s">
        <v>143</v>
      </c>
      <c r="C239" s="354" t="s">
        <v>77</v>
      </c>
      <c r="D239" s="187">
        <f t="shared" ref="D239:D240" si="355">+Q239*96%</f>
        <v>41.3</v>
      </c>
      <c r="E239" s="187">
        <f t="shared" ref="E239:I240" si="356">Q239</f>
        <v>43.02</v>
      </c>
      <c r="F239" s="187">
        <f t="shared" si="356"/>
        <v>44.74</v>
      </c>
      <c r="G239" s="187">
        <f t="shared" si="356"/>
        <v>46.53</v>
      </c>
      <c r="H239" s="187">
        <f t="shared" si="356"/>
        <v>48.39</v>
      </c>
      <c r="I239" s="187">
        <f t="shared" si="356"/>
        <v>50.33</v>
      </c>
      <c r="J239" s="187">
        <f>V239</f>
        <v>52.34</v>
      </c>
      <c r="K239" s="130"/>
      <c r="L239" s="130">
        <f>(F239/E239)-1</f>
        <v>3.9981000000000003E-2</v>
      </c>
      <c r="M239" s="130">
        <f t="shared" ref="M239:P239" si="357">(G239/F239)-1</f>
        <v>4.0009000000000003E-2</v>
      </c>
      <c r="N239" s="130">
        <f t="shared" si="357"/>
        <v>3.9974000000000003E-2</v>
      </c>
      <c r="O239" s="130">
        <f t="shared" si="357"/>
        <v>4.0091000000000002E-2</v>
      </c>
      <c r="P239" s="130">
        <f t="shared" si="357"/>
        <v>3.9935999999999999E-2</v>
      </c>
      <c r="Q239" s="204">
        <f>ROUND(VLOOKUP($A239,'2019 REG - ORD 841'!$A$9:$V$303,17,FALSE)*(1+$I$2),5)</f>
        <v>43.02073</v>
      </c>
      <c r="R239" s="204">
        <f>ROUND(VLOOKUP($A239,'2019 REG - ORD 841'!$A$9:$V$303,18,FALSE)*(1+$I$2),5)</f>
        <v>44.741570000000003</v>
      </c>
      <c r="S239" s="204">
        <f>ROUND(VLOOKUP($A239,'2019 REG - ORD 841'!$A$9:$V$303,19,FALSE)*(1+$I$2),5)</f>
        <v>46.531239999999997</v>
      </c>
      <c r="T239" s="204">
        <f>ROUND(VLOOKUP($A239,'2019 REG - ORD 841'!$A$9:$V$303,20,FALSE)*(1+$I$2),5)</f>
        <v>48.392490000000002</v>
      </c>
      <c r="U239" s="204">
        <f>ROUND(VLOOKUP($A239,'2019 REG - ORD 841'!$A$9:$V$303,21,FALSE)*(1+$I$2),5)</f>
        <v>50.328189999999999</v>
      </c>
      <c r="V239" s="204">
        <f>ROUND(VLOOKUP($A239,'2019 REG - ORD 841'!$A$9:$V$303,22,FALSE)*(1+$I$2),5)</f>
        <v>52.341320000000003</v>
      </c>
      <c r="W239" s="130"/>
      <c r="X239" s="130">
        <f>(R239/Q239)-1</f>
        <v>0.04</v>
      </c>
      <c r="Y239" s="130">
        <f t="shared" ref="Y239:AB239" si="358">(S239/R239)-1</f>
        <v>0.04</v>
      </c>
      <c r="Z239" s="130">
        <f t="shared" si="358"/>
        <v>0.04</v>
      </c>
      <c r="AA239" s="130">
        <f t="shared" si="358"/>
        <v>0.04</v>
      </c>
      <c r="AB239" s="130">
        <f t="shared" si="358"/>
        <v>0.04</v>
      </c>
    </row>
    <row r="240" spans="1:28" s="4" customFormat="1" ht="13.5" customHeight="1" x14ac:dyDescent="0.2">
      <c r="A240" s="76"/>
      <c r="B240" s="349" t="s">
        <v>83</v>
      </c>
      <c r="C240" s="310" t="s">
        <v>77</v>
      </c>
      <c r="D240" s="188">
        <f t="shared" si="355"/>
        <v>85904</v>
      </c>
      <c r="E240" s="188">
        <f t="shared" si="356"/>
        <v>89483</v>
      </c>
      <c r="F240" s="188">
        <f t="shared" si="356"/>
        <v>93062</v>
      </c>
      <c r="G240" s="188">
        <f t="shared" si="356"/>
        <v>96785</v>
      </c>
      <c r="H240" s="188">
        <f t="shared" si="356"/>
        <v>100656</v>
      </c>
      <c r="I240" s="188">
        <f t="shared" si="356"/>
        <v>104683</v>
      </c>
      <c r="J240" s="188">
        <f>V240</f>
        <v>108870</v>
      </c>
      <c r="K240" s="130">
        <f t="shared" ref="K240:P240" si="359">(E239/E236)-1</f>
        <v>2.5017999999999999E-2</v>
      </c>
      <c r="L240" s="130">
        <f t="shared" si="359"/>
        <v>2.4971E-2</v>
      </c>
      <c r="M240" s="130">
        <f t="shared" si="359"/>
        <v>2.4889999999999999E-2</v>
      </c>
      <c r="N240" s="130">
        <f t="shared" si="359"/>
        <v>2.4995E-2</v>
      </c>
      <c r="O240" s="130">
        <f t="shared" si="359"/>
        <v>2.5051E-2</v>
      </c>
      <c r="P240" s="130">
        <f t="shared" si="359"/>
        <v>2.5069000000000001E-2</v>
      </c>
      <c r="Q240" s="131">
        <f t="shared" ref="Q240:U240" si="360">ROUND((Q239*2080),5)</f>
        <v>89483.118400000007</v>
      </c>
      <c r="R240" s="132">
        <f t="shared" si="360"/>
        <v>93062.465599999996</v>
      </c>
      <c r="S240" s="132">
        <f t="shared" si="360"/>
        <v>96784.979200000002</v>
      </c>
      <c r="T240" s="132">
        <f t="shared" si="360"/>
        <v>100656.3792</v>
      </c>
      <c r="U240" s="132">
        <f t="shared" si="360"/>
        <v>104682.6352</v>
      </c>
      <c r="V240" s="132">
        <f>ROUND((V239*2080),5)</f>
        <v>108869.94560000001</v>
      </c>
      <c r="W240" s="130">
        <f t="shared" ref="W240:AB240" si="361">(Q239/Q236)-1</f>
        <v>2.5000000000000001E-2</v>
      </c>
      <c r="X240" s="130">
        <f t="shared" si="361"/>
        <v>2.5000999999999999E-2</v>
      </c>
      <c r="Y240" s="130">
        <f t="shared" si="361"/>
        <v>2.5000000000000001E-2</v>
      </c>
      <c r="Z240" s="130">
        <f t="shared" si="361"/>
        <v>2.5000000000000001E-2</v>
      </c>
      <c r="AA240" s="130">
        <f t="shared" si="361"/>
        <v>2.5000000000000001E-2</v>
      </c>
      <c r="AB240" s="130">
        <f t="shared" si="361"/>
        <v>2.5000000000000001E-2</v>
      </c>
    </row>
    <row r="241" spans="1:28" s="4" customFormat="1" ht="13.5" customHeight="1" thickBot="1" x14ac:dyDescent="0.25">
      <c r="A241" s="81"/>
      <c r="B241" s="168"/>
      <c r="C241" s="39" t="s">
        <v>141</v>
      </c>
      <c r="D241" s="247"/>
      <c r="E241" s="189"/>
      <c r="F241" s="190"/>
      <c r="G241" s="190"/>
      <c r="H241" s="190"/>
      <c r="I241" s="190"/>
      <c r="J241" s="190"/>
      <c r="K241" s="133"/>
      <c r="L241" s="133"/>
      <c r="M241" s="133"/>
      <c r="N241" s="133"/>
      <c r="O241" s="133"/>
      <c r="P241" s="133"/>
      <c r="Q241" s="134"/>
      <c r="R241" s="135"/>
      <c r="S241" s="135"/>
      <c r="T241" s="135"/>
      <c r="U241" s="135"/>
      <c r="V241" s="135"/>
      <c r="W241" s="133"/>
      <c r="X241" s="133"/>
      <c r="Y241" s="133"/>
      <c r="Z241" s="133"/>
      <c r="AA241" s="133"/>
      <c r="AB241" s="133"/>
    </row>
    <row r="242" spans="1:28" s="4" customFormat="1" ht="13.5" customHeight="1" x14ac:dyDescent="0.2">
      <c r="A242" s="79">
        <v>58</v>
      </c>
      <c r="B242" s="350" t="s">
        <v>84</v>
      </c>
      <c r="C242" s="334" t="s">
        <v>77</v>
      </c>
      <c r="D242" s="187">
        <f t="shared" ref="D242" si="362">+Q242*96%</f>
        <v>42.33</v>
      </c>
      <c r="E242" s="187">
        <f t="shared" ref="E242:I242" si="363">Q242</f>
        <v>44.1</v>
      </c>
      <c r="F242" s="187">
        <f t="shared" si="363"/>
        <v>45.86</v>
      </c>
      <c r="G242" s="187">
        <f t="shared" si="363"/>
        <v>47.69</v>
      </c>
      <c r="H242" s="187">
        <f t="shared" si="363"/>
        <v>49.6</v>
      </c>
      <c r="I242" s="187">
        <f t="shared" si="363"/>
        <v>51.59</v>
      </c>
      <c r="J242" s="187">
        <f>V242</f>
        <v>53.65</v>
      </c>
      <c r="K242" s="130"/>
      <c r="L242" s="130">
        <f>(F242/E242)-1</f>
        <v>3.9909E-2</v>
      </c>
      <c r="M242" s="130">
        <f t="shared" ref="M242:P242" si="364">(G242/F242)-1</f>
        <v>3.9904000000000002E-2</v>
      </c>
      <c r="N242" s="130">
        <f t="shared" si="364"/>
        <v>4.0050000000000002E-2</v>
      </c>
      <c r="O242" s="130">
        <f t="shared" si="364"/>
        <v>4.0120999999999997E-2</v>
      </c>
      <c r="P242" s="130">
        <f t="shared" si="364"/>
        <v>3.993E-2</v>
      </c>
      <c r="Q242" s="204">
        <f>ROUND(VLOOKUP($A242,'2019 REG - ORD 841'!$A$9:$V$303,17,FALSE)*(1+$I$2),5)</f>
        <v>44.096249999999998</v>
      </c>
      <c r="R242" s="204">
        <f>ROUND(VLOOKUP($A242,'2019 REG - ORD 841'!$A$9:$V$303,18,FALSE)*(1+$I$2),5)</f>
        <v>45.860100000000003</v>
      </c>
      <c r="S242" s="204">
        <f>ROUND(VLOOKUP($A242,'2019 REG - ORD 841'!$A$9:$V$303,19,FALSE)*(1+$I$2),5)</f>
        <v>47.694519999999997</v>
      </c>
      <c r="T242" s="204">
        <f>ROUND(VLOOKUP($A242,'2019 REG - ORD 841'!$A$9:$V$303,20,FALSE)*(1+$I$2),5)</f>
        <v>49.6023</v>
      </c>
      <c r="U242" s="204">
        <f>ROUND(VLOOKUP($A242,'2019 REG - ORD 841'!$A$9:$V$303,21,FALSE)*(1+$I$2),5)</f>
        <v>51.586399999999998</v>
      </c>
      <c r="V242" s="204">
        <f>ROUND(VLOOKUP($A242,'2019 REG - ORD 841'!$A$9:$V$303,22,FALSE)*(1+$I$2),5)</f>
        <v>53.649850000000001</v>
      </c>
      <c r="W242" s="130"/>
      <c r="X242" s="130">
        <f>(R242/Q242)-1</f>
        <v>0.04</v>
      </c>
      <c r="Y242" s="130">
        <f t="shared" ref="Y242:AB242" si="365">(S242/R242)-1</f>
        <v>0.04</v>
      </c>
      <c r="Z242" s="130">
        <f t="shared" si="365"/>
        <v>0.04</v>
      </c>
      <c r="AA242" s="130">
        <f t="shared" si="365"/>
        <v>0.04</v>
      </c>
      <c r="AB242" s="130">
        <f t="shared" si="365"/>
        <v>0.04</v>
      </c>
    </row>
    <row r="243" spans="1:28" s="4" customFormat="1" ht="13.5" customHeight="1" x14ac:dyDescent="0.2">
      <c r="A243" s="76" t="s">
        <v>141</v>
      </c>
      <c r="B243" s="333" t="s">
        <v>143</v>
      </c>
      <c r="C243" s="334" t="s">
        <v>77</v>
      </c>
      <c r="D243" s="188">
        <f>+Q243*96%</f>
        <v>88051</v>
      </c>
      <c r="E243" s="188">
        <f>Q243</f>
        <v>91720</v>
      </c>
      <c r="F243" s="188">
        <f>R243</f>
        <v>95389</v>
      </c>
      <c r="G243" s="188">
        <f>S243</f>
        <v>99205</v>
      </c>
      <c r="H243" s="188">
        <f>T243</f>
        <v>103173</v>
      </c>
      <c r="I243" s="188">
        <f>U243</f>
        <v>107300</v>
      </c>
      <c r="J243" s="188">
        <f>V243</f>
        <v>111592</v>
      </c>
      <c r="K243" s="130">
        <f t="shared" ref="K243:P243" si="366">(E242/E239)-1</f>
        <v>2.5104999999999999E-2</v>
      </c>
      <c r="L243" s="130">
        <f t="shared" si="366"/>
        <v>2.5034000000000001E-2</v>
      </c>
      <c r="M243" s="130">
        <f t="shared" si="366"/>
        <v>2.4930000000000001E-2</v>
      </c>
      <c r="N243" s="130">
        <f t="shared" si="366"/>
        <v>2.5004999999999999E-2</v>
      </c>
      <c r="O243" s="130">
        <f t="shared" si="366"/>
        <v>2.5035000000000002E-2</v>
      </c>
      <c r="P243" s="130">
        <f t="shared" si="366"/>
        <v>2.5028999999999999E-2</v>
      </c>
      <c r="Q243" s="131">
        <f t="shared" ref="Q243:V243" si="367">ROUND((Q242*2080),5)</f>
        <v>91720.2</v>
      </c>
      <c r="R243" s="132">
        <f t="shared" si="367"/>
        <v>95389.008000000002</v>
      </c>
      <c r="S243" s="132">
        <f t="shared" si="367"/>
        <v>99204.601599999995</v>
      </c>
      <c r="T243" s="132">
        <f t="shared" si="367"/>
        <v>103172.784</v>
      </c>
      <c r="U243" s="132">
        <f t="shared" si="367"/>
        <v>107299.712</v>
      </c>
      <c r="V243" s="132">
        <f t="shared" si="367"/>
        <v>111591.68799999999</v>
      </c>
      <c r="W243" s="130">
        <f t="shared" ref="W243:AB243" si="368">(Q242/Q239)-1</f>
        <v>2.5000000000000001E-2</v>
      </c>
      <c r="X243" s="130">
        <f t="shared" si="368"/>
        <v>2.5000000000000001E-2</v>
      </c>
      <c r="Y243" s="130">
        <f t="shared" si="368"/>
        <v>2.5000000000000001E-2</v>
      </c>
      <c r="Z243" s="130">
        <f t="shared" si="368"/>
        <v>2.5000000000000001E-2</v>
      </c>
      <c r="AA243" s="130">
        <f t="shared" si="368"/>
        <v>2.5000000000000001E-2</v>
      </c>
      <c r="AB243" s="130">
        <f t="shared" si="368"/>
        <v>2.5000000000000001E-2</v>
      </c>
    </row>
    <row r="244" spans="1:28" x14ac:dyDescent="0.25">
      <c r="B244" s="333" t="s">
        <v>83</v>
      </c>
      <c r="C244" s="334" t="s">
        <v>77</v>
      </c>
    </row>
    <row r="245" spans="1:28" s="4" customFormat="1" ht="13.5" customHeight="1" thickBot="1" x14ac:dyDescent="0.25">
      <c r="A245" s="81"/>
      <c r="B245" s="226"/>
      <c r="C245" s="341"/>
      <c r="D245" s="247"/>
      <c r="E245" s="189"/>
      <c r="F245" s="190"/>
      <c r="G245" s="190"/>
      <c r="H245" s="190"/>
      <c r="I245" s="190"/>
      <c r="J245" s="190"/>
      <c r="K245" s="133"/>
      <c r="L245" s="133"/>
      <c r="M245" s="133"/>
      <c r="N245" s="133"/>
      <c r="O245" s="133"/>
      <c r="P245" s="133"/>
      <c r="Q245" s="134"/>
      <c r="R245" s="135"/>
      <c r="S245" s="135"/>
      <c r="T245" s="135"/>
      <c r="U245" s="135"/>
      <c r="V245" s="135"/>
      <c r="W245" s="133"/>
      <c r="X245" s="133"/>
      <c r="Y245" s="133"/>
      <c r="Z245" s="133"/>
      <c r="AA245" s="133"/>
      <c r="AB245" s="133"/>
    </row>
    <row r="246" spans="1:28" s="4" customFormat="1" ht="13.5" customHeight="1" x14ac:dyDescent="0.2">
      <c r="A246" s="79">
        <v>59</v>
      </c>
      <c r="B246" s="86" t="s">
        <v>280</v>
      </c>
      <c r="C246" s="272" t="s">
        <v>77</v>
      </c>
      <c r="D246" s="187">
        <f t="shared" ref="D246:D247" si="369">+Q246*96%</f>
        <v>43.39</v>
      </c>
      <c r="E246" s="187">
        <f t="shared" ref="E246:I247" si="370">Q246</f>
        <v>45.2</v>
      </c>
      <c r="F246" s="187">
        <f t="shared" si="370"/>
        <v>47.01</v>
      </c>
      <c r="G246" s="187">
        <f t="shared" si="370"/>
        <v>48.89</v>
      </c>
      <c r="H246" s="187">
        <f t="shared" si="370"/>
        <v>50.84</v>
      </c>
      <c r="I246" s="187">
        <f t="shared" si="370"/>
        <v>52.88</v>
      </c>
      <c r="J246" s="187">
        <f>V246</f>
        <v>54.99</v>
      </c>
      <c r="K246" s="130"/>
      <c r="L246" s="130">
        <f>(F246/E246)-1</f>
        <v>4.0044000000000003E-2</v>
      </c>
      <c r="M246" s="130">
        <f t="shared" ref="M246:P246" si="371">(G246/F246)-1</f>
        <v>3.9990999999999999E-2</v>
      </c>
      <c r="N246" s="130">
        <f t="shared" si="371"/>
        <v>3.9884999999999997E-2</v>
      </c>
      <c r="O246" s="130">
        <f t="shared" si="371"/>
        <v>4.0126000000000002E-2</v>
      </c>
      <c r="P246" s="130">
        <f t="shared" si="371"/>
        <v>3.9902E-2</v>
      </c>
      <c r="Q246" s="204">
        <f>ROUND(VLOOKUP($A246,'2019 REG - ORD 841'!$A$9:$V$303,17,FALSE)*(1+$I$2),5)</f>
        <v>45.198639999999997</v>
      </c>
      <c r="R246" s="204">
        <f>ROUND(VLOOKUP($A246,'2019 REG - ORD 841'!$A$9:$V$303,18,FALSE)*(1+$I$2),5)</f>
        <v>47.006599999999999</v>
      </c>
      <c r="S246" s="204">
        <f>ROUND(VLOOKUP($A246,'2019 REG - ORD 841'!$A$9:$V$303,19,FALSE)*(1+$I$2),5)</f>
        <v>48.886879999999998</v>
      </c>
      <c r="T246" s="204">
        <f>ROUND(VLOOKUP($A246,'2019 REG - ORD 841'!$A$9:$V$303,20,FALSE)*(1+$I$2),5)</f>
        <v>50.842359999999999</v>
      </c>
      <c r="U246" s="204">
        <f>ROUND(VLOOKUP($A246,'2019 REG - ORD 841'!$A$9:$V$303,21,FALSE)*(1+$I$2),5)</f>
        <v>52.876060000000003</v>
      </c>
      <c r="V246" s="204">
        <f>ROUND(VLOOKUP($A246,'2019 REG - ORD 841'!$A$9:$V$303,22,FALSE)*(1+$I$2),5)</f>
        <v>54.991100000000003</v>
      </c>
      <c r="W246" s="130"/>
      <c r="X246" s="130">
        <f>(R246/Q246)-1</f>
        <v>0.04</v>
      </c>
      <c r="Y246" s="130">
        <f t="shared" ref="Y246:AB246" si="372">(S246/R246)-1</f>
        <v>0.04</v>
      </c>
      <c r="Z246" s="130">
        <f t="shared" si="372"/>
        <v>0.04</v>
      </c>
      <c r="AA246" s="130">
        <f t="shared" si="372"/>
        <v>0.04</v>
      </c>
      <c r="AB246" s="130">
        <f t="shared" si="372"/>
        <v>0.04</v>
      </c>
    </row>
    <row r="247" spans="1:28" s="4" customFormat="1" ht="13.5" customHeight="1" x14ac:dyDescent="0.2">
      <c r="A247" s="33" t="s">
        <v>141</v>
      </c>
      <c r="B247" s="175" t="s">
        <v>150</v>
      </c>
      <c r="C247" s="254" t="s">
        <v>77</v>
      </c>
      <c r="D247" s="188">
        <f t="shared" si="369"/>
        <v>90253</v>
      </c>
      <c r="E247" s="188">
        <f t="shared" si="370"/>
        <v>94013</v>
      </c>
      <c r="F247" s="188">
        <f t="shared" si="370"/>
        <v>97774</v>
      </c>
      <c r="G247" s="188">
        <f t="shared" si="370"/>
        <v>101685</v>
      </c>
      <c r="H247" s="188">
        <f t="shared" si="370"/>
        <v>105752</v>
      </c>
      <c r="I247" s="188">
        <f t="shared" si="370"/>
        <v>109982</v>
      </c>
      <c r="J247" s="188">
        <f>V247</f>
        <v>114381</v>
      </c>
      <c r="K247" s="130">
        <f t="shared" ref="K247:P247" si="373">(E246/E242)-1</f>
        <v>2.4943E-2</v>
      </c>
      <c r="L247" s="130">
        <f t="shared" si="373"/>
        <v>2.5076000000000001E-2</v>
      </c>
      <c r="M247" s="130">
        <f t="shared" si="373"/>
        <v>2.5163000000000001E-2</v>
      </c>
      <c r="N247" s="130">
        <f t="shared" si="373"/>
        <v>2.5000000000000001E-2</v>
      </c>
      <c r="O247" s="130">
        <f t="shared" si="373"/>
        <v>2.5004999999999999E-2</v>
      </c>
      <c r="P247" s="130">
        <f t="shared" si="373"/>
        <v>2.4976999999999999E-2</v>
      </c>
      <c r="Q247" s="131">
        <f t="shared" ref="Q247:U247" si="374">ROUND((Q246*2080),5)</f>
        <v>94013.171199999997</v>
      </c>
      <c r="R247" s="132">
        <f t="shared" si="374"/>
        <v>97773.728000000003</v>
      </c>
      <c r="S247" s="132">
        <f t="shared" si="374"/>
        <v>101684.7104</v>
      </c>
      <c r="T247" s="132">
        <f t="shared" si="374"/>
        <v>105752.1088</v>
      </c>
      <c r="U247" s="132">
        <f t="shared" si="374"/>
        <v>109982.20480000001</v>
      </c>
      <c r="V247" s="132">
        <f>ROUND((V246*2080),5)</f>
        <v>114381.488</v>
      </c>
      <c r="W247" s="130">
        <f t="shared" ref="W247:AB247" si="375">(Q246/Q242)-1</f>
        <v>2.5000000000000001E-2</v>
      </c>
      <c r="X247" s="130">
        <f t="shared" si="375"/>
        <v>2.5000000000000001E-2</v>
      </c>
      <c r="Y247" s="130">
        <f t="shared" si="375"/>
        <v>2.5000000000000001E-2</v>
      </c>
      <c r="Z247" s="130">
        <f t="shared" si="375"/>
        <v>2.5000000000000001E-2</v>
      </c>
      <c r="AA247" s="130">
        <f t="shared" si="375"/>
        <v>2.5000000000000001E-2</v>
      </c>
      <c r="AB247" s="130">
        <f t="shared" si="375"/>
        <v>2.5000000000000001E-2</v>
      </c>
    </row>
    <row r="248" spans="1:28" s="4" customFormat="1" ht="13.5" customHeight="1" x14ac:dyDescent="0.2">
      <c r="A248" s="33"/>
      <c r="B248" s="175" t="s">
        <v>151</v>
      </c>
      <c r="C248" s="254" t="s">
        <v>77</v>
      </c>
      <c r="D248" s="254"/>
      <c r="E248" s="194"/>
      <c r="F248" s="195"/>
      <c r="G248" s="195"/>
      <c r="H248" s="195"/>
      <c r="I248" s="195"/>
      <c r="J248" s="195"/>
      <c r="K248" s="136"/>
      <c r="L248" s="136"/>
      <c r="M248" s="136"/>
      <c r="N248" s="136"/>
      <c r="O248" s="136"/>
      <c r="P248" s="136"/>
      <c r="Q248" s="131"/>
      <c r="R248" s="132"/>
      <c r="S248" s="132"/>
      <c r="T248" s="132"/>
      <c r="U248" s="132"/>
      <c r="V248" s="132"/>
      <c r="W248" s="136"/>
      <c r="X248" s="136"/>
      <c r="Y248" s="136"/>
      <c r="Z248" s="136"/>
      <c r="AA248" s="136"/>
      <c r="AB248" s="136"/>
    </row>
    <row r="249" spans="1:28" s="4" customFormat="1" ht="13.5" customHeight="1" x14ac:dyDescent="0.2">
      <c r="A249" s="33"/>
      <c r="B249" s="175" t="s">
        <v>152</v>
      </c>
      <c r="C249" s="254" t="s">
        <v>77</v>
      </c>
      <c r="D249" s="254"/>
      <c r="E249" s="194"/>
      <c r="F249" s="195"/>
      <c r="G249" s="195"/>
      <c r="H249" s="195"/>
      <c r="I249" s="195"/>
      <c r="J249" s="195"/>
      <c r="K249" s="136"/>
      <c r="L249" s="136"/>
      <c r="M249" s="136"/>
      <c r="N249" s="136"/>
      <c r="O249" s="136"/>
      <c r="P249" s="136"/>
      <c r="Q249" s="131"/>
      <c r="R249" s="132"/>
      <c r="S249" s="132"/>
      <c r="T249" s="132"/>
      <c r="U249" s="132"/>
      <c r="V249" s="132"/>
      <c r="W249" s="136"/>
      <c r="X249" s="136"/>
      <c r="Y249" s="136"/>
      <c r="Z249" s="136"/>
      <c r="AA249" s="136"/>
      <c r="AB249" s="136"/>
    </row>
    <row r="250" spans="1:28" s="4" customFormat="1" ht="13.5" customHeight="1" x14ac:dyDescent="0.2">
      <c r="A250" s="33"/>
      <c r="B250" s="175" t="s">
        <v>153</v>
      </c>
      <c r="C250" s="254" t="s">
        <v>77</v>
      </c>
      <c r="D250" s="254"/>
      <c r="E250" s="194"/>
      <c r="F250" s="195"/>
      <c r="G250" s="195"/>
      <c r="H250" s="195"/>
      <c r="I250" s="195"/>
      <c r="J250" s="195"/>
      <c r="K250" s="136"/>
      <c r="L250" s="136"/>
      <c r="M250" s="136"/>
      <c r="N250" s="136"/>
      <c r="O250" s="136"/>
      <c r="P250" s="136"/>
      <c r="Q250" s="131"/>
      <c r="R250" s="132"/>
      <c r="S250" s="132"/>
      <c r="T250" s="132"/>
      <c r="U250" s="132"/>
      <c r="V250" s="132"/>
      <c r="W250" s="136"/>
      <c r="X250" s="136"/>
      <c r="Y250" s="136"/>
      <c r="Z250" s="136"/>
      <c r="AA250" s="136"/>
      <c r="AB250" s="136"/>
    </row>
    <row r="251" spans="1:28" s="4" customFormat="1" ht="13.5" customHeight="1" x14ac:dyDescent="0.2">
      <c r="A251" s="33"/>
      <c r="B251" s="349" t="s">
        <v>94</v>
      </c>
      <c r="C251" s="310" t="s">
        <v>77</v>
      </c>
      <c r="D251" s="254"/>
      <c r="E251" s="194"/>
      <c r="F251" s="195"/>
      <c r="G251" s="195"/>
      <c r="H251" s="195"/>
      <c r="I251" s="195"/>
      <c r="J251" s="195"/>
      <c r="K251" s="136"/>
      <c r="L251" s="136"/>
      <c r="M251" s="136"/>
      <c r="N251" s="136"/>
      <c r="O251" s="136"/>
      <c r="P251" s="136"/>
      <c r="Q251" s="131"/>
      <c r="R251" s="132"/>
      <c r="S251" s="132"/>
      <c r="T251" s="132"/>
      <c r="U251" s="132"/>
      <c r="V251" s="132"/>
      <c r="W251" s="136"/>
      <c r="X251" s="136"/>
      <c r="Y251" s="136"/>
      <c r="Z251" s="136"/>
      <c r="AA251" s="136"/>
      <c r="AB251" s="136"/>
    </row>
    <row r="252" spans="1:28" s="4" customFormat="1" ht="13.5" customHeight="1" x14ac:dyDescent="0.2">
      <c r="A252" s="33"/>
      <c r="B252" s="177" t="s">
        <v>301</v>
      </c>
      <c r="C252" s="254" t="s">
        <v>77</v>
      </c>
      <c r="D252" s="254"/>
      <c r="E252" s="194"/>
      <c r="F252" s="195"/>
      <c r="G252" s="195"/>
      <c r="H252" s="195"/>
      <c r="I252" s="195"/>
      <c r="J252" s="195"/>
      <c r="K252" s="136"/>
      <c r="L252" s="136"/>
      <c r="M252" s="136"/>
      <c r="N252" s="136"/>
      <c r="O252" s="136"/>
      <c r="P252" s="136"/>
      <c r="Q252" s="131"/>
      <c r="R252" s="132"/>
      <c r="S252" s="132"/>
      <c r="T252" s="132"/>
      <c r="U252" s="132"/>
      <c r="V252" s="132"/>
      <c r="W252" s="136"/>
      <c r="X252" s="136"/>
      <c r="Y252" s="136"/>
      <c r="Z252" s="136"/>
      <c r="AA252" s="136"/>
      <c r="AB252" s="136"/>
    </row>
    <row r="253" spans="1:28" s="4" customFormat="1" ht="13.5" customHeight="1" x14ac:dyDescent="0.2">
      <c r="A253" s="33"/>
      <c r="B253" s="175" t="s">
        <v>93</v>
      </c>
      <c r="C253" s="254" t="s">
        <v>77</v>
      </c>
      <c r="D253" s="254"/>
      <c r="E253" s="194"/>
      <c r="F253" s="195"/>
      <c r="G253" s="195"/>
      <c r="H253" s="195"/>
      <c r="I253" s="195"/>
      <c r="J253" s="195"/>
      <c r="K253" s="136"/>
      <c r="L253" s="136"/>
      <c r="M253" s="136"/>
      <c r="N253" s="136"/>
      <c r="O253" s="136"/>
      <c r="P253" s="136"/>
      <c r="Q253" s="131"/>
      <c r="R253" s="132"/>
      <c r="S253" s="132"/>
      <c r="T253" s="132"/>
      <c r="U253" s="132"/>
      <c r="V253" s="132"/>
      <c r="W253" s="136"/>
      <c r="X253" s="136"/>
      <c r="Y253" s="136"/>
      <c r="Z253" s="136"/>
      <c r="AA253" s="136"/>
      <c r="AB253" s="136"/>
    </row>
    <row r="254" spans="1:28" s="4" customFormat="1" ht="13.5" customHeight="1" thickBot="1" x14ac:dyDescent="0.25">
      <c r="A254" s="81"/>
      <c r="B254" s="226" t="s">
        <v>270</v>
      </c>
      <c r="C254" s="341" t="s">
        <v>77</v>
      </c>
      <c r="D254" s="247"/>
      <c r="E254" s="197"/>
      <c r="F254" s="198"/>
      <c r="G254" s="198"/>
      <c r="H254" s="198"/>
      <c r="I254" s="198"/>
      <c r="J254" s="198"/>
      <c r="K254" s="140"/>
      <c r="L254" s="140"/>
      <c r="M254" s="140"/>
      <c r="N254" s="140"/>
      <c r="O254" s="140"/>
      <c r="P254" s="140"/>
      <c r="Q254" s="141"/>
      <c r="R254" s="142"/>
      <c r="S254" s="142"/>
      <c r="T254" s="142"/>
      <c r="U254" s="142"/>
      <c r="V254" s="142"/>
      <c r="W254" s="140"/>
      <c r="X254" s="140"/>
      <c r="Y254" s="140"/>
      <c r="Z254" s="140"/>
      <c r="AA254" s="140"/>
      <c r="AB254" s="140"/>
    </row>
    <row r="255" spans="1:28" s="4" customFormat="1" ht="13.5" customHeight="1" x14ac:dyDescent="0.2">
      <c r="A255" s="79">
        <v>60</v>
      </c>
      <c r="B255" s="171" t="s">
        <v>88</v>
      </c>
      <c r="C255" s="45" t="s">
        <v>77</v>
      </c>
      <c r="D255" s="187">
        <f t="shared" ref="D255:D256" si="376">+Q255*96%</f>
        <v>44.48</v>
      </c>
      <c r="E255" s="187">
        <f t="shared" ref="E255:I256" si="377">Q255</f>
        <v>46.33</v>
      </c>
      <c r="F255" s="187">
        <f t="shared" si="377"/>
        <v>48.18</v>
      </c>
      <c r="G255" s="187">
        <f t="shared" si="377"/>
        <v>50.11</v>
      </c>
      <c r="H255" s="187">
        <f t="shared" si="377"/>
        <v>52.11</v>
      </c>
      <c r="I255" s="187">
        <f t="shared" si="377"/>
        <v>54.2</v>
      </c>
      <c r="J255" s="300">
        <f>V255</f>
        <v>56.37</v>
      </c>
      <c r="K255" s="304"/>
      <c r="L255" s="130">
        <f>(F255/E255)-1</f>
        <v>3.9931000000000001E-2</v>
      </c>
      <c r="M255" s="130">
        <f t="shared" ref="M255:P255" si="378">(G255/F255)-1</f>
        <v>4.0058000000000003E-2</v>
      </c>
      <c r="N255" s="130">
        <f t="shared" si="378"/>
        <v>3.9912000000000003E-2</v>
      </c>
      <c r="O255" s="130">
        <f t="shared" si="378"/>
        <v>4.0106999999999997E-2</v>
      </c>
      <c r="P255" s="305">
        <f t="shared" si="378"/>
        <v>4.0037000000000003E-2</v>
      </c>
      <c r="Q255" s="303">
        <f>ROUND(VLOOKUP($A255,'2019 REG - ORD 841'!$A$9:$V$303,17,FALSE)*(1+$I$2),5)</f>
        <v>46.328609999999998</v>
      </c>
      <c r="R255" s="204">
        <f>ROUND(VLOOKUP($A255,'2019 REG - ORD 841'!$A$9:$V$303,18,FALSE)*(1+$I$2),5)</f>
        <v>48.181759999999997</v>
      </c>
      <c r="S255" s="204">
        <f>ROUND(VLOOKUP($A255,'2019 REG - ORD 841'!$A$9:$V$303,19,FALSE)*(1+$I$2),5)</f>
        <v>50.109050000000003</v>
      </c>
      <c r="T255" s="204">
        <f>ROUND(VLOOKUP($A255,'2019 REG - ORD 841'!$A$9:$V$303,20,FALSE)*(1+$I$2),5)</f>
        <v>52.113419999999998</v>
      </c>
      <c r="U255" s="204">
        <f>ROUND(VLOOKUP($A255,'2019 REG - ORD 841'!$A$9:$V$303,21,FALSE)*(1+$I$2),5)</f>
        <v>54.197949999999999</v>
      </c>
      <c r="V255" s="204">
        <f>ROUND(VLOOKUP($A255,'2019 REG - ORD 841'!$A$9:$V$303,22,FALSE)*(1+$I$2),5)</f>
        <v>56.36589</v>
      </c>
      <c r="W255" s="130"/>
      <c r="X255" s="130">
        <f>(R255/Q255)-1</f>
        <v>0.04</v>
      </c>
      <c r="Y255" s="130">
        <f t="shared" ref="Y255:AB255" si="379">(S255/R255)-1</f>
        <v>0.04</v>
      </c>
      <c r="Z255" s="130">
        <f t="shared" si="379"/>
        <v>0.04</v>
      </c>
      <c r="AA255" s="130">
        <f t="shared" si="379"/>
        <v>0.04</v>
      </c>
      <c r="AB255" s="130">
        <f t="shared" si="379"/>
        <v>0.04</v>
      </c>
    </row>
    <row r="256" spans="1:28" s="4" customFormat="1" ht="13.5" customHeight="1" x14ac:dyDescent="0.2">
      <c r="A256" s="76" t="s">
        <v>141</v>
      </c>
      <c r="B256" s="355" t="s">
        <v>94</v>
      </c>
      <c r="C256" s="334" t="s">
        <v>77</v>
      </c>
      <c r="D256" s="188">
        <f t="shared" si="376"/>
        <v>92509</v>
      </c>
      <c r="E256" s="188">
        <f t="shared" si="377"/>
        <v>96364</v>
      </c>
      <c r="F256" s="188">
        <f t="shared" si="377"/>
        <v>100218</v>
      </c>
      <c r="G256" s="188">
        <f t="shared" si="377"/>
        <v>104227</v>
      </c>
      <c r="H256" s="188">
        <f t="shared" si="377"/>
        <v>108396</v>
      </c>
      <c r="I256" s="188">
        <f t="shared" si="377"/>
        <v>112732</v>
      </c>
      <c r="J256" s="301">
        <f>V256</f>
        <v>117241</v>
      </c>
      <c r="K256" s="304">
        <f t="shared" ref="K256:P256" si="380">(E255/E246)-1</f>
        <v>2.5000000000000001E-2</v>
      </c>
      <c r="L256" s="130">
        <f t="shared" si="380"/>
        <v>2.4888E-2</v>
      </c>
      <c r="M256" s="130">
        <f t="shared" si="380"/>
        <v>2.4954E-2</v>
      </c>
      <c r="N256" s="130">
        <f t="shared" si="380"/>
        <v>2.4979999999999999E-2</v>
      </c>
      <c r="O256" s="130">
        <f t="shared" si="380"/>
        <v>2.4962000000000002E-2</v>
      </c>
      <c r="P256" s="305">
        <f t="shared" si="380"/>
        <v>2.5094999999999999E-2</v>
      </c>
      <c r="Q256" s="131">
        <f t="shared" ref="Q256:U256" si="381">ROUND((Q255*2080),5)</f>
        <v>96363.508799999996</v>
      </c>
      <c r="R256" s="132">
        <f t="shared" si="381"/>
        <v>100218.06080000001</v>
      </c>
      <c r="S256" s="132">
        <f t="shared" si="381"/>
        <v>104226.82399999999</v>
      </c>
      <c r="T256" s="132">
        <f t="shared" si="381"/>
        <v>108395.9136</v>
      </c>
      <c r="U256" s="132">
        <f t="shared" si="381"/>
        <v>112731.736</v>
      </c>
      <c r="V256" s="132">
        <f>ROUND((V255*2080),5)</f>
        <v>117241.0512</v>
      </c>
      <c r="W256" s="130">
        <f t="shared" ref="W256:AB256" si="382">(Q255/Q246)-1</f>
        <v>2.5000000000000001E-2</v>
      </c>
      <c r="X256" s="130">
        <f t="shared" si="382"/>
        <v>2.5000000000000001E-2</v>
      </c>
      <c r="Y256" s="130">
        <f t="shared" si="382"/>
        <v>2.5000000000000001E-2</v>
      </c>
      <c r="Z256" s="130">
        <f t="shared" si="382"/>
        <v>2.5000000000000001E-2</v>
      </c>
      <c r="AA256" s="130">
        <f t="shared" si="382"/>
        <v>2.5000000000000001E-2</v>
      </c>
      <c r="AB256" s="130">
        <f t="shared" si="382"/>
        <v>2.5000000000000001E-2</v>
      </c>
    </row>
    <row r="257" spans="1:28" s="4" customFormat="1" ht="13.5" customHeight="1" x14ac:dyDescent="0.2">
      <c r="A257" s="76"/>
      <c r="B257" s="171" t="s">
        <v>86</v>
      </c>
      <c r="C257" s="24" t="s">
        <v>77</v>
      </c>
      <c r="D257" s="248"/>
      <c r="E257" s="194"/>
      <c r="F257" s="195"/>
      <c r="G257" s="195"/>
      <c r="H257" s="195"/>
      <c r="I257" s="195"/>
      <c r="J257" s="302"/>
      <c r="K257" s="306"/>
      <c r="L257" s="136"/>
      <c r="M257" s="136"/>
      <c r="N257" s="136"/>
      <c r="O257" s="136"/>
      <c r="P257" s="307"/>
      <c r="Q257" s="131"/>
      <c r="R257" s="132"/>
      <c r="S257" s="132"/>
      <c r="T257" s="132"/>
      <c r="U257" s="132"/>
      <c r="V257" s="132"/>
      <c r="W257" s="136"/>
      <c r="X257" s="136"/>
      <c r="Y257" s="136"/>
      <c r="Z257" s="136"/>
      <c r="AA257" s="136"/>
      <c r="AB257" s="136"/>
    </row>
    <row r="258" spans="1:28" s="4" customFormat="1" ht="13.5" customHeight="1" thickBot="1" x14ac:dyDescent="0.25">
      <c r="A258" s="76"/>
      <c r="B258" s="171" t="s">
        <v>89</v>
      </c>
      <c r="C258" s="254" t="s">
        <v>77</v>
      </c>
      <c r="D258" s="248"/>
      <c r="E258" s="194"/>
      <c r="F258" s="195"/>
      <c r="G258" s="195"/>
      <c r="H258" s="195"/>
      <c r="I258" s="195"/>
      <c r="J258" s="302"/>
      <c r="K258" s="352"/>
      <c r="L258" s="136"/>
      <c r="M258" s="136"/>
      <c r="N258" s="136"/>
      <c r="O258" s="136"/>
      <c r="P258" s="353"/>
      <c r="Q258" s="131"/>
      <c r="R258" s="132"/>
      <c r="S258" s="132"/>
      <c r="T258" s="132"/>
      <c r="U258" s="132"/>
      <c r="V258" s="132"/>
      <c r="W258" s="136"/>
      <c r="X258" s="136"/>
      <c r="Y258" s="136"/>
      <c r="Z258" s="136"/>
      <c r="AA258" s="136"/>
      <c r="AB258" s="136"/>
    </row>
    <row r="259" spans="1:28" s="4" customFormat="1" ht="13.5" customHeight="1" x14ac:dyDescent="0.2">
      <c r="A259" s="79">
        <v>61</v>
      </c>
      <c r="B259" s="166"/>
      <c r="C259" s="45"/>
      <c r="D259" s="187">
        <f t="shared" ref="D259:D264" si="383">+Q259*96%</f>
        <v>45.59</v>
      </c>
      <c r="E259" s="187">
        <f t="shared" ref="E259:J264" si="384">Q259</f>
        <v>47.49</v>
      </c>
      <c r="F259" s="187">
        <f t="shared" si="384"/>
        <v>49.39</v>
      </c>
      <c r="G259" s="187">
        <f t="shared" si="384"/>
        <v>51.36</v>
      </c>
      <c r="H259" s="187">
        <f t="shared" si="384"/>
        <v>53.42</v>
      </c>
      <c r="I259" s="187">
        <f t="shared" si="384"/>
        <v>55.55</v>
      </c>
      <c r="J259" s="187">
        <f t="shared" si="384"/>
        <v>57.78</v>
      </c>
      <c r="K259" s="130"/>
      <c r="L259" s="130">
        <f>(F259/E259)-1</f>
        <v>4.0008000000000002E-2</v>
      </c>
      <c r="M259" s="130">
        <f t="shared" ref="M259:P259" si="385">(G259/F259)-1</f>
        <v>3.9886999999999999E-2</v>
      </c>
      <c r="N259" s="130">
        <f t="shared" si="385"/>
        <v>4.0108999999999999E-2</v>
      </c>
      <c r="O259" s="130">
        <f t="shared" si="385"/>
        <v>3.9872999999999999E-2</v>
      </c>
      <c r="P259" s="130">
        <f t="shared" si="385"/>
        <v>4.0143999999999999E-2</v>
      </c>
      <c r="Q259" s="204">
        <f>ROUND(VLOOKUP($A259,'2019 REG - ORD 841'!$A$9:$V$303,17,FALSE)*(1+$I$2),5)</f>
        <v>47.486849999999997</v>
      </c>
      <c r="R259" s="204">
        <f>ROUND(VLOOKUP($A259,'2019 REG - ORD 841'!$A$9:$V$303,18,FALSE)*(1+$I$2),5)</f>
        <v>49.386339999999997</v>
      </c>
      <c r="S259" s="204">
        <f>ROUND(VLOOKUP($A259,'2019 REG - ORD 841'!$A$9:$V$303,19,FALSE)*(1+$I$2),5)</f>
        <v>51.361789999999999</v>
      </c>
      <c r="T259" s="204">
        <f>ROUND(VLOOKUP($A259,'2019 REG - ORD 841'!$A$9:$V$303,20,FALSE)*(1+$I$2),5)</f>
        <v>53.416269999999997</v>
      </c>
      <c r="U259" s="204">
        <f>ROUND(VLOOKUP($A259,'2019 REG - ORD 841'!$A$9:$V$303,21,FALSE)*(1+$I$2),5)</f>
        <v>55.55292</v>
      </c>
      <c r="V259" s="204">
        <f>ROUND(VLOOKUP($A259,'2019 REG - ORD 841'!$A$9:$V$303,22,FALSE)*(1+$I$2),5)</f>
        <v>57.775030000000001</v>
      </c>
      <c r="W259" s="130"/>
      <c r="X259" s="130">
        <f>(R259/Q259)-1</f>
        <v>0.04</v>
      </c>
      <c r="Y259" s="130">
        <f t="shared" ref="Y259:AB259" si="386">(S259/R259)-1</f>
        <v>0.04</v>
      </c>
      <c r="Z259" s="130">
        <f t="shared" si="386"/>
        <v>0.04</v>
      </c>
      <c r="AA259" s="130">
        <f t="shared" si="386"/>
        <v>0.04</v>
      </c>
      <c r="AB259" s="130">
        <f t="shared" si="386"/>
        <v>0.04</v>
      </c>
    </row>
    <row r="260" spans="1:28" s="4" customFormat="1" ht="13.5" customHeight="1" thickBot="1" x14ac:dyDescent="0.25">
      <c r="A260" s="76" t="s">
        <v>141</v>
      </c>
      <c r="B260" s="171"/>
      <c r="C260" s="24"/>
      <c r="D260" s="188">
        <f t="shared" si="383"/>
        <v>94822</v>
      </c>
      <c r="E260" s="188">
        <f t="shared" si="384"/>
        <v>98773</v>
      </c>
      <c r="F260" s="188">
        <f t="shared" si="384"/>
        <v>102724</v>
      </c>
      <c r="G260" s="188">
        <f t="shared" si="384"/>
        <v>106833</v>
      </c>
      <c r="H260" s="188">
        <f t="shared" si="384"/>
        <v>111106</v>
      </c>
      <c r="I260" s="188">
        <f t="shared" si="384"/>
        <v>115550</v>
      </c>
      <c r="J260" s="188">
        <f t="shared" si="384"/>
        <v>120172</v>
      </c>
      <c r="K260" s="308">
        <f t="shared" ref="K260:P260" si="387">(E259/E255)-1</f>
        <v>2.5038000000000001E-2</v>
      </c>
      <c r="L260" s="308">
        <f t="shared" si="387"/>
        <v>2.5114000000000001E-2</v>
      </c>
      <c r="M260" s="308">
        <f t="shared" si="387"/>
        <v>2.4944999999999998E-2</v>
      </c>
      <c r="N260" s="308">
        <f t="shared" si="387"/>
        <v>2.5139000000000002E-2</v>
      </c>
      <c r="O260" s="308">
        <f t="shared" si="387"/>
        <v>2.4908E-2</v>
      </c>
      <c r="P260" s="308">
        <f t="shared" si="387"/>
        <v>2.5013000000000001E-2</v>
      </c>
      <c r="Q260" s="131">
        <f t="shared" ref="Q260:U260" si="388">ROUND((Q259*2080),5)</f>
        <v>98772.648000000001</v>
      </c>
      <c r="R260" s="132">
        <f t="shared" si="388"/>
        <v>102723.58719999999</v>
      </c>
      <c r="S260" s="132">
        <f t="shared" si="388"/>
        <v>106832.5232</v>
      </c>
      <c r="T260" s="132">
        <f t="shared" si="388"/>
        <v>111105.8416</v>
      </c>
      <c r="U260" s="132">
        <f t="shared" si="388"/>
        <v>115550.0736</v>
      </c>
      <c r="V260" s="132">
        <f>ROUND((V259*2080),5)</f>
        <v>120172.0624</v>
      </c>
      <c r="W260" s="130">
        <f t="shared" ref="W260:AB260" si="389">(Q259/Q255)-1</f>
        <v>2.5000999999999999E-2</v>
      </c>
      <c r="X260" s="130">
        <f t="shared" si="389"/>
        <v>2.5000999999999999E-2</v>
      </c>
      <c r="Y260" s="130">
        <f t="shared" si="389"/>
        <v>2.5000000000000001E-2</v>
      </c>
      <c r="Z260" s="130">
        <f t="shared" si="389"/>
        <v>2.5000000000000001E-2</v>
      </c>
      <c r="AA260" s="130">
        <f t="shared" si="389"/>
        <v>2.5000000000000001E-2</v>
      </c>
      <c r="AB260" s="130">
        <f t="shared" si="389"/>
        <v>2.5000000000000001E-2</v>
      </c>
    </row>
    <row r="261" spans="1:28" s="4" customFormat="1" ht="13.5" customHeight="1" x14ac:dyDescent="0.2">
      <c r="A261" s="79">
        <v>62</v>
      </c>
      <c r="B261" s="335" t="s">
        <v>274</v>
      </c>
      <c r="C261" s="45" t="s">
        <v>77</v>
      </c>
      <c r="D261" s="187">
        <f t="shared" si="383"/>
        <v>46.73</v>
      </c>
      <c r="E261" s="187">
        <f t="shared" si="384"/>
        <v>48.67</v>
      </c>
      <c r="F261" s="187">
        <f t="shared" si="384"/>
        <v>50.62</v>
      </c>
      <c r="G261" s="187">
        <f t="shared" si="384"/>
        <v>52.65</v>
      </c>
      <c r="H261" s="187">
        <f t="shared" si="384"/>
        <v>54.75</v>
      </c>
      <c r="I261" s="187">
        <f t="shared" si="384"/>
        <v>56.94</v>
      </c>
      <c r="J261" s="187">
        <f t="shared" si="384"/>
        <v>59.22</v>
      </c>
      <c r="K261" s="130"/>
      <c r="L261" s="130">
        <f>(F261/E261)-1</f>
        <v>4.0065999999999997E-2</v>
      </c>
      <c r="M261" s="130">
        <f t="shared" ref="M261:P261" si="390">(G261/F261)-1</f>
        <v>4.0103E-2</v>
      </c>
      <c r="N261" s="130">
        <f t="shared" si="390"/>
        <v>3.9885999999999998E-2</v>
      </c>
      <c r="O261" s="130">
        <f t="shared" si="390"/>
        <v>0.04</v>
      </c>
      <c r="P261" s="130">
        <f t="shared" si="390"/>
        <v>4.0042000000000001E-2</v>
      </c>
      <c r="Q261" s="204">
        <f>ROUND(VLOOKUP($A261,'2019 REG - ORD 841'!$A$9:$V$303,17,FALSE)*(1+$I$2),5)</f>
        <v>48.674039999999998</v>
      </c>
      <c r="R261" s="204">
        <f>ROUND(VLOOKUP($A261,'2019 REG - ORD 841'!$A$9:$V$303,18,FALSE)*(1+$I$2),5)</f>
        <v>50.620989999999999</v>
      </c>
      <c r="S261" s="204">
        <f>ROUND(VLOOKUP($A261,'2019 REG - ORD 841'!$A$9:$V$303,19,FALSE)*(1+$I$2),5)</f>
        <v>52.645850000000003</v>
      </c>
      <c r="T261" s="204">
        <f>ROUND(VLOOKUP($A261,'2019 REG - ORD 841'!$A$9:$V$303,20,FALSE)*(1+$I$2),5)</f>
        <v>54.75168</v>
      </c>
      <c r="U261" s="204">
        <f>ROUND(VLOOKUP($A261,'2019 REG - ORD 841'!$A$9:$V$303,21,FALSE)*(1+$I$2),5)</f>
        <v>56.941740000000003</v>
      </c>
      <c r="V261" s="204">
        <f>ROUND(VLOOKUP($A261,'2019 REG - ORD 841'!$A$9:$V$303,22,FALSE)*(1+$I$2),5)</f>
        <v>59.219410000000003</v>
      </c>
      <c r="W261" s="130"/>
      <c r="X261" s="130">
        <f>(R261/Q261)-1</f>
        <v>0.04</v>
      </c>
      <c r="Y261" s="130">
        <f t="shared" ref="Y261:AB261" si="391">(S261/R261)-1</f>
        <v>0.04</v>
      </c>
      <c r="Z261" s="130">
        <f t="shared" si="391"/>
        <v>0.04</v>
      </c>
      <c r="AA261" s="130">
        <f t="shared" si="391"/>
        <v>0.04</v>
      </c>
      <c r="AB261" s="130">
        <f t="shared" si="391"/>
        <v>0.04</v>
      </c>
    </row>
    <row r="262" spans="1:28" s="4" customFormat="1" ht="13.5" customHeight="1" thickBot="1" x14ac:dyDescent="0.25">
      <c r="A262" s="80" t="s">
        <v>141</v>
      </c>
      <c r="B262" s="336" t="s">
        <v>316</v>
      </c>
      <c r="C262" s="49"/>
      <c r="D262" s="273">
        <f t="shared" si="383"/>
        <v>97192</v>
      </c>
      <c r="E262" s="273">
        <f t="shared" si="384"/>
        <v>101242</v>
      </c>
      <c r="F262" s="273">
        <f t="shared" si="384"/>
        <v>105292</v>
      </c>
      <c r="G262" s="273">
        <f t="shared" si="384"/>
        <v>109503</v>
      </c>
      <c r="H262" s="273">
        <f t="shared" si="384"/>
        <v>113883</v>
      </c>
      <c r="I262" s="273">
        <f t="shared" si="384"/>
        <v>118439</v>
      </c>
      <c r="J262" s="273">
        <f t="shared" si="384"/>
        <v>123176</v>
      </c>
      <c r="K262" s="308">
        <f t="shared" ref="K262:P262" si="392">(E261/E259)-1</f>
        <v>2.4847000000000001E-2</v>
      </c>
      <c r="L262" s="308">
        <f t="shared" si="392"/>
        <v>2.4903999999999999E-2</v>
      </c>
      <c r="M262" s="308">
        <f t="shared" si="392"/>
        <v>2.5117E-2</v>
      </c>
      <c r="N262" s="308">
        <f t="shared" si="392"/>
        <v>2.4896999999999999E-2</v>
      </c>
      <c r="O262" s="308">
        <f t="shared" si="392"/>
        <v>2.5023E-2</v>
      </c>
      <c r="P262" s="308">
        <f t="shared" si="392"/>
        <v>2.4922E-2</v>
      </c>
      <c r="Q262" s="131">
        <f t="shared" ref="Q262:U262" si="393">ROUND((Q261*2080),5)</f>
        <v>101242.00320000001</v>
      </c>
      <c r="R262" s="132">
        <f t="shared" si="393"/>
        <v>105291.65919999999</v>
      </c>
      <c r="S262" s="132">
        <f t="shared" si="393"/>
        <v>109503.368</v>
      </c>
      <c r="T262" s="132">
        <f t="shared" si="393"/>
        <v>113883.4944</v>
      </c>
      <c r="U262" s="132">
        <f t="shared" si="393"/>
        <v>118438.8192</v>
      </c>
      <c r="V262" s="132">
        <f>ROUND((V261*2080),5)</f>
        <v>123176.3728</v>
      </c>
      <c r="W262" s="130">
        <f t="shared" ref="W262:AB262" si="394">(Q261/Q259)-1</f>
        <v>2.5000000000000001E-2</v>
      </c>
      <c r="X262" s="130">
        <f t="shared" si="394"/>
        <v>2.5000000000000001E-2</v>
      </c>
      <c r="Y262" s="130">
        <f t="shared" si="394"/>
        <v>2.5000000000000001E-2</v>
      </c>
      <c r="Z262" s="130">
        <f t="shared" si="394"/>
        <v>2.5000000000000001E-2</v>
      </c>
      <c r="AA262" s="130">
        <f t="shared" si="394"/>
        <v>2.5000000000000001E-2</v>
      </c>
      <c r="AB262" s="130">
        <f t="shared" si="394"/>
        <v>2.5000000000000001E-2</v>
      </c>
    </row>
    <row r="263" spans="1:28" s="4" customFormat="1" ht="13.5" customHeight="1" x14ac:dyDescent="0.2">
      <c r="A263" s="79">
        <v>63</v>
      </c>
      <c r="B263" s="166" t="s">
        <v>95</v>
      </c>
      <c r="C263" s="45" t="s">
        <v>77</v>
      </c>
      <c r="D263" s="187">
        <f t="shared" si="383"/>
        <v>47.9</v>
      </c>
      <c r="E263" s="187">
        <f t="shared" si="384"/>
        <v>49.89</v>
      </c>
      <c r="F263" s="187">
        <f t="shared" si="384"/>
        <v>51.89</v>
      </c>
      <c r="G263" s="187">
        <f t="shared" si="384"/>
        <v>53.96</v>
      </c>
      <c r="H263" s="187">
        <f t="shared" si="384"/>
        <v>56.12</v>
      </c>
      <c r="I263" s="187">
        <f t="shared" si="384"/>
        <v>58.37</v>
      </c>
      <c r="J263" s="187">
        <f t="shared" si="384"/>
        <v>60.7</v>
      </c>
      <c r="K263" s="130"/>
      <c r="L263" s="130">
        <f>(F263/E263)-1</f>
        <v>4.0087999999999999E-2</v>
      </c>
      <c r="M263" s="130">
        <f t="shared" ref="M263:P263" si="395">(G263/F263)-1</f>
        <v>3.9891999999999997E-2</v>
      </c>
      <c r="N263" s="130">
        <f t="shared" si="395"/>
        <v>4.0030000000000003E-2</v>
      </c>
      <c r="O263" s="130">
        <f t="shared" si="395"/>
        <v>4.0092999999999997E-2</v>
      </c>
      <c r="P263" s="130">
        <f t="shared" si="395"/>
        <v>3.9918000000000002E-2</v>
      </c>
      <c r="Q263" s="204">
        <f>ROUND(VLOOKUP($A263,'2019 REG - ORD 841'!$A$9:$V$303,17,FALSE)*(1+$I$2),5)</f>
        <v>49.89087</v>
      </c>
      <c r="R263" s="204">
        <f>ROUND(VLOOKUP($A263,'2019 REG - ORD 841'!$A$9:$V$303,18,FALSE)*(1+$I$2),5)</f>
        <v>51.886510000000001</v>
      </c>
      <c r="S263" s="204">
        <f>ROUND(VLOOKUP($A263,'2019 REG - ORD 841'!$A$9:$V$303,19,FALSE)*(1+$I$2),5)</f>
        <v>53.961979999999997</v>
      </c>
      <c r="T263" s="204">
        <f>ROUND(VLOOKUP($A263,'2019 REG - ORD 841'!$A$9:$V$303,20,FALSE)*(1+$I$2),5)</f>
        <v>56.120469999999997</v>
      </c>
      <c r="U263" s="204">
        <f>ROUND(VLOOKUP($A263,'2019 REG - ORD 841'!$A$9:$V$303,21,FALSE)*(1+$I$2),5)</f>
        <v>58.365299999999998</v>
      </c>
      <c r="V263" s="204">
        <f>ROUND(VLOOKUP($A263,'2019 REG - ORD 841'!$A$9:$V$303,22,FALSE)*(1+$I$2),5)</f>
        <v>60.699910000000003</v>
      </c>
      <c r="W263" s="130"/>
      <c r="X263" s="130">
        <f>(R263/Q263)-1</f>
        <v>0.04</v>
      </c>
      <c r="Y263" s="130">
        <f t="shared" ref="Y263:AB263" si="396">(S263/R263)-1</f>
        <v>0.04</v>
      </c>
      <c r="Z263" s="130">
        <f t="shared" si="396"/>
        <v>0.04</v>
      </c>
      <c r="AA263" s="130">
        <f t="shared" si="396"/>
        <v>0.04</v>
      </c>
      <c r="AB263" s="130">
        <f t="shared" si="396"/>
        <v>0.04</v>
      </c>
    </row>
    <row r="264" spans="1:28" s="4" customFormat="1" ht="13.5" customHeight="1" x14ac:dyDescent="0.2">
      <c r="A264" s="76" t="s">
        <v>141</v>
      </c>
      <c r="B264" s="171" t="s">
        <v>97</v>
      </c>
      <c r="C264" s="24" t="s">
        <v>77</v>
      </c>
      <c r="D264" s="188">
        <f t="shared" si="383"/>
        <v>99622</v>
      </c>
      <c r="E264" s="188">
        <f t="shared" si="384"/>
        <v>103773</v>
      </c>
      <c r="F264" s="188">
        <f t="shared" si="384"/>
        <v>107924</v>
      </c>
      <c r="G264" s="188">
        <f t="shared" si="384"/>
        <v>112241</v>
      </c>
      <c r="H264" s="188">
        <f t="shared" si="384"/>
        <v>116731</v>
      </c>
      <c r="I264" s="188">
        <f t="shared" si="384"/>
        <v>121400</v>
      </c>
      <c r="J264" s="188">
        <f t="shared" si="384"/>
        <v>126256</v>
      </c>
      <c r="K264" s="130">
        <f t="shared" ref="K264:P264" si="397">(E263/E261)-1</f>
        <v>2.5066999999999999E-2</v>
      </c>
      <c r="L264" s="130">
        <f t="shared" si="397"/>
        <v>2.5089E-2</v>
      </c>
      <c r="M264" s="130">
        <f t="shared" si="397"/>
        <v>2.4881E-2</v>
      </c>
      <c r="N264" s="130">
        <f t="shared" si="397"/>
        <v>2.5023E-2</v>
      </c>
      <c r="O264" s="130">
        <f t="shared" si="397"/>
        <v>2.5114000000000001E-2</v>
      </c>
      <c r="P264" s="130">
        <f t="shared" si="397"/>
        <v>2.4992E-2</v>
      </c>
      <c r="Q264" s="131">
        <f t="shared" ref="Q264:U264" si="398">ROUND((Q263*2080),5)</f>
        <v>103773.0096</v>
      </c>
      <c r="R264" s="132">
        <f t="shared" si="398"/>
        <v>107923.9408</v>
      </c>
      <c r="S264" s="132">
        <f t="shared" si="398"/>
        <v>112240.9184</v>
      </c>
      <c r="T264" s="132">
        <f t="shared" si="398"/>
        <v>116730.5776</v>
      </c>
      <c r="U264" s="132">
        <f t="shared" si="398"/>
        <v>121399.82399999999</v>
      </c>
      <c r="V264" s="132">
        <f>ROUND((V263*2080),5)</f>
        <v>126255.8128</v>
      </c>
      <c r="W264" s="130">
        <f t="shared" ref="W264:AB264" si="399">(Q263/Q261)-1</f>
        <v>2.5000000000000001E-2</v>
      </c>
      <c r="X264" s="130">
        <f t="shared" si="399"/>
        <v>2.5000000000000001E-2</v>
      </c>
      <c r="Y264" s="130">
        <f t="shared" si="399"/>
        <v>2.5000000000000001E-2</v>
      </c>
      <c r="Z264" s="130">
        <f t="shared" si="399"/>
        <v>2.5000000000000001E-2</v>
      </c>
      <c r="AA264" s="130">
        <f t="shared" si="399"/>
        <v>2.5000000000000001E-2</v>
      </c>
      <c r="AB264" s="130">
        <f t="shared" si="399"/>
        <v>2.5000000000000001E-2</v>
      </c>
    </row>
    <row r="265" spans="1:28" s="4" customFormat="1" ht="13.5" customHeight="1" x14ac:dyDescent="0.2">
      <c r="A265" s="76"/>
      <c r="B265" s="171" t="s">
        <v>134</v>
      </c>
      <c r="C265" s="24" t="s">
        <v>77</v>
      </c>
      <c r="D265" s="248"/>
      <c r="E265" s="194"/>
      <c r="F265" s="195"/>
      <c r="G265" s="195"/>
      <c r="H265" s="195"/>
      <c r="I265" s="195"/>
      <c r="J265" s="195"/>
      <c r="K265" s="136"/>
      <c r="L265" s="136"/>
      <c r="M265" s="136"/>
      <c r="N265" s="136"/>
      <c r="O265" s="136"/>
      <c r="P265" s="136"/>
      <c r="Q265" s="131"/>
      <c r="R265" s="132"/>
      <c r="S265" s="132"/>
      <c r="T265" s="132"/>
      <c r="U265" s="132"/>
      <c r="V265" s="132"/>
      <c r="W265" s="136"/>
      <c r="X265" s="136"/>
      <c r="Y265" s="136"/>
      <c r="Z265" s="136"/>
      <c r="AA265" s="136"/>
      <c r="AB265" s="136"/>
    </row>
    <row r="266" spans="1:28" s="4" customFormat="1" ht="13.5" customHeight="1" x14ac:dyDescent="0.2">
      <c r="A266" s="76"/>
      <c r="B266" s="222" t="s">
        <v>276</v>
      </c>
      <c r="C266" s="24" t="s">
        <v>77</v>
      </c>
      <c r="D266" s="248"/>
      <c r="E266" s="194"/>
      <c r="F266" s="195"/>
      <c r="G266" s="195"/>
      <c r="H266" s="195"/>
      <c r="I266" s="195"/>
      <c r="J266" s="195"/>
      <c r="K266" s="136"/>
      <c r="L266" s="136"/>
      <c r="M266" s="136"/>
      <c r="N266" s="136"/>
      <c r="O266" s="136"/>
      <c r="P266" s="136"/>
      <c r="Q266" s="131"/>
      <c r="R266" s="132"/>
      <c r="S266" s="132"/>
      <c r="T266" s="132"/>
      <c r="U266" s="132"/>
      <c r="V266" s="132"/>
      <c r="W266" s="136"/>
      <c r="X266" s="136"/>
      <c r="Y266" s="136"/>
      <c r="Z266" s="136"/>
      <c r="AA266" s="136"/>
      <c r="AB266" s="136"/>
    </row>
    <row r="267" spans="1:28" s="4" customFormat="1" ht="13.5" customHeight="1" x14ac:dyDescent="0.2">
      <c r="A267" s="76"/>
      <c r="B267" s="171" t="s">
        <v>91</v>
      </c>
      <c r="C267" s="24" t="s">
        <v>77</v>
      </c>
      <c r="D267" s="248"/>
      <c r="E267" s="194"/>
      <c r="F267" s="195"/>
      <c r="G267" s="195"/>
      <c r="H267" s="195"/>
      <c r="I267" s="195"/>
      <c r="J267" s="195"/>
      <c r="K267" s="136"/>
      <c r="L267" s="136"/>
      <c r="M267" s="136"/>
      <c r="N267" s="136"/>
      <c r="O267" s="136"/>
      <c r="P267" s="136"/>
      <c r="Q267" s="131"/>
      <c r="R267" s="132"/>
      <c r="S267" s="132"/>
      <c r="T267" s="132"/>
      <c r="U267" s="132"/>
      <c r="V267" s="132"/>
      <c r="W267" s="136"/>
      <c r="X267" s="136"/>
      <c r="Y267" s="136"/>
      <c r="Z267" s="136"/>
      <c r="AA267" s="136"/>
      <c r="AB267" s="136"/>
    </row>
    <row r="268" spans="1:28" s="4" customFormat="1" ht="13.5" customHeight="1" x14ac:dyDescent="0.2">
      <c r="A268" s="76"/>
      <c r="B268" s="222" t="s">
        <v>312</v>
      </c>
      <c r="C268" s="24" t="s">
        <v>77</v>
      </c>
      <c r="D268" s="248"/>
      <c r="E268" s="194"/>
      <c r="F268" s="195"/>
      <c r="G268" s="195"/>
      <c r="H268" s="195"/>
      <c r="I268" s="195"/>
      <c r="J268" s="195"/>
      <c r="K268" s="136"/>
      <c r="L268" s="136"/>
      <c r="M268" s="136"/>
      <c r="N268" s="136"/>
      <c r="O268" s="136"/>
      <c r="P268" s="136"/>
      <c r="Q268" s="131"/>
      <c r="R268" s="132"/>
      <c r="S268" s="132"/>
      <c r="T268" s="132"/>
      <c r="U268" s="132"/>
      <c r="V268" s="132"/>
      <c r="W268" s="136"/>
      <c r="X268" s="136"/>
      <c r="Y268" s="136"/>
      <c r="Z268" s="136"/>
      <c r="AA268" s="136"/>
      <c r="AB268" s="136"/>
    </row>
    <row r="269" spans="1:28" s="4" customFormat="1" ht="13.5" customHeight="1" thickBot="1" x14ac:dyDescent="0.25">
      <c r="A269" s="80"/>
      <c r="B269" s="170"/>
      <c r="C269" s="49"/>
      <c r="D269" s="249"/>
      <c r="E269" s="189"/>
      <c r="F269" s="190"/>
      <c r="G269" s="190"/>
      <c r="H269" s="190"/>
      <c r="I269" s="190"/>
      <c r="J269" s="190"/>
      <c r="K269" s="133"/>
      <c r="L269" s="133"/>
      <c r="M269" s="133"/>
      <c r="N269" s="133"/>
      <c r="O269" s="133"/>
      <c r="P269" s="133"/>
      <c r="Q269" s="134"/>
      <c r="R269" s="135"/>
      <c r="S269" s="135"/>
      <c r="T269" s="135"/>
      <c r="U269" s="135"/>
      <c r="V269" s="135"/>
      <c r="W269" s="133"/>
      <c r="X269" s="133"/>
      <c r="Y269" s="133"/>
      <c r="Z269" s="133"/>
      <c r="AA269" s="133"/>
      <c r="AB269" s="133"/>
    </row>
    <row r="270" spans="1:28" s="4" customFormat="1" ht="13.5" customHeight="1" x14ac:dyDescent="0.2">
      <c r="A270" s="79">
        <v>64</v>
      </c>
      <c r="B270" s="166" t="s">
        <v>87</v>
      </c>
      <c r="C270" s="45" t="s">
        <v>77</v>
      </c>
      <c r="D270" s="187">
        <f t="shared" ref="D270:D271" si="400">+Q270*96%</f>
        <v>49.09</v>
      </c>
      <c r="E270" s="187">
        <f t="shared" ref="E270:I271" si="401">Q270</f>
        <v>51.14</v>
      </c>
      <c r="F270" s="187">
        <f t="shared" si="401"/>
        <v>53.18</v>
      </c>
      <c r="G270" s="187">
        <f t="shared" si="401"/>
        <v>55.31</v>
      </c>
      <c r="H270" s="187">
        <f t="shared" si="401"/>
        <v>57.52</v>
      </c>
      <c r="I270" s="187">
        <f t="shared" si="401"/>
        <v>59.82</v>
      </c>
      <c r="J270" s="187">
        <f>V270</f>
        <v>62.22</v>
      </c>
      <c r="K270" s="130"/>
      <c r="L270" s="130">
        <f>(F270/E270)-1</f>
        <v>3.9890000000000002E-2</v>
      </c>
      <c r="M270" s="130">
        <f t="shared" ref="M270:P270" si="402">(G270/F270)-1</f>
        <v>4.0052999999999998E-2</v>
      </c>
      <c r="N270" s="130">
        <f t="shared" si="402"/>
        <v>3.9956999999999999E-2</v>
      </c>
      <c r="O270" s="130">
        <f t="shared" si="402"/>
        <v>3.9986000000000001E-2</v>
      </c>
      <c r="P270" s="130">
        <f t="shared" si="402"/>
        <v>4.0120000000000003E-2</v>
      </c>
      <c r="Q270" s="204">
        <f>ROUND(VLOOKUP($A270,'2019 REG - ORD 841'!$A$9:$V$303,17,FALSE)*(1+$I$2),5)</f>
        <v>51.13814</v>
      </c>
      <c r="R270" s="204">
        <f>ROUND(VLOOKUP($A270,'2019 REG - ORD 841'!$A$9:$V$303,18,FALSE)*(1+$I$2),5)</f>
        <v>53.183680000000003</v>
      </c>
      <c r="S270" s="204">
        <f>ROUND(VLOOKUP($A270,'2019 REG - ORD 841'!$A$9:$V$303,19,FALSE)*(1+$I$2),5)</f>
        <v>55.311019999999999</v>
      </c>
      <c r="T270" s="204">
        <f>ROUND(VLOOKUP($A270,'2019 REG - ORD 841'!$A$9:$V$303,20,FALSE)*(1+$I$2),5)</f>
        <v>57.523470000000003</v>
      </c>
      <c r="U270" s="204">
        <f>ROUND(VLOOKUP($A270,'2019 REG - ORD 841'!$A$9:$V$303,21,FALSE)*(1+$I$2),5)</f>
        <v>59.824420000000003</v>
      </c>
      <c r="V270" s="204">
        <f>ROUND(VLOOKUP($A270,'2019 REG - ORD 841'!$A$9:$V$303,22,FALSE)*(1+$I$2),5)</f>
        <v>62.217399999999998</v>
      </c>
      <c r="W270" s="130"/>
      <c r="X270" s="130">
        <f>(R270/Q270)-1</f>
        <v>0.04</v>
      </c>
      <c r="Y270" s="130">
        <f t="shared" ref="Y270:AB270" si="403">(S270/R270)-1</f>
        <v>0.04</v>
      </c>
      <c r="Z270" s="130">
        <f t="shared" si="403"/>
        <v>0.04</v>
      </c>
      <c r="AA270" s="130">
        <f t="shared" si="403"/>
        <v>0.04</v>
      </c>
      <c r="AB270" s="130">
        <f t="shared" si="403"/>
        <v>0.04</v>
      </c>
    </row>
    <row r="271" spans="1:28" s="4" customFormat="1" ht="13.5" customHeight="1" x14ac:dyDescent="0.2">
      <c r="A271" s="76" t="s">
        <v>141</v>
      </c>
      <c r="B271" s="171"/>
      <c r="C271" s="24"/>
      <c r="D271" s="188">
        <f t="shared" si="400"/>
        <v>102113</v>
      </c>
      <c r="E271" s="188">
        <f t="shared" si="401"/>
        <v>106367</v>
      </c>
      <c r="F271" s="188">
        <f t="shared" si="401"/>
        <v>110622</v>
      </c>
      <c r="G271" s="188">
        <f t="shared" si="401"/>
        <v>115047</v>
      </c>
      <c r="H271" s="188">
        <f t="shared" si="401"/>
        <v>119649</v>
      </c>
      <c r="I271" s="188">
        <f t="shared" si="401"/>
        <v>124435</v>
      </c>
      <c r="J271" s="188">
        <f>V271</f>
        <v>129412</v>
      </c>
      <c r="K271" s="130">
        <f>(E270/E263)-1</f>
        <v>2.5055000000000001E-2</v>
      </c>
      <c r="L271" s="130">
        <f>(F270/F263)-1</f>
        <v>2.486E-2</v>
      </c>
      <c r="M271" s="130">
        <f t="shared" ref="M271:P271" si="404">(G270/G263)-1</f>
        <v>2.5019E-2</v>
      </c>
      <c r="N271" s="130">
        <f t="shared" si="404"/>
        <v>2.4947E-2</v>
      </c>
      <c r="O271" s="130">
        <f t="shared" si="404"/>
        <v>2.4841999999999999E-2</v>
      </c>
      <c r="P271" s="130">
        <f t="shared" si="404"/>
        <v>2.5041000000000001E-2</v>
      </c>
      <c r="Q271" s="131">
        <f t="shared" ref="Q271:U271" si="405">ROUND((Q270*2080),5)</f>
        <v>106367.3312</v>
      </c>
      <c r="R271" s="132">
        <f t="shared" si="405"/>
        <v>110622.05439999999</v>
      </c>
      <c r="S271" s="132">
        <f t="shared" si="405"/>
        <v>115046.9216</v>
      </c>
      <c r="T271" s="132">
        <f t="shared" si="405"/>
        <v>119648.81759999999</v>
      </c>
      <c r="U271" s="132">
        <f t="shared" si="405"/>
        <v>124434.7936</v>
      </c>
      <c r="V271" s="132">
        <f>ROUND((V270*2080),5)</f>
        <v>129412.192</v>
      </c>
      <c r="W271" s="130">
        <f>(Q270/Q263)-1</f>
        <v>2.5000000000000001E-2</v>
      </c>
      <c r="X271" s="130">
        <f>(R270/R263)-1</f>
        <v>2.5000000000000001E-2</v>
      </c>
      <c r="Y271" s="130">
        <f t="shared" ref="Y271:AB271" si="406">(S270/S263)-1</f>
        <v>2.5000000000000001E-2</v>
      </c>
      <c r="Z271" s="130">
        <f t="shared" si="406"/>
        <v>2.5000000000000001E-2</v>
      </c>
      <c r="AA271" s="130">
        <f t="shared" si="406"/>
        <v>2.5000000000000001E-2</v>
      </c>
      <c r="AB271" s="130">
        <f t="shared" si="406"/>
        <v>2.5000000000000001E-2</v>
      </c>
    </row>
    <row r="272" spans="1:28" s="4" customFormat="1" ht="13.5" customHeight="1" thickBot="1" x14ac:dyDescent="0.25">
      <c r="A272" s="80"/>
      <c r="B272" s="170"/>
      <c r="C272" s="49"/>
      <c r="D272" s="249"/>
      <c r="E272" s="189"/>
      <c r="F272" s="190"/>
      <c r="G272" s="190"/>
      <c r="H272" s="190"/>
      <c r="I272" s="190"/>
      <c r="J272" s="190"/>
      <c r="K272" s="133"/>
      <c r="L272" s="133"/>
      <c r="M272" s="133"/>
      <c r="N272" s="133"/>
      <c r="O272" s="133"/>
      <c r="P272" s="133"/>
      <c r="Q272" s="134"/>
      <c r="R272" s="135"/>
      <c r="S272" s="135"/>
      <c r="T272" s="135"/>
      <c r="U272" s="135"/>
      <c r="V272" s="135"/>
      <c r="W272" s="133"/>
      <c r="X272" s="133"/>
      <c r="Y272" s="133"/>
      <c r="Z272" s="133"/>
      <c r="AA272" s="133"/>
      <c r="AB272" s="133"/>
    </row>
    <row r="273" spans="1:28" s="4" customFormat="1" ht="13.5" customHeight="1" x14ac:dyDescent="0.2">
      <c r="A273" s="79">
        <v>65</v>
      </c>
      <c r="B273" s="166" t="s">
        <v>96</v>
      </c>
      <c r="C273" s="45" t="s">
        <v>77</v>
      </c>
      <c r="D273" s="187">
        <f t="shared" ref="D273:D274" si="407">+Q273*96%</f>
        <v>50.32</v>
      </c>
      <c r="E273" s="187">
        <f t="shared" ref="E273:I274" si="408">Q273</f>
        <v>52.42</v>
      </c>
      <c r="F273" s="187">
        <f t="shared" si="408"/>
        <v>54.51</v>
      </c>
      <c r="G273" s="187">
        <f t="shared" si="408"/>
        <v>56.69</v>
      </c>
      <c r="H273" s="187">
        <f t="shared" si="408"/>
        <v>58.96</v>
      </c>
      <c r="I273" s="187">
        <f t="shared" si="408"/>
        <v>61.32</v>
      </c>
      <c r="J273" s="187">
        <f>V273</f>
        <v>63.77</v>
      </c>
      <c r="K273" s="130"/>
      <c r="L273" s="130">
        <f>(F273/E273)-1</f>
        <v>3.9870000000000003E-2</v>
      </c>
      <c r="M273" s="130">
        <f t="shared" ref="M273:P273" si="409">(G273/F273)-1</f>
        <v>3.9993000000000001E-2</v>
      </c>
      <c r="N273" s="130">
        <f t="shared" si="409"/>
        <v>4.0042000000000001E-2</v>
      </c>
      <c r="O273" s="130">
        <f t="shared" si="409"/>
        <v>4.0027E-2</v>
      </c>
      <c r="P273" s="130">
        <f t="shared" si="409"/>
        <v>3.9954000000000003E-2</v>
      </c>
      <c r="Q273" s="204">
        <f>ROUND(VLOOKUP($A273,'2019 REG - ORD 841'!$A$9:$V$303,17,FALSE)*(1+$I$2),5)</f>
        <v>52.416609999999999</v>
      </c>
      <c r="R273" s="204">
        <f>ROUND(VLOOKUP($A273,'2019 REG - ORD 841'!$A$9:$V$303,18,FALSE)*(1+$I$2),5)</f>
        <v>54.513289999999998</v>
      </c>
      <c r="S273" s="204">
        <f>ROUND(VLOOKUP($A273,'2019 REG - ORD 841'!$A$9:$V$303,19,FALSE)*(1+$I$2),5)</f>
        <v>56.693800000000003</v>
      </c>
      <c r="T273" s="204">
        <f>ROUND(VLOOKUP($A273,'2019 REG - ORD 841'!$A$9:$V$303,20,FALSE)*(1+$I$2),5)</f>
        <v>58.961570000000002</v>
      </c>
      <c r="U273" s="204">
        <f>ROUND(VLOOKUP($A273,'2019 REG - ORD 841'!$A$9:$V$303,21,FALSE)*(1+$I$2),5)</f>
        <v>61.320030000000003</v>
      </c>
      <c r="V273" s="204">
        <f>ROUND(VLOOKUP($A273,'2019 REG - ORD 841'!$A$9:$V$303,22,FALSE)*(1+$I$2),5)</f>
        <v>63.772829999999999</v>
      </c>
      <c r="W273" s="130"/>
      <c r="X273" s="130">
        <f>(R273/Q273)-1</f>
        <v>0.04</v>
      </c>
      <c r="Y273" s="130">
        <f t="shared" ref="Y273:AB273" si="410">(S273/R273)-1</f>
        <v>0.04</v>
      </c>
      <c r="Z273" s="130">
        <f t="shared" si="410"/>
        <v>0.04</v>
      </c>
      <c r="AA273" s="130">
        <f t="shared" si="410"/>
        <v>0.04</v>
      </c>
      <c r="AB273" s="130">
        <f t="shared" si="410"/>
        <v>0.04</v>
      </c>
    </row>
    <row r="274" spans="1:28" s="4" customFormat="1" ht="13.5" customHeight="1" x14ac:dyDescent="0.2">
      <c r="A274" s="76" t="s">
        <v>141</v>
      </c>
      <c r="B274" s="171" t="s">
        <v>271</v>
      </c>
      <c r="C274" s="24" t="s">
        <v>77</v>
      </c>
      <c r="D274" s="188">
        <f t="shared" si="407"/>
        <v>104665</v>
      </c>
      <c r="E274" s="188">
        <f t="shared" si="408"/>
        <v>109027</v>
      </c>
      <c r="F274" s="188">
        <f t="shared" si="408"/>
        <v>113388</v>
      </c>
      <c r="G274" s="188">
        <f t="shared" si="408"/>
        <v>117923</v>
      </c>
      <c r="H274" s="188">
        <f t="shared" si="408"/>
        <v>122640</v>
      </c>
      <c r="I274" s="188">
        <f t="shared" si="408"/>
        <v>127546</v>
      </c>
      <c r="J274" s="188">
        <f>V274</f>
        <v>132647</v>
      </c>
      <c r="K274" s="130">
        <f>(E273/E270)-1</f>
        <v>2.5028999999999999E-2</v>
      </c>
      <c r="L274" s="130">
        <f>(F273/F270)-1</f>
        <v>2.5009E-2</v>
      </c>
      <c r="M274" s="130">
        <f t="shared" ref="M274:P274" si="411">(G273/G270)-1</f>
        <v>2.495E-2</v>
      </c>
      <c r="N274" s="130">
        <f t="shared" si="411"/>
        <v>2.5035000000000002E-2</v>
      </c>
      <c r="O274" s="130">
        <f t="shared" si="411"/>
        <v>2.5075E-2</v>
      </c>
      <c r="P274" s="130">
        <f t="shared" si="411"/>
        <v>2.4912E-2</v>
      </c>
      <c r="Q274" s="131">
        <f t="shared" ref="Q274:U274" si="412">ROUND((Q273*2080),5)</f>
        <v>109026.5488</v>
      </c>
      <c r="R274" s="132">
        <f t="shared" si="412"/>
        <v>113387.64320000001</v>
      </c>
      <c r="S274" s="132">
        <f t="shared" si="412"/>
        <v>117923.10400000001</v>
      </c>
      <c r="T274" s="132">
        <f t="shared" si="412"/>
        <v>122640.0656</v>
      </c>
      <c r="U274" s="132">
        <f t="shared" si="412"/>
        <v>127545.6624</v>
      </c>
      <c r="V274" s="132">
        <f>ROUND((V273*2080),5)</f>
        <v>132647.48639999999</v>
      </c>
      <c r="W274" s="130">
        <f>(Q273/Q270)-1</f>
        <v>2.5000000000000001E-2</v>
      </c>
      <c r="X274" s="130">
        <f>(R273/R270)-1</f>
        <v>2.5000000000000001E-2</v>
      </c>
      <c r="Y274" s="130">
        <f t="shared" ref="Y274:AB274" si="413">(S273/S270)-1</f>
        <v>2.5000000000000001E-2</v>
      </c>
      <c r="Z274" s="130">
        <f t="shared" si="413"/>
        <v>2.5000000000000001E-2</v>
      </c>
      <c r="AA274" s="130">
        <f t="shared" si="413"/>
        <v>2.5000000000000001E-2</v>
      </c>
      <c r="AB274" s="130">
        <f t="shared" si="413"/>
        <v>2.5000000000000001E-2</v>
      </c>
    </row>
    <row r="275" spans="1:28" s="4" customFormat="1" ht="13.5" customHeight="1" x14ac:dyDescent="0.2">
      <c r="A275" s="76"/>
      <c r="B275" s="171" t="s">
        <v>106</v>
      </c>
      <c r="C275" s="24" t="s">
        <v>77</v>
      </c>
      <c r="D275" s="248"/>
      <c r="E275" s="196"/>
      <c r="F275" s="188"/>
      <c r="G275" s="188"/>
      <c r="H275" s="188"/>
      <c r="I275" s="188"/>
      <c r="J275" s="188"/>
      <c r="K275" s="130"/>
      <c r="L275" s="130"/>
      <c r="M275" s="130"/>
      <c r="N275" s="130"/>
      <c r="O275" s="130"/>
      <c r="P275" s="130"/>
      <c r="Q275" s="131"/>
      <c r="R275" s="132"/>
      <c r="S275" s="132"/>
      <c r="T275" s="132"/>
      <c r="U275" s="132"/>
      <c r="V275" s="132"/>
      <c r="W275" s="130"/>
      <c r="X275" s="130"/>
      <c r="Y275" s="130"/>
      <c r="Z275" s="130"/>
      <c r="AA275" s="130"/>
      <c r="AB275" s="130"/>
    </row>
    <row r="276" spans="1:28" s="4" customFormat="1" ht="13.5" customHeight="1" x14ac:dyDescent="0.2">
      <c r="A276" s="76"/>
      <c r="B276" s="171" t="s">
        <v>136</v>
      </c>
      <c r="C276" s="24" t="s">
        <v>77</v>
      </c>
      <c r="D276" s="248"/>
      <c r="E276" s="194"/>
      <c r="F276" s="195"/>
      <c r="G276" s="195"/>
      <c r="H276" s="195"/>
      <c r="I276" s="195"/>
      <c r="J276" s="195"/>
      <c r="K276" s="136"/>
      <c r="L276" s="136"/>
      <c r="M276" s="136"/>
      <c r="N276" s="136"/>
      <c r="O276" s="136"/>
      <c r="P276" s="136"/>
      <c r="Q276" s="131"/>
      <c r="R276" s="132"/>
      <c r="S276" s="132"/>
      <c r="T276" s="132"/>
      <c r="U276" s="132"/>
      <c r="V276" s="132"/>
      <c r="W276" s="136"/>
      <c r="X276" s="136"/>
      <c r="Y276" s="136"/>
      <c r="Z276" s="136"/>
      <c r="AA276" s="136"/>
      <c r="AB276" s="136"/>
    </row>
    <row r="277" spans="1:28" s="4" customFormat="1" ht="13.5" customHeight="1" thickBot="1" x14ac:dyDescent="0.25">
      <c r="A277" s="80"/>
      <c r="B277" s="170"/>
      <c r="C277" s="49"/>
      <c r="D277" s="249"/>
      <c r="E277" s="189"/>
      <c r="F277" s="190"/>
      <c r="G277" s="190"/>
      <c r="H277" s="190"/>
      <c r="I277" s="190"/>
      <c r="J277" s="190"/>
      <c r="K277" s="133"/>
      <c r="L277" s="133"/>
      <c r="M277" s="133"/>
      <c r="N277" s="133"/>
      <c r="O277" s="133"/>
      <c r="P277" s="133"/>
      <c r="Q277" s="134"/>
      <c r="R277" s="135"/>
      <c r="S277" s="135"/>
      <c r="T277" s="135"/>
      <c r="U277" s="135"/>
      <c r="V277" s="135"/>
      <c r="W277" s="133"/>
      <c r="X277" s="133"/>
      <c r="Y277" s="133"/>
      <c r="Z277" s="133"/>
      <c r="AA277" s="133"/>
      <c r="AB277" s="133"/>
    </row>
    <row r="278" spans="1:28" s="4" customFormat="1" ht="13.5" customHeight="1" x14ac:dyDescent="0.2">
      <c r="A278" s="79">
        <v>66</v>
      </c>
      <c r="B278" s="266"/>
      <c r="C278" s="45"/>
      <c r="D278" s="187">
        <f t="shared" ref="D278:D283" si="414">+Q278*96%</f>
        <v>51.58</v>
      </c>
      <c r="E278" s="187">
        <f t="shared" ref="E278:J283" si="415">Q278</f>
        <v>53.73</v>
      </c>
      <c r="F278" s="187">
        <f t="shared" si="415"/>
        <v>55.88</v>
      </c>
      <c r="G278" s="187">
        <f t="shared" si="415"/>
        <v>58.11</v>
      </c>
      <c r="H278" s="187">
        <f t="shared" si="415"/>
        <v>60.44</v>
      </c>
      <c r="I278" s="187">
        <f t="shared" si="415"/>
        <v>62.85</v>
      </c>
      <c r="J278" s="187">
        <f t="shared" si="415"/>
        <v>65.37</v>
      </c>
      <c r="K278" s="130"/>
      <c r="L278" s="130">
        <f>(F278/E278)-1</f>
        <v>4.0015000000000002E-2</v>
      </c>
      <c r="M278" s="130">
        <f t="shared" ref="M278:P278" si="416">(G278/F278)-1</f>
        <v>3.9906999999999998E-2</v>
      </c>
      <c r="N278" s="130">
        <f t="shared" si="416"/>
        <v>4.0096E-2</v>
      </c>
      <c r="O278" s="130">
        <f t="shared" si="416"/>
        <v>3.9874E-2</v>
      </c>
      <c r="P278" s="130">
        <f t="shared" si="416"/>
        <v>4.0094999999999999E-2</v>
      </c>
      <c r="Q278" s="204">
        <f>ROUND(VLOOKUP($A278,'2019 REG - ORD 841'!$A$9:$V$303,17,FALSE)*(1+$I$2),5)</f>
        <v>53.727029999999999</v>
      </c>
      <c r="R278" s="204">
        <f>ROUND(VLOOKUP($A278,'2019 REG - ORD 841'!$A$9:$V$303,18,FALSE)*(1+$I$2),5)</f>
        <v>55.87612</v>
      </c>
      <c r="S278" s="204">
        <f>ROUND(VLOOKUP($A278,'2019 REG - ORD 841'!$A$9:$V$303,19,FALSE)*(1+$I$2),5)</f>
        <v>58.111170000000001</v>
      </c>
      <c r="T278" s="204">
        <f>ROUND(VLOOKUP($A278,'2019 REG - ORD 841'!$A$9:$V$303,20,FALSE)*(1+$I$2),5)</f>
        <v>60.43562</v>
      </c>
      <c r="U278" s="204">
        <f>ROUND(VLOOKUP($A278,'2019 REG - ORD 841'!$A$9:$V$303,21,FALSE)*(1+$I$2),5)</f>
        <v>62.85304</v>
      </c>
      <c r="V278" s="204">
        <f>ROUND(VLOOKUP($A278,'2019 REG - ORD 841'!$A$9:$V$303,22,FALSE)*(1+$I$2),5)</f>
        <v>65.367170000000002</v>
      </c>
      <c r="W278" s="130"/>
      <c r="X278" s="130">
        <f>(R278/Q278)-1</f>
        <v>0.04</v>
      </c>
      <c r="Y278" s="130">
        <f t="shared" ref="Y278:AB278" si="417">(S278/R278)-1</f>
        <v>0.04</v>
      </c>
      <c r="Z278" s="130">
        <f t="shared" si="417"/>
        <v>0.04</v>
      </c>
      <c r="AA278" s="130">
        <f t="shared" si="417"/>
        <v>0.04</v>
      </c>
      <c r="AB278" s="130">
        <f t="shared" si="417"/>
        <v>0.04</v>
      </c>
    </row>
    <row r="279" spans="1:28" s="4" customFormat="1" ht="13.5" customHeight="1" thickBot="1" x14ac:dyDescent="0.25">
      <c r="A279" s="76" t="s">
        <v>141</v>
      </c>
      <c r="B279" s="171"/>
      <c r="C279" s="24"/>
      <c r="D279" s="188">
        <f t="shared" si="414"/>
        <v>107282</v>
      </c>
      <c r="E279" s="188">
        <f t="shared" si="415"/>
        <v>111752</v>
      </c>
      <c r="F279" s="188">
        <f t="shared" si="415"/>
        <v>116222</v>
      </c>
      <c r="G279" s="188">
        <f t="shared" si="415"/>
        <v>120871</v>
      </c>
      <c r="H279" s="188">
        <f t="shared" si="415"/>
        <v>125706</v>
      </c>
      <c r="I279" s="188">
        <f t="shared" si="415"/>
        <v>130734</v>
      </c>
      <c r="J279" s="188">
        <f t="shared" si="415"/>
        <v>135964</v>
      </c>
      <c r="K279" s="308">
        <f>(E278/E273)-1</f>
        <v>2.4989999999999998E-2</v>
      </c>
      <c r="L279" s="308">
        <f>(F278/F273)-1</f>
        <v>2.5132999999999999E-2</v>
      </c>
      <c r="M279" s="308">
        <f t="shared" ref="M279:P279" si="418">(G278/G273)-1</f>
        <v>2.5048999999999998E-2</v>
      </c>
      <c r="N279" s="308">
        <f t="shared" si="418"/>
        <v>2.5101999999999999E-2</v>
      </c>
      <c r="O279" s="308">
        <f t="shared" si="418"/>
        <v>2.4951000000000001E-2</v>
      </c>
      <c r="P279" s="308">
        <f t="shared" si="418"/>
        <v>2.5090000000000001E-2</v>
      </c>
      <c r="Q279" s="131">
        <f t="shared" ref="Q279:U279" si="419">ROUND((Q278*2080),5)</f>
        <v>111752.2224</v>
      </c>
      <c r="R279" s="132">
        <f t="shared" si="419"/>
        <v>116222.3296</v>
      </c>
      <c r="S279" s="132">
        <f t="shared" si="419"/>
        <v>120871.23360000001</v>
      </c>
      <c r="T279" s="132">
        <f t="shared" si="419"/>
        <v>125706.08960000001</v>
      </c>
      <c r="U279" s="132">
        <f t="shared" si="419"/>
        <v>130734.3232</v>
      </c>
      <c r="V279" s="132">
        <f>ROUND((V278*2080),5)</f>
        <v>135963.71359999999</v>
      </c>
      <c r="W279" s="130">
        <f>(Q278/Q273)-1</f>
        <v>2.5000000000000001E-2</v>
      </c>
      <c r="X279" s="130">
        <f>(R278/R273)-1</f>
        <v>2.5000000000000001E-2</v>
      </c>
      <c r="Y279" s="130">
        <f t="shared" ref="Y279:AB279" si="420">(S278/S273)-1</f>
        <v>2.5000000000000001E-2</v>
      </c>
      <c r="Z279" s="130">
        <f t="shared" si="420"/>
        <v>2.5000000000000001E-2</v>
      </c>
      <c r="AA279" s="130">
        <f t="shared" si="420"/>
        <v>2.5000000000000001E-2</v>
      </c>
      <c r="AB279" s="130">
        <f t="shared" si="420"/>
        <v>2.5000000000000001E-2</v>
      </c>
    </row>
    <row r="280" spans="1:28" s="4" customFormat="1" ht="13.5" customHeight="1" x14ac:dyDescent="0.2">
      <c r="A280" s="79">
        <v>67</v>
      </c>
      <c r="B280" s="166" t="s">
        <v>137</v>
      </c>
      <c r="C280" s="45" t="s">
        <v>77</v>
      </c>
      <c r="D280" s="187">
        <f t="shared" si="414"/>
        <v>52.87</v>
      </c>
      <c r="E280" s="187">
        <f t="shared" si="415"/>
        <v>55.07</v>
      </c>
      <c r="F280" s="187">
        <f t="shared" si="415"/>
        <v>57.27</v>
      </c>
      <c r="G280" s="187">
        <f t="shared" si="415"/>
        <v>59.56</v>
      </c>
      <c r="H280" s="187">
        <f t="shared" si="415"/>
        <v>61.95</v>
      </c>
      <c r="I280" s="187">
        <f t="shared" si="415"/>
        <v>64.42</v>
      </c>
      <c r="J280" s="187">
        <f t="shared" si="415"/>
        <v>67</v>
      </c>
      <c r="K280" s="130"/>
      <c r="L280" s="130">
        <f>(F280/E280)-1</f>
        <v>3.9948999999999998E-2</v>
      </c>
      <c r="M280" s="130">
        <f t="shared" ref="M280:P280" si="421">(G280/F280)-1</f>
        <v>3.9986000000000001E-2</v>
      </c>
      <c r="N280" s="130">
        <f t="shared" si="421"/>
        <v>4.0127999999999997E-2</v>
      </c>
      <c r="O280" s="130">
        <f t="shared" si="421"/>
        <v>3.9870999999999997E-2</v>
      </c>
      <c r="P280" s="130">
        <f t="shared" si="421"/>
        <v>4.0050000000000002E-2</v>
      </c>
      <c r="Q280" s="204">
        <f>ROUND(VLOOKUP($A280,'2019 REG - ORD 841'!$A$9:$V$303,17,FALSE)*(1+$I$2),5)</f>
        <v>55.0702</v>
      </c>
      <c r="R280" s="204">
        <f>ROUND(VLOOKUP($A280,'2019 REG - ORD 841'!$A$9:$V$303,18,FALSE)*(1+$I$2),5)</f>
        <v>57.273020000000002</v>
      </c>
      <c r="S280" s="204">
        <f>ROUND(VLOOKUP($A280,'2019 REG - ORD 841'!$A$9:$V$303,19,FALSE)*(1+$I$2),5)</f>
        <v>59.563929999999999</v>
      </c>
      <c r="T280" s="204">
        <f>ROUND(VLOOKUP($A280,'2019 REG - ORD 841'!$A$9:$V$303,20,FALSE)*(1+$I$2),5)</f>
        <v>61.946510000000004</v>
      </c>
      <c r="U280" s="204">
        <f>ROUND(VLOOKUP($A280,'2019 REG - ORD 841'!$A$9:$V$303,21,FALSE)*(1+$I$2),5)</f>
        <v>64.424369999999996</v>
      </c>
      <c r="V280" s="204">
        <f>ROUND(VLOOKUP($A280,'2019 REG - ORD 841'!$A$9:$V$303,22,FALSE)*(1+$I$2),5)</f>
        <v>67.001339999999999</v>
      </c>
      <c r="W280" s="130"/>
      <c r="X280" s="130">
        <f>(R280/Q280)-1</f>
        <v>0.04</v>
      </c>
      <c r="Y280" s="130">
        <f t="shared" ref="Y280:AB280" si="422">(S280/R280)-1</f>
        <v>0.04</v>
      </c>
      <c r="Z280" s="130">
        <f t="shared" si="422"/>
        <v>0.04</v>
      </c>
      <c r="AA280" s="130">
        <f t="shared" si="422"/>
        <v>0.04</v>
      </c>
      <c r="AB280" s="130">
        <f t="shared" si="422"/>
        <v>0.04</v>
      </c>
    </row>
    <row r="281" spans="1:28" s="4" customFormat="1" ht="13.5" customHeight="1" thickBot="1" x14ac:dyDescent="0.25">
      <c r="A281" s="76" t="s">
        <v>141</v>
      </c>
      <c r="B281" s="171" t="s">
        <v>138</v>
      </c>
      <c r="C281" s="24" t="s">
        <v>77</v>
      </c>
      <c r="D281" s="188">
        <f t="shared" si="414"/>
        <v>109964</v>
      </c>
      <c r="E281" s="188">
        <f t="shared" si="415"/>
        <v>114546</v>
      </c>
      <c r="F281" s="188">
        <f t="shared" si="415"/>
        <v>119128</v>
      </c>
      <c r="G281" s="188">
        <f t="shared" si="415"/>
        <v>123893</v>
      </c>
      <c r="H281" s="188">
        <f t="shared" si="415"/>
        <v>128849</v>
      </c>
      <c r="I281" s="188">
        <f t="shared" si="415"/>
        <v>134003</v>
      </c>
      <c r="J281" s="188">
        <f t="shared" si="415"/>
        <v>139363</v>
      </c>
      <c r="K281" s="308">
        <f t="shared" ref="K281:P281" si="423">(E280/E278)-1</f>
        <v>2.494E-2</v>
      </c>
      <c r="L281" s="308">
        <f t="shared" si="423"/>
        <v>2.4875000000000001E-2</v>
      </c>
      <c r="M281" s="308">
        <f t="shared" si="423"/>
        <v>2.4952999999999999E-2</v>
      </c>
      <c r="N281" s="308">
        <f t="shared" si="423"/>
        <v>2.4983000000000002E-2</v>
      </c>
      <c r="O281" s="308">
        <f t="shared" si="423"/>
        <v>2.4979999999999999E-2</v>
      </c>
      <c r="P281" s="308">
        <f t="shared" si="423"/>
        <v>2.4934999999999999E-2</v>
      </c>
      <c r="Q281" s="131">
        <f t="shared" ref="Q281:U281" si="424">ROUND((Q280*2080),5)</f>
        <v>114546.016</v>
      </c>
      <c r="R281" s="132">
        <f t="shared" si="424"/>
        <v>119127.88159999999</v>
      </c>
      <c r="S281" s="132">
        <f t="shared" si="424"/>
        <v>123892.97440000001</v>
      </c>
      <c r="T281" s="132">
        <f t="shared" si="424"/>
        <v>128848.7408</v>
      </c>
      <c r="U281" s="132">
        <f t="shared" si="424"/>
        <v>134002.68960000001</v>
      </c>
      <c r="V281" s="132">
        <f>ROUND((V280*2080),5)</f>
        <v>139362.78719999999</v>
      </c>
      <c r="W281" s="130">
        <f t="shared" ref="W281:AB281" si="425">(Q280/Q278)-1</f>
        <v>2.5000000000000001E-2</v>
      </c>
      <c r="X281" s="130">
        <f t="shared" si="425"/>
        <v>2.5000000000000001E-2</v>
      </c>
      <c r="Y281" s="130">
        <f t="shared" si="425"/>
        <v>2.5000000000000001E-2</v>
      </c>
      <c r="Z281" s="130">
        <f t="shared" si="425"/>
        <v>2.5000000000000001E-2</v>
      </c>
      <c r="AA281" s="130">
        <f t="shared" si="425"/>
        <v>2.5000000000000001E-2</v>
      </c>
      <c r="AB281" s="130">
        <f t="shared" si="425"/>
        <v>2.5000000000000001E-2</v>
      </c>
    </row>
    <row r="282" spans="1:28" s="4" customFormat="1" ht="13.5" customHeight="1" x14ac:dyDescent="0.2">
      <c r="A282" s="79">
        <v>68</v>
      </c>
      <c r="B282" s="166"/>
      <c r="C282" s="45"/>
      <c r="D282" s="187">
        <f t="shared" si="414"/>
        <v>54.19</v>
      </c>
      <c r="E282" s="187">
        <f t="shared" si="415"/>
        <v>56.45</v>
      </c>
      <c r="F282" s="187">
        <f t="shared" si="415"/>
        <v>58.7</v>
      </c>
      <c r="G282" s="187">
        <f t="shared" si="415"/>
        <v>61.05</v>
      </c>
      <c r="H282" s="187">
        <f t="shared" si="415"/>
        <v>63.5</v>
      </c>
      <c r="I282" s="187">
        <f t="shared" si="415"/>
        <v>66.03</v>
      </c>
      <c r="J282" s="187">
        <f t="shared" si="415"/>
        <v>68.680000000000007</v>
      </c>
      <c r="K282" s="130"/>
      <c r="L282" s="130">
        <f>(F282/E282)-1</f>
        <v>3.9857999999999998E-2</v>
      </c>
      <c r="M282" s="130">
        <f t="shared" ref="M282:P282" si="426">(G282/F282)-1</f>
        <v>4.0034E-2</v>
      </c>
      <c r="N282" s="130">
        <f t="shared" si="426"/>
        <v>4.0131E-2</v>
      </c>
      <c r="O282" s="130">
        <f t="shared" si="426"/>
        <v>3.9843000000000003E-2</v>
      </c>
      <c r="P282" s="130">
        <f t="shared" si="426"/>
        <v>4.0133000000000002E-2</v>
      </c>
      <c r="Q282" s="204">
        <f>ROUND(VLOOKUP($A282,'2019 REG - ORD 841'!$A$9:$V$303,17,FALSE)*(1+$I$2),5)</f>
        <v>56.446959999999997</v>
      </c>
      <c r="R282" s="204">
        <f>ROUND(VLOOKUP($A282,'2019 REG - ORD 841'!$A$9:$V$303,18,FALSE)*(1+$I$2),5)</f>
        <v>58.704830000000001</v>
      </c>
      <c r="S282" s="204">
        <f>ROUND(VLOOKUP($A282,'2019 REG - ORD 841'!$A$9:$V$303,19,FALSE)*(1+$I$2),5)</f>
        <v>61.053040000000003</v>
      </c>
      <c r="T282" s="204">
        <f>ROUND(VLOOKUP($A282,'2019 REG - ORD 841'!$A$9:$V$303,20,FALSE)*(1+$I$2),5)</f>
        <v>63.495159999999998</v>
      </c>
      <c r="U282" s="204">
        <f>ROUND(VLOOKUP($A282,'2019 REG - ORD 841'!$A$9:$V$303,21,FALSE)*(1+$I$2),5)</f>
        <v>66.034970000000001</v>
      </c>
      <c r="V282" s="204">
        <f>ROUND(VLOOKUP($A282,'2019 REG - ORD 841'!$A$9:$V$303,22,FALSE)*(1+$I$2),5)</f>
        <v>68.676379999999995</v>
      </c>
      <c r="W282" s="130"/>
      <c r="X282" s="130">
        <f>(R282/Q282)-1</f>
        <v>0.04</v>
      </c>
      <c r="Y282" s="130">
        <f t="shared" ref="Y282:AB282" si="427">(S282/R282)-1</f>
        <v>0.04</v>
      </c>
      <c r="Z282" s="130">
        <f t="shared" si="427"/>
        <v>0.04</v>
      </c>
      <c r="AA282" s="130">
        <f t="shared" si="427"/>
        <v>0.04</v>
      </c>
      <c r="AB282" s="130">
        <f t="shared" si="427"/>
        <v>0.04</v>
      </c>
    </row>
    <row r="283" spans="1:28" s="4" customFormat="1" ht="13.5" customHeight="1" x14ac:dyDescent="0.2">
      <c r="A283" s="76" t="s">
        <v>141</v>
      </c>
      <c r="B283" s="171"/>
      <c r="C283" s="24"/>
      <c r="D283" s="188">
        <f t="shared" si="414"/>
        <v>112713</v>
      </c>
      <c r="E283" s="188">
        <f t="shared" si="415"/>
        <v>117410</v>
      </c>
      <c r="F283" s="188">
        <f t="shared" si="415"/>
        <v>122106</v>
      </c>
      <c r="G283" s="188">
        <f t="shared" si="415"/>
        <v>126990</v>
      </c>
      <c r="H283" s="188">
        <f t="shared" si="415"/>
        <v>132070</v>
      </c>
      <c r="I283" s="188">
        <f t="shared" si="415"/>
        <v>137353</v>
      </c>
      <c r="J283" s="188">
        <f t="shared" si="415"/>
        <v>142847</v>
      </c>
      <c r="K283" s="130">
        <f t="shared" ref="K283:P283" si="428">(E282/E280)-1</f>
        <v>2.5059000000000001E-2</v>
      </c>
      <c r="L283" s="130">
        <f t="shared" si="428"/>
        <v>2.4969000000000002E-2</v>
      </c>
      <c r="M283" s="130">
        <f t="shared" si="428"/>
        <v>2.5017000000000001E-2</v>
      </c>
      <c r="N283" s="130">
        <f t="shared" si="428"/>
        <v>2.5020000000000001E-2</v>
      </c>
      <c r="O283" s="130">
        <f t="shared" si="428"/>
        <v>2.4992E-2</v>
      </c>
      <c r="P283" s="130">
        <f t="shared" si="428"/>
        <v>2.5075E-2</v>
      </c>
      <c r="Q283" s="131">
        <f t="shared" ref="Q283:U283" si="429">ROUND((Q282*2080),5)</f>
        <v>117409.6768</v>
      </c>
      <c r="R283" s="132">
        <f t="shared" si="429"/>
        <v>122106.04640000001</v>
      </c>
      <c r="S283" s="132">
        <f t="shared" si="429"/>
        <v>126990.3232</v>
      </c>
      <c r="T283" s="132">
        <f t="shared" si="429"/>
        <v>132069.93280000001</v>
      </c>
      <c r="U283" s="132">
        <f t="shared" si="429"/>
        <v>137352.73759999999</v>
      </c>
      <c r="V283" s="132">
        <f>ROUND((V282*2080),5)</f>
        <v>142846.87040000001</v>
      </c>
      <c r="W283" s="130">
        <f t="shared" ref="W283:AB283" si="430">(Q282/Q280)-1</f>
        <v>2.5000000000000001E-2</v>
      </c>
      <c r="X283" s="130">
        <f t="shared" si="430"/>
        <v>2.5000000000000001E-2</v>
      </c>
      <c r="Y283" s="130">
        <f t="shared" si="430"/>
        <v>2.5000000000000001E-2</v>
      </c>
      <c r="Z283" s="130">
        <f t="shared" si="430"/>
        <v>2.5000000000000001E-2</v>
      </c>
      <c r="AA283" s="130">
        <f t="shared" si="430"/>
        <v>2.5000000000000001E-2</v>
      </c>
      <c r="AB283" s="130">
        <f t="shared" si="430"/>
        <v>2.5000000000000001E-2</v>
      </c>
    </row>
    <row r="284" spans="1:28" s="4" customFormat="1" ht="13.5" customHeight="1" thickBot="1" x14ac:dyDescent="0.25">
      <c r="A284" s="80"/>
      <c r="B284" s="170"/>
      <c r="C284" s="49"/>
      <c r="D284" s="249"/>
      <c r="E284" s="189"/>
      <c r="F284" s="190"/>
      <c r="G284" s="190"/>
      <c r="H284" s="190"/>
      <c r="I284" s="190"/>
      <c r="J284" s="190"/>
      <c r="K284" s="133"/>
      <c r="L284" s="133"/>
      <c r="M284" s="133"/>
      <c r="N284" s="133"/>
      <c r="O284" s="133"/>
      <c r="P284" s="133"/>
      <c r="Q284" s="134"/>
      <c r="R284" s="135"/>
      <c r="S284" s="135"/>
      <c r="T284" s="135"/>
      <c r="U284" s="135"/>
      <c r="V284" s="135"/>
      <c r="W284" s="133"/>
      <c r="X284" s="133"/>
      <c r="Y284" s="133"/>
      <c r="Z284" s="133"/>
      <c r="AA284" s="133"/>
      <c r="AB284" s="133"/>
    </row>
    <row r="285" spans="1:28" s="4" customFormat="1" ht="13.5" customHeight="1" x14ac:dyDescent="0.2">
      <c r="A285" s="79">
        <v>69</v>
      </c>
      <c r="B285" s="166" t="s">
        <v>99</v>
      </c>
      <c r="C285" s="45" t="s">
        <v>77</v>
      </c>
      <c r="D285" s="187">
        <f t="shared" ref="D285:D286" si="431">+Q285*96%</f>
        <v>55.54</v>
      </c>
      <c r="E285" s="187">
        <f t="shared" ref="E285:I286" si="432">Q285</f>
        <v>57.86</v>
      </c>
      <c r="F285" s="187">
        <f t="shared" si="432"/>
        <v>60.17</v>
      </c>
      <c r="G285" s="187">
        <f t="shared" si="432"/>
        <v>62.58</v>
      </c>
      <c r="H285" s="187">
        <f t="shared" si="432"/>
        <v>65.08</v>
      </c>
      <c r="I285" s="187">
        <f t="shared" si="432"/>
        <v>67.69</v>
      </c>
      <c r="J285" s="187">
        <f>V285</f>
        <v>70.39</v>
      </c>
      <c r="K285" s="130"/>
      <c r="L285" s="130">
        <f>(F285/E285)-1</f>
        <v>3.9924000000000001E-2</v>
      </c>
      <c r="M285" s="130">
        <f t="shared" ref="M285:P285" si="433">(G285/F285)-1</f>
        <v>4.0052999999999998E-2</v>
      </c>
      <c r="N285" s="130">
        <f t="shared" si="433"/>
        <v>3.9948999999999998E-2</v>
      </c>
      <c r="O285" s="130">
        <f t="shared" si="433"/>
        <v>4.0104000000000001E-2</v>
      </c>
      <c r="P285" s="130">
        <f t="shared" si="433"/>
        <v>3.9888E-2</v>
      </c>
      <c r="Q285" s="204">
        <f>ROUND(VLOOKUP($A285,'2019 REG - ORD 841'!$A$9:$V$303,17,FALSE)*(1+$I$2),5)</f>
        <v>57.858130000000003</v>
      </c>
      <c r="R285" s="204">
        <f>ROUND(VLOOKUP($A285,'2019 REG - ORD 841'!$A$9:$V$303,18,FALSE)*(1+$I$2),5)</f>
        <v>60.172460000000001</v>
      </c>
      <c r="S285" s="204">
        <f>ROUND(VLOOKUP($A285,'2019 REG - ORD 841'!$A$9:$V$303,19,FALSE)*(1+$I$2),5)</f>
        <v>62.579360000000001</v>
      </c>
      <c r="T285" s="204">
        <f>ROUND(VLOOKUP($A285,'2019 REG - ORD 841'!$A$9:$V$303,20,FALSE)*(1+$I$2),5)</f>
        <v>65.082520000000002</v>
      </c>
      <c r="U285" s="204">
        <f>ROUND(VLOOKUP($A285,'2019 REG - ORD 841'!$A$9:$V$303,21,FALSE)*(1+$I$2),5)</f>
        <v>67.685839999999999</v>
      </c>
      <c r="V285" s="204">
        <f>ROUND(VLOOKUP($A285,'2019 REG - ORD 841'!$A$9:$V$303,22,FALSE)*(1+$I$2),5)</f>
        <v>70.393289999999993</v>
      </c>
      <c r="W285" s="130"/>
      <c r="X285" s="130">
        <f>(R285/Q285)-1</f>
        <v>0.04</v>
      </c>
      <c r="Y285" s="130">
        <f t="shared" ref="Y285:AB285" si="434">(S285/R285)-1</f>
        <v>0.04</v>
      </c>
      <c r="Z285" s="130">
        <f t="shared" si="434"/>
        <v>0.04</v>
      </c>
      <c r="AA285" s="130">
        <f t="shared" si="434"/>
        <v>0.04</v>
      </c>
      <c r="AB285" s="130">
        <f t="shared" si="434"/>
        <v>0.04</v>
      </c>
    </row>
    <row r="286" spans="1:28" s="4" customFormat="1" ht="13.5" customHeight="1" x14ac:dyDescent="0.2">
      <c r="A286" s="76" t="s">
        <v>141</v>
      </c>
      <c r="B286" s="171"/>
      <c r="C286" s="24"/>
      <c r="D286" s="188">
        <f t="shared" si="431"/>
        <v>115531</v>
      </c>
      <c r="E286" s="188">
        <f t="shared" si="432"/>
        <v>120345</v>
      </c>
      <c r="F286" s="188">
        <f t="shared" si="432"/>
        <v>125159</v>
      </c>
      <c r="G286" s="188">
        <f t="shared" si="432"/>
        <v>130165</v>
      </c>
      <c r="H286" s="188">
        <f t="shared" si="432"/>
        <v>135372</v>
      </c>
      <c r="I286" s="188">
        <f t="shared" si="432"/>
        <v>140787</v>
      </c>
      <c r="J286" s="188">
        <f>V286</f>
        <v>146418</v>
      </c>
      <c r="K286" s="130">
        <f>(E285/E282)-1</f>
        <v>2.4978E-2</v>
      </c>
      <c r="L286" s="130">
        <f>(F285/F282)-1</f>
        <v>2.5042999999999999E-2</v>
      </c>
      <c r="M286" s="130">
        <f t="shared" ref="M286:P286" si="435">(G285/G282)-1</f>
        <v>2.5061E-2</v>
      </c>
      <c r="N286" s="130">
        <f t="shared" si="435"/>
        <v>2.4882000000000001E-2</v>
      </c>
      <c r="O286" s="130">
        <f t="shared" si="435"/>
        <v>2.5139999999999999E-2</v>
      </c>
      <c r="P286" s="130">
        <f t="shared" si="435"/>
        <v>2.4898E-2</v>
      </c>
      <c r="Q286" s="131">
        <f t="shared" ref="Q286:U286" si="436">ROUND((Q285*2080),5)</f>
        <v>120344.91039999999</v>
      </c>
      <c r="R286" s="132">
        <f t="shared" si="436"/>
        <v>125158.71679999999</v>
      </c>
      <c r="S286" s="132">
        <f t="shared" si="436"/>
        <v>130165.06879999999</v>
      </c>
      <c r="T286" s="132">
        <f t="shared" si="436"/>
        <v>135371.6416</v>
      </c>
      <c r="U286" s="132">
        <f t="shared" si="436"/>
        <v>140786.5472</v>
      </c>
      <c r="V286" s="132">
        <f>ROUND((V285*2080),5)</f>
        <v>146418.04319999999</v>
      </c>
      <c r="W286" s="130">
        <f>(Q285/Q282)-1</f>
        <v>2.5000000000000001E-2</v>
      </c>
      <c r="X286" s="130">
        <f>(R285/R282)-1</f>
        <v>2.5000000000000001E-2</v>
      </c>
      <c r="Y286" s="130">
        <f t="shared" ref="Y286:AB286" si="437">(S285/S282)-1</f>
        <v>2.5000000000000001E-2</v>
      </c>
      <c r="Z286" s="130">
        <f t="shared" si="437"/>
        <v>2.5000000000000001E-2</v>
      </c>
      <c r="AA286" s="130">
        <f t="shared" si="437"/>
        <v>2.5000000000000001E-2</v>
      </c>
      <c r="AB286" s="130">
        <f t="shared" si="437"/>
        <v>2.5000000000000001E-2</v>
      </c>
    </row>
    <row r="287" spans="1:28" s="4" customFormat="1" ht="13.5" customHeight="1" thickBot="1" x14ac:dyDescent="0.25">
      <c r="A287" s="80"/>
      <c r="B287" s="170"/>
      <c r="C287" s="49"/>
      <c r="D287" s="249"/>
      <c r="E287" s="189"/>
      <c r="F287" s="190"/>
      <c r="G287" s="190"/>
      <c r="H287" s="190"/>
      <c r="I287" s="190"/>
      <c r="J287" s="190"/>
      <c r="K287" s="133"/>
      <c r="L287" s="133"/>
      <c r="M287" s="133"/>
      <c r="N287" s="133"/>
      <c r="O287" s="133"/>
      <c r="P287" s="133"/>
      <c r="Q287" s="134"/>
      <c r="R287" s="135"/>
      <c r="S287" s="135"/>
      <c r="T287" s="135"/>
      <c r="U287" s="135"/>
      <c r="V287" s="135"/>
      <c r="W287" s="133"/>
      <c r="X287" s="133"/>
      <c r="Y287" s="133"/>
      <c r="Z287" s="133"/>
      <c r="AA287" s="133"/>
      <c r="AB287" s="133"/>
    </row>
    <row r="288" spans="1:28" s="4" customFormat="1" ht="13.5" customHeight="1" x14ac:dyDescent="0.2">
      <c r="A288" s="79">
        <v>70</v>
      </c>
      <c r="B288" s="166"/>
      <c r="C288" s="45"/>
      <c r="D288" s="187">
        <f t="shared" ref="D288:D289" si="438">+Q288*96%</f>
        <v>56.93</v>
      </c>
      <c r="E288" s="187">
        <f t="shared" ref="E288:I289" si="439">Q288</f>
        <v>59.3</v>
      </c>
      <c r="F288" s="187">
        <f t="shared" si="439"/>
        <v>61.68</v>
      </c>
      <c r="G288" s="187">
        <f t="shared" si="439"/>
        <v>64.14</v>
      </c>
      <c r="H288" s="187">
        <f t="shared" si="439"/>
        <v>66.709999999999994</v>
      </c>
      <c r="I288" s="187">
        <f t="shared" si="439"/>
        <v>69.38</v>
      </c>
      <c r="J288" s="187">
        <f>V288</f>
        <v>72.150000000000006</v>
      </c>
      <c r="K288" s="130"/>
      <c r="L288" s="130">
        <f>(F288/E288)-1</f>
        <v>4.0134999999999997E-2</v>
      </c>
      <c r="M288" s="130">
        <f t="shared" ref="M288:P288" si="440">(G288/F288)-1</f>
        <v>3.9883000000000002E-2</v>
      </c>
      <c r="N288" s="130">
        <f t="shared" si="440"/>
        <v>4.0069E-2</v>
      </c>
      <c r="O288" s="130">
        <f t="shared" si="440"/>
        <v>4.0023999999999997E-2</v>
      </c>
      <c r="P288" s="130">
        <f t="shared" si="440"/>
        <v>3.9925000000000002E-2</v>
      </c>
      <c r="Q288" s="204">
        <f>ROUND(VLOOKUP($A288,'2019 REG - ORD 841'!$A$9:$V$303,17,FALSE)*(1+$I$2),5)</f>
        <v>59.304580000000001</v>
      </c>
      <c r="R288" s="204">
        <f>ROUND(VLOOKUP($A288,'2019 REG - ORD 841'!$A$9:$V$303,18,FALSE)*(1+$I$2),5)</f>
        <v>61.676769999999998</v>
      </c>
      <c r="S288" s="204">
        <f>ROUND(VLOOKUP($A288,'2019 REG - ORD 841'!$A$9:$V$303,19,FALSE)*(1+$I$2),5)</f>
        <v>64.143860000000004</v>
      </c>
      <c r="T288" s="204">
        <f>ROUND(VLOOKUP($A288,'2019 REG - ORD 841'!$A$9:$V$303,20,FALSE)*(1+$I$2),5)</f>
        <v>66.709609999999998</v>
      </c>
      <c r="U288" s="204">
        <f>ROUND(VLOOKUP($A288,'2019 REG - ORD 841'!$A$9:$V$303,21,FALSE)*(1+$I$2),5)</f>
        <v>69.378</v>
      </c>
      <c r="V288" s="204">
        <f>ROUND(VLOOKUP($A288,'2019 REG - ORD 841'!$A$9:$V$303,22,FALSE)*(1+$I$2),5)</f>
        <v>72.153130000000004</v>
      </c>
      <c r="W288" s="130"/>
      <c r="X288" s="130">
        <f>(R288/Q288)-1</f>
        <v>0.04</v>
      </c>
      <c r="Y288" s="130">
        <f t="shared" ref="Y288:AB288" si="441">(S288/R288)-1</f>
        <v>0.04</v>
      </c>
      <c r="Z288" s="130">
        <f t="shared" si="441"/>
        <v>0.04</v>
      </c>
      <c r="AA288" s="130">
        <f t="shared" si="441"/>
        <v>0.04</v>
      </c>
      <c r="AB288" s="130">
        <f t="shared" si="441"/>
        <v>0.04</v>
      </c>
    </row>
    <row r="289" spans="1:28" s="4" customFormat="1" ht="13.5" customHeight="1" x14ac:dyDescent="0.2">
      <c r="A289" s="76" t="s">
        <v>141</v>
      </c>
      <c r="B289" s="171"/>
      <c r="C289" s="24"/>
      <c r="D289" s="188">
        <f t="shared" si="438"/>
        <v>118419</v>
      </c>
      <c r="E289" s="188">
        <f t="shared" si="439"/>
        <v>123354</v>
      </c>
      <c r="F289" s="188">
        <f t="shared" si="439"/>
        <v>128288</v>
      </c>
      <c r="G289" s="188">
        <f t="shared" si="439"/>
        <v>133419</v>
      </c>
      <c r="H289" s="188">
        <f t="shared" si="439"/>
        <v>138756</v>
      </c>
      <c r="I289" s="188">
        <f t="shared" si="439"/>
        <v>144306</v>
      </c>
      <c r="J289" s="188">
        <f>V289</f>
        <v>150079</v>
      </c>
      <c r="K289" s="130">
        <f>(E288/E285)-1</f>
        <v>2.4888E-2</v>
      </c>
      <c r="L289" s="130">
        <f>(F288/F285)-1</f>
        <v>2.5096E-2</v>
      </c>
      <c r="M289" s="130">
        <f t="shared" ref="M289:P289" si="442">(G288/G285)-1</f>
        <v>2.4927999999999999E-2</v>
      </c>
      <c r="N289" s="130">
        <f t="shared" si="442"/>
        <v>2.5045999999999999E-2</v>
      </c>
      <c r="O289" s="130">
        <f t="shared" si="442"/>
        <v>2.4967E-2</v>
      </c>
      <c r="P289" s="130">
        <f t="shared" si="442"/>
        <v>2.5003999999999998E-2</v>
      </c>
      <c r="Q289" s="131">
        <f t="shared" ref="Q289:U289" si="443">ROUND((Q288*2080),5)</f>
        <v>123353.5264</v>
      </c>
      <c r="R289" s="132">
        <f t="shared" si="443"/>
        <v>128287.6816</v>
      </c>
      <c r="S289" s="132">
        <f t="shared" si="443"/>
        <v>133419.22880000001</v>
      </c>
      <c r="T289" s="132">
        <f t="shared" si="443"/>
        <v>138755.98879999999</v>
      </c>
      <c r="U289" s="132">
        <f t="shared" si="443"/>
        <v>144306.23999999999</v>
      </c>
      <c r="V289" s="132">
        <f>ROUND((V288*2080),5)</f>
        <v>150078.5104</v>
      </c>
      <c r="W289" s="130">
        <f>(Q288/Q285)-1</f>
        <v>2.5000000000000001E-2</v>
      </c>
      <c r="X289" s="130">
        <f>(R288/R285)-1</f>
        <v>2.5000000000000001E-2</v>
      </c>
      <c r="Y289" s="130">
        <f t="shared" ref="Y289:AB289" si="444">(S288/S285)-1</f>
        <v>2.5000000000000001E-2</v>
      </c>
      <c r="Z289" s="130">
        <f t="shared" si="444"/>
        <v>2.5000000000000001E-2</v>
      </c>
      <c r="AA289" s="130">
        <f t="shared" si="444"/>
        <v>2.5000000000000001E-2</v>
      </c>
      <c r="AB289" s="130">
        <f t="shared" si="444"/>
        <v>2.5000000000000001E-2</v>
      </c>
    </row>
    <row r="290" spans="1:28" s="4" customFormat="1" ht="13.5" customHeight="1" thickBot="1" x14ac:dyDescent="0.25">
      <c r="A290" s="80"/>
      <c r="B290" s="170"/>
      <c r="C290" s="49"/>
      <c r="D290" s="249"/>
      <c r="E290" s="189"/>
      <c r="F290" s="190"/>
      <c r="G290" s="190"/>
      <c r="H290" s="190"/>
      <c r="I290" s="190"/>
      <c r="J290" s="190"/>
      <c r="K290" s="133"/>
      <c r="L290" s="133"/>
      <c r="M290" s="133"/>
      <c r="N290" s="133"/>
      <c r="O290" s="133"/>
      <c r="P290" s="133"/>
      <c r="Q290" s="134"/>
      <c r="R290" s="135"/>
      <c r="S290" s="135"/>
      <c r="T290" s="135"/>
      <c r="U290" s="135"/>
      <c r="V290" s="135"/>
      <c r="W290" s="133"/>
      <c r="X290" s="133"/>
      <c r="Y290" s="133"/>
      <c r="Z290" s="133"/>
      <c r="AA290" s="133"/>
      <c r="AB290" s="133"/>
    </row>
    <row r="291" spans="1:28" s="4" customFormat="1" ht="13.5" customHeight="1" x14ac:dyDescent="0.2">
      <c r="A291" s="79">
        <v>71</v>
      </c>
      <c r="B291" s="166"/>
      <c r="C291" s="45"/>
      <c r="D291" s="187">
        <f t="shared" ref="D291:D292" si="445">+Q291*96%</f>
        <v>58.36</v>
      </c>
      <c r="E291" s="187">
        <f t="shared" ref="E291:I292" si="446">Q291</f>
        <v>60.79</v>
      </c>
      <c r="F291" s="187">
        <f t="shared" si="446"/>
        <v>63.22</v>
      </c>
      <c r="G291" s="187">
        <f t="shared" si="446"/>
        <v>65.75</v>
      </c>
      <c r="H291" s="187">
        <f t="shared" si="446"/>
        <v>68.38</v>
      </c>
      <c r="I291" s="187">
        <f t="shared" si="446"/>
        <v>71.11</v>
      </c>
      <c r="J291" s="187">
        <f>V291</f>
        <v>73.959999999999994</v>
      </c>
      <c r="K291" s="130"/>
      <c r="L291" s="130">
        <f>(F291/E291)-1</f>
        <v>3.9974000000000003E-2</v>
      </c>
      <c r="M291" s="130">
        <f t="shared" ref="M291:P291" si="447">(G291/F291)-1</f>
        <v>4.0018999999999999E-2</v>
      </c>
      <c r="N291" s="130">
        <f t="shared" si="447"/>
        <v>0.04</v>
      </c>
      <c r="O291" s="130">
        <f t="shared" si="447"/>
        <v>3.9924000000000001E-2</v>
      </c>
      <c r="P291" s="130">
        <f t="shared" si="447"/>
        <v>4.0078999999999997E-2</v>
      </c>
      <c r="Q291" s="204">
        <f>ROUND(VLOOKUP($A291,'2019 REG - ORD 841'!$A$9:$V$303,17,FALSE)*(1+$I$2),5)</f>
        <v>60.787199999999999</v>
      </c>
      <c r="R291" s="204">
        <f>ROUND(VLOOKUP($A291,'2019 REG - ORD 841'!$A$9:$V$303,18,FALSE)*(1+$I$2),5)</f>
        <v>63.218690000000002</v>
      </c>
      <c r="S291" s="204">
        <f>ROUND(VLOOKUP($A291,'2019 REG - ORD 841'!$A$9:$V$303,19,FALSE)*(1+$I$2),5)</f>
        <v>65.747450000000001</v>
      </c>
      <c r="T291" s="204">
        <f>ROUND(VLOOKUP($A291,'2019 REG - ORD 841'!$A$9:$V$303,20,FALSE)*(1+$I$2),5)</f>
        <v>68.377340000000004</v>
      </c>
      <c r="U291" s="204">
        <f>ROUND(VLOOKUP($A291,'2019 REG - ORD 841'!$A$9:$V$303,21,FALSE)*(1+$I$2),5)</f>
        <v>71.112440000000007</v>
      </c>
      <c r="V291" s="204">
        <f>ROUND(VLOOKUP($A291,'2019 REG - ORD 841'!$A$9:$V$303,22,FALSE)*(1+$I$2),5)</f>
        <v>73.956950000000006</v>
      </c>
      <c r="W291" s="130"/>
      <c r="X291" s="130">
        <f>(R291/Q291)-1</f>
        <v>0.04</v>
      </c>
      <c r="Y291" s="130">
        <f t="shared" ref="Y291:AB291" si="448">(S291/R291)-1</f>
        <v>0.04</v>
      </c>
      <c r="Z291" s="130">
        <f t="shared" si="448"/>
        <v>0.04</v>
      </c>
      <c r="AA291" s="130">
        <f t="shared" si="448"/>
        <v>0.04</v>
      </c>
      <c r="AB291" s="130">
        <f t="shared" si="448"/>
        <v>0.04</v>
      </c>
    </row>
    <row r="292" spans="1:28" s="4" customFormat="1" ht="13.5" customHeight="1" x14ac:dyDescent="0.2">
      <c r="A292" s="76" t="s">
        <v>141</v>
      </c>
      <c r="B292" s="171"/>
      <c r="C292" s="24"/>
      <c r="D292" s="188">
        <f t="shared" si="445"/>
        <v>121380</v>
      </c>
      <c r="E292" s="188">
        <f t="shared" si="446"/>
        <v>126437</v>
      </c>
      <c r="F292" s="188">
        <f t="shared" si="446"/>
        <v>131495</v>
      </c>
      <c r="G292" s="188">
        <f t="shared" si="446"/>
        <v>136755</v>
      </c>
      <c r="H292" s="188">
        <f t="shared" si="446"/>
        <v>142225</v>
      </c>
      <c r="I292" s="188">
        <f t="shared" si="446"/>
        <v>147914</v>
      </c>
      <c r="J292" s="188">
        <f>V292</f>
        <v>153830</v>
      </c>
      <c r="K292" s="130">
        <f>(E291/E288)-1</f>
        <v>2.5125999999999999E-2</v>
      </c>
      <c r="L292" s="130">
        <f>(F291/F288)-1</f>
        <v>2.4968000000000001E-2</v>
      </c>
      <c r="M292" s="130">
        <f t="shared" ref="M292:P292" si="449">(G291/G288)-1</f>
        <v>2.5100999999999998E-2</v>
      </c>
      <c r="N292" s="130">
        <f t="shared" si="449"/>
        <v>2.5034000000000001E-2</v>
      </c>
      <c r="O292" s="130">
        <f t="shared" si="449"/>
        <v>2.4934999999999999E-2</v>
      </c>
      <c r="P292" s="130">
        <f t="shared" si="449"/>
        <v>2.5087000000000002E-2</v>
      </c>
      <c r="Q292" s="131">
        <f t="shared" ref="Q292:U292" si="450">ROUND((Q291*2080),5)</f>
        <v>126437.376</v>
      </c>
      <c r="R292" s="132">
        <f t="shared" si="450"/>
        <v>131494.87520000001</v>
      </c>
      <c r="S292" s="132">
        <f t="shared" si="450"/>
        <v>136754.696</v>
      </c>
      <c r="T292" s="132">
        <f t="shared" si="450"/>
        <v>142224.86720000001</v>
      </c>
      <c r="U292" s="132">
        <f t="shared" si="450"/>
        <v>147913.87520000001</v>
      </c>
      <c r="V292" s="132">
        <f>ROUND((V291*2080),5)</f>
        <v>153830.45600000001</v>
      </c>
      <c r="W292" s="130">
        <f>(Q291/Q288)-1</f>
        <v>2.5000000000000001E-2</v>
      </c>
      <c r="X292" s="130">
        <f>(R291/R288)-1</f>
        <v>2.5000000000000001E-2</v>
      </c>
      <c r="Y292" s="130">
        <f t="shared" ref="Y292:AB292" si="451">(S291/S288)-1</f>
        <v>2.5000000000000001E-2</v>
      </c>
      <c r="Z292" s="130">
        <f t="shared" si="451"/>
        <v>2.5000000000000001E-2</v>
      </c>
      <c r="AA292" s="130">
        <f t="shared" si="451"/>
        <v>2.5000000000000001E-2</v>
      </c>
      <c r="AB292" s="130">
        <f t="shared" si="451"/>
        <v>2.5000000000000001E-2</v>
      </c>
    </row>
    <row r="293" spans="1:28" s="4" customFormat="1" ht="13.5" customHeight="1" thickBot="1" x14ac:dyDescent="0.25">
      <c r="A293" s="80"/>
      <c r="B293" s="170"/>
      <c r="C293" s="49"/>
      <c r="D293" s="249"/>
      <c r="E293" s="189"/>
      <c r="F293" s="190"/>
      <c r="G293" s="190"/>
      <c r="H293" s="190"/>
      <c r="I293" s="190"/>
      <c r="J293" s="190"/>
      <c r="K293" s="133"/>
      <c r="L293" s="133"/>
      <c r="M293" s="133"/>
      <c r="N293" s="133"/>
      <c r="O293" s="133"/>
      <c r="P293" s="133"/>
      <c r="Q293" s="134"/>
      <c r="R293" s="135"/>
      <c r="S293" s="135"/>
      <c r="T293" s="135"/>
      <c r="U293" s="135"/>
      <c r="V293" s="135"/>
      <c r="W293" s="133"/>
      <c r="X293" s="133"/>
      <c r="Y293" s="133"/>
      <c r="Z293" s="133"/>
      <c r="AA293" s="133"/>
      <c r="AB293" s="133"/>
    </row>
    <row r="294" spans="1:28" s="4" customFormat="1" ht="13.5" customHeight="1" x14ac:dyDescent="0.2">
      <c r="A294" s="79">
        <v>72</v>
      </c>
      <c r="B294" s="166"/>
      <c r="C294" s="45"/>
      <c r="D294" s="187">
        <f t="shared" ref="D294:D295" si="452">+Q294*96%</f>
        <v>59.81</v>
      </c>
      <c r="E294" s="187">
        <f t="shared" ref="E294:I295" si="453">Q294</f>
        <v>62.31</v>
      </c>
      <c r="F294" s="187">
        <f t="shared" si="453"/>
        <v>64.8</v>
      </c>
      <c r="G294" s="187">
        <f t="shared" si="453"/>
        <v>67.39</v>
      </c>
      <c r="H294" s="187">
        <f t="shared" si="453"/>
        <v>70.09</v>
      </c>
      <c r="I294" s="187">
        <f t="shared" si="453"/>
        <v>72.89</v>
      </c>
      <c r="J294" s="187">
        <f>V294</f>
        <v>75.81</v>
      </c>
      <c r="K294" s="130"/>
      <c r="L294" s="130">
        <f>(F294/E294)-1</f>
        <v>3.9961000000000003E-2</v>
      </c>
      <c r="M294" s="130">
        <f t="shared" ref="M294:P294" si="454">(G294/F294)-1</f>
        <v>3.9968999999999998E-2</v>
      </c>
      <c r="N294" s="130">
        <f t="shared" si="454"/>
        <v>4.0065000000000003E-2</v>
      </c>
      <c r="O294" s="130">
        <f t="shared" si="454"/>
        <v>3.9948999999999998E-2</v>
      </c>
      <c r="P294" s="130">
        <f t="shared" si="454"/>
        <v>4.0059999999999998E-2</v>
      </c>
      <c r="Q294" s="204">
        <f>ROUND(VLOOKUP($A294,'2019 REG - ORD 841'!$A$9:$V$303,17,FALSE)*(1+$I$2),5)</f>
        <v>62.30688</v>
      </c>
      <c r="R294" s="204">
        <f>ROUND(VLOOKUP($A294,'2019 REG - ORD 841'!$A$9:$V$303,18,FALSE)*(1+$I$2),5)</f>
        <v>64.799149999999997</v>
      </c>
      <c r="S294" s="204">
        <f>ROUND(VLOOKUP($A294,'2019 REG - ORD 841'!$A$9:$V$303,19,FALSE)*(1+$I$2),5)</f>
        <v>67.391130000000004</v>
      </c>
      <c r="T294" s="204">
        <f>ROUND(VLOOKUP($A294,'2019 REG - ORD 841'!$A$9:$V$303,20,FALSE)*(1+$I$2),5)</f>
        <v>70.086780000000005</v>
      </c>
      <c r="U294" s="204">
        <f>ROUND(VLOOKUP($A294,'2019 REG - ORD 841'!$A$9:$V$303,21,FALSE)*(1+$I$2),5)</f>
        <v>72.890270000000001</v>
      </c>
      <c r="V294" s="204">
        <f>ROUND(VLOOKUP($A294,'2019 REG - ORD 841'!$A$9:$V$303,22,FALSE)*(1+$I$2),5)</f>
        <v>75.805869999999999</v>
      </c>
      <c r="W294" s="130"/>
      <c r="X294" s="130">
        <f>(R294/Q294)-1</f>
        <v>0.04</v>
      </c>
      <c r="Y294" s="130">
        <f t="shared" ref="Y294:AB294" si="455">(S294/R294)-1</f>
        <v>0.04</v>
      </c>
      <c r="Z294" s="130">
        <f t="shared" si="455"/>
        <v>0.04</v>
      </c>
      <c r="AA294" s="130">
        <f t="shared" si="455"/>
        <v>0.04</v>
      </c>
      <c r="AB294" s="130">
        <f t="shared" si="455"/>
        <v>0.04</v>
      </c>
    </row>
    <row r="295" spans="1:28" s="4" customFormat="1" ht="13.5" customHeight="1" x14ac:dyDescent="0.2">
      <c r="A295" s="76" t="s">
        <v>141</v>
      </c>
      <c r="B295" s="171"/>
      <c r="C295" s="24"/>
      <c r="D295" s="188">
        <f t="shared" si="452"/>
        <v>124414</v>
      </c>
      <c r="E295" s="188">
        <f t="shared" si="453"/>
        <v>129598</v>
      </c>
      <c r="F295" s="188">
        <f t="shared" si="453"/>
        <v>134782</v>
      </c>
      <c r="G295" s="188">
        <f t="shared" si="453"/>
        <v>140174</v>
      </c>
      <c r="H295" s="188">
        <f t="shared" si="453"/>
        <v>145781</v>
      </c>
      <c r="I295" s="188">
        <f t="shared" si="453"/>
        <v>151612</v>
      </c>
      <c r="J295" s="188">
        <f>V295</f>
        <v>157676</v>
      </c>
      <c r="K295" s="130">
        <f>(E294/E291)-1</f>
        <v>2.5003999999999998E-2</v>
      </c>
      <c r="L295" s="130">
        <f>(F294/F291)-1</f>
        <v>2.4992E-2</v>
      </c>
      <c r="M295" s="130">
        <f t="shared" ref="M295:P295" si="456">(G294/G291)-1</f>
        <v>2.4943E-2</v>
      </c>
      <c r="N295" s="130">
        <f t="shared" si="456"/>
        <v>2.5007000000000001E-2</v>
      </c>
      <c r="O295" s="130">
        <f t="shared" si="456"/>
        <v>2.5031999999999999E-2</v>
      </c>
      <c r="P295" s="130">
        <f t="shared" si="456"/>
        <v>2.5014000000000002E-2</v>
      </c>
      <c r="Q295" s="131">
        <f t="shared" ref="Q295:U295" si="457">ROUND((Q294*2080),5)</f>
        <v>129598.3104</v>
      </c>
      <c r="R295" s="132">
        <f t="shared" si="457"/>
        <v>134782.23199999999</v>
      </c>
      <c r="S295" s="132">
        <f t="shared" si="457"/>
        <v>140173.55040000001</v>
      </c>
      <c r="T295" s="132">
        <f t="shared" si="457"/>
        <v>145780.5024</v>
      </c>
      <c r="U295" s="132">
        <f t="shared" si="457"/>
        <v>151611.7616</v>
      </c>
      <c r="V295" s="132">
        <f>ROUND((V294*2080),5)</f>
        <v>157676.2096</v>
      </c>
      <c r="W295" s="130">
        <f>(Q294/Q291)-1</f>
        <v>2.5000000000000001E-2</v>
      </c>
      <c r="X295" s="130">
        <f>(R294/R291)-1</f>
        <v>2.5000000000000001E-2</v>
      </c>
      <c r="Y295" s="130">
        <f t="shared" ref="Y295:AB295" si="458">(S294/S291)-1</f>
        <v>2.5000000000000001E-2</v>
      </c>
      <c r="Z295" s="130">
        <f t="shared" si="458"/>
        <v>2.5000000000000001E-2</v>
      </c>
      <c r="AA295" s="130">
        <f t="shared" si="458"/>
        <v>2.5000000000000001E-2</v>
      </c>
      <c r="AB295" s="130">
        <f t="shared" si="458"/>
        <v>2.5000000000000001E-2</v>
      </c>
    </row>
    <row r="296" spans="1:28" s="4" customFormat="1" ht="13.5" customHeight="1" thickBot="1" x14ac:dyDescent="0.25">
      <c r="A296" s="80"/>
      <c r="B296" s="170"/>
      <c r="C296" s="49"/>
      <c r="D296" s="249"/>
      <c r="E296" s="189"/>
      <c r="F296" s="190"/>
      <c r="G296" s="190"/>
      <c r="H296" s="190"/>
      <c r="I296" s="190"/>
      <c r="J296" s="190"/>
      <c r="K296" s="133"/>
      <c r="L296" s="133"/>
      <c r="M296" s="133"/>
      <c r="N296" s="133"/>
      <c r="O296" s="133"/>
      <c r="P296" s="133"/>
      <c r="Q296" s="134"/>
      <c r="R296" s="135"/>
      <c r="S296" s="135"/>
      <c r="T296" s="135"/>
      <c r="U296" s="135"/>
      <c r="V296" s="135"/>
      <c r="W296" s="133"/>
      <c r="X296" s="133"/>
      <c r="Y296" s="133"/>
      <c r="Z296" s="133"/>
      <c r="AA296" s="133"/>
      <c r="AB296" s="133"/>
    </row>
    <row r="297" spans="1:28" s="4" customFormat="1" ht="13.5" customHeight="1" x14ac:dyDescent="0.2">
      <c r="A297" s="79">
        <v>73</v>
      </c>
      <c r="B297" s="228" t="s">
        <v>310</v>
      </c>
      <c r="C297" s="45" t="s">
        <v>77</v>
      </c>
      <c r="D297" s="187">
        <f t="shared" ref="D297:D298" si="459">+Q297*96%</f>
        <v>61.31</v>
      </c>
      <c r="E297" s="187">
        <f t="shared" ref="E297:I298" si="460">Q297</f>
        <v>63.86</v>
      </c>
      <c r="F297" s="187">
        <f t="shared" si="460"/>
        <v>66.42</v>
      </c>
      <c r="G297" s="187">
        <f t="shared" si="460"/>
        <v>69.08</v>
      </c>
      <c r="H297" s="187">
        <f t="shared" si="460"/>
        <v>71.84</v>
      </c>
      <c r="I297" s="187">
        <f t="shared" si="460"/>
        <v>74.709999999999994</v>
      </c>
      <c r="J297" s="187">
        <f>V297</f>
        <v>77.7</v>
      </c>
      <c r="K297" s="130"/>
      <c r="L297" s="130">
        <f>(F297/E297)-1</f>
        <v>4.0087999999999999E-2</v>
      </c>
      <c r="M297" s="130">
        <f t="shared" ref="M297:P297" si="461">(G297/F297)-1</f>
        <v>4.0048E-2</v>
      </c>
      <c r="N297" s="130">
        <f t="shared" si="461"/>
        <v>3.9954000000000003E-2</v>
      </c>
      <c r="O297" s="130">
        <f t="shared" si="461"/>
        <v>3.9949999999999999E-2</v>
      </c>
      <c r="P297" s="130">
        <f t="shared" si="461"/>
        <v>4.0021000000000001E-2</v>
      </c>
      <c r="Q297" s="204">
        <f>ROUND(VLOOKUP($A297,'2019 REG - ORD 841'!$A$9:$V$303,17,FALSE)*(1+$I$2),5)</f>
        <v>63.864570000000001</v>
      </c>
      <c r="R297" s="204">
        <f>ROUND(VLOOKUP($A297,'2019 REG - ORD 841'!$A$9:$V$303,18,FALSE)*(1+$I$2),5)</f>
        <v>66.419150000000002</v>
      </c>
      <c r="S297" s="204">
        <f>ROUND(VLOOKUP($A297,'2019 REG - ORD 841'!$A$9:$V$303,19,FALSE)*(1+$I$2),5)</f>
        <v>69.075919999999996</v>
      </c>
      <c r="T297" s="204">
        <f>ROUND(VLOOKUP($A297,'2019 REG - ORD 841'!$A$9:$V$303,20,FALSE)*(1+$I$2),5)</f>
        <v>71.83896</v>
      </c>
      <c r="U297" s="204">
        <f>ROUND(VLOOKUP($A297,'2019 REG - ORD 841'!$A$9:$V$303,21,FALSE)*(1+$I$2),5)</f>
        <v>74.712519999999998</v>
      </c>
      <c r="V297" s="204">
        <f>ROUND(VLOOKUP($A297,'2019 REG - ORD 841'!$A$9:$V$303,22,FALSE)*(1+$I$2),5)</f>
        <v>77.701009999999997</v>
      </c>
      <c r="W297" s="130"/>
      <c r="X297" s="130">
        <f>(R297/Q297)-1</f>
        <v>0.04</v>
      </c>
      <c r="Y297" s="130">
        <f t="shared" ref="Y297:AB297" si="462">(S297/R297)-1</f>
        <v>0.04</v>
      </c>
      <c r="Z297" s="130">
        <f t="shared" si="462"/>
        <v>0.04</v>
      </c>
      <c r="AA297" s="130">
        <f t="shared" si="462"/>
        <v>0.04</v>
      </c>
      <c r="AB297" s="130">
        <f t="shared" si="462"/>
        <v>0.04</v>
      </c>
    </row>
    <row r="298" spans="1:28" s="4" customFormat="1" ht="13.5" customHeight="1" x14ac:dyDescent="0.2">
      <c r="A298" s="76" t="s">
        <v>141</v>
      </c>
      <c r="B298" s="171"/>
      <c r="C298" s="24"/>
      <c r="D298" s="188">
        <f t="shared" si="459"/>
        <v>127525</v>
      </c>
      <c r="E298" s="188">
        <f t="shared" si="460"/>
        <v>132838</v>
      </c>
      <c r="F298" s="188">
        <f t="shared" si="460"/>
        <v>138152</v>
      </c>
      <c r="G298" s="188">
        <f t="shared" si="460"/>
        <v>143678</v>
      </c>
      <c r="H298" s="188">
        <f t="shared" si="460"/>
        <v>149425</v>
      </c>
      <c r="I298" s="188">
        <f t="shared" si="460"/>
        <v>155402</v>
      </c>
      <c r="J298" s="188">
        <f>V298</f>
        <v>161618</v>
      </c>
      <c r="K298" s="130">
        <f>(E297/E294)-1</f>
        <v>2.4875999999999999E-2</v>
      </c>
      <c r="L298" s="130">
        <f>(F297/F294)-1</f>
        <v>2.5000000000000001E-2</v>
      </c>
      <c r="M298" s="130">
        <f t="shared" ref="M298:P298" si="463">(G297/G294)-1</f>
        <v>2.5078E-2</v>
      </c>
      <c r="N298" s="130">
        <f t="shared" si="463"/>
        <v>2.4968000000000001E-2</v>
      </c>
      <c r="O298" s="130">
        <f t="shared" si="463"/>
        <v>2.4969000000000002E-2</v>
      </c>
      <c r="P298" s="130">
        <f t="shared" si="463"/>
        <v>2.4930999999999998E-2</v>
      </c>
      <c r="Q298" s="131">
        <f t="shared" ref="Q298:U298" si="464">ROUND((Q297*2080),5)</f>
        <v>132838.30559999999</v>
      </c>
      <c r="R298" s="132">
        <f t="shared" si="464"/>
        <v>138151.83199999999</v>
      </c>
      <c r="S298" s="132">
        <f t="shared" si="464"/>
        <v>143677.9136</v>
      </c>
      <c r="T298" s="132">
        <f t="shared" si="464"/>
        <v>149425.0368</v>
      </c>
      <c r="U298" s="132">
        <f t="shared" si="464"/>
        <v>155402.0416</v>
      </c>
      <c r="V298" s="132">
        <f>ROUND((V297*2080),5)</f>
        <v>161618.10079999999</v>
      </c>
      <c r="W298" s="130">
        <f>(Q297/Q294)-1</f>
        <v>2.5000000000000001E-2</v>
      </c>
      <c r="X298" s="130">
        <f>(R297/R294)-1</f>
        <v>2.5000000000000001E-2</v>
      </c>
      <c r="Y298" s="130">
        <f t="shared" ref="Y298:AB298" si="465">(S297/S294)-1</f>
        <v>2.5000000000000001E-2</v>
      </c>
      <c r="Z298" s="130">
        <f t="shared" si="465"/>
        <v>2.5000000000000001E-2</v>
      </c>
      <c r="AA298" s="130">
        <f t="shared" si="465"/>
        <v>2.5000000000000001E-2</v>
      </c>
      <c r="AB298" s="130">
        <f t="shared" si="465"/>
        <v>2.5000000000000001E-2</v>
      </c>
    </row>
    <row r="299" spans="1:28" s="4" customFormat="1" ht="13.5" customHeight="1" thickBot="1" x14ac:dyDescent="0.25">
      <c r="A299" s="80"/>
      <c r="B299" s="170"/>
      <c r="C299" s="49"/>
      <c r="D299" s="249"/>
      <c r="E299" s="189"/>
      <c r="F299" s="190"/>
      <c r="G299" s="190"/>
      <c r="H299" s="190"/>
      <c r="I299" s="190"/>
      <c r="J299" s="190"/>
      <c r="K299" s="133"/>
      <c r="L299" s="133"/>
      <c r="M299" s="133"/>
      <c r="N299" s="133"/>
      <c r="O299" s="133"/>
      <c r="P299" s="133"/>
      <c r="Q299" s="134"/>
      <c r="R299" s="135"/>
      <c r="S299" s="135"/>
      <c r="T299" s="135"/>
      <c r="U299" s="135"/>
      <c r="V299" s="135"/>
      <c r="W299" s="133"/>
      <c r="X299" s="133"/>
      <c r="Y299" s="133"/>
      <c r="Z299" s="133"/>
      <c r="AA299" s="133"/>
      <c r="AB299" s="133"/>
    </row>
    <row r="300" spans="1:28" s="4" customFormat="1" ht="13.5" customHeight="1" x14ac:dyDescent="0.2">
      <c r="A300" s="79">
        <v>74</v>
      </c>
      <c r="B300" s="174"/>
      <c r="C300" s="86"/>
      <c r="D300" s="86"/>
      <c r="E300" s="187">
        <f t="shared" ref="E300:I301" si="466">Q300</f>
        <v>65.459999999999994</v>
      </c>
      <c r="F300" s="187">
        <f t="shared" si="466"/>
        <v>68.08</v>
      </c>
      <c r="G300" s="187">
        <f t="shared" si="466"/>
        <v>70.8</v>
      </c>
      <c r="H300" s="187">
        <f t="shared" si="466"/>
        <v>73.63</v>
      </c>
      <c r="I300" s="187">
        <f t="shared" si="466"/>
        <v>76.58</v>
      </c>
      <c r="J300" s="187">
        <f>V300</f>
        <v>79.64</v>
      </c>
      <c r="K300" s="130"/>
      <c r="L300" s="130">
        <f>(F300/E300)-1</f>
        <v>4.0023999999999997E-2</v>
      </c>
      <c r="M300" s="130">
        <f t="shared" ref="M300:P300" si="467">(G300/F300)-1</f>
        <v>3.9953000000000002E-2</v>
      </c>
      <c r="N300" s="130">
        <f t="shared" si="467"/>
        <v>3.9972000000000001E-2</v>
      </c>
      <c r="O300" s="130">
        <f t="shared" si="467"/>
        <v>4.0065000000000003E-2</v>
      </c>
      <c r="P300" s="130">
        <f t="shared" si="467"/>
        <v>3.9958E-2</v>
      </c>
      <c r="Q300" s="204">
        <f>ROUND(VLOOKUP($A300,'2019 REG - ORD 841'!$A$9:$V$303,17,FALSE)*(1+$I$2),5)</f>
        <v>65.461179999999999</v>
      </c>
      <c r="R300" s="204">
        <f>ROUND(VLOOKUP($A300,'2019 REG - ORD 841'!$A$9:$V$303,18,FALSE)*(1+$I$2),5)</f>
        <v>68.079629999999995</v>
      </c>
      <c r="S300" s="204">
        <f>ROUND(VLOOKUP($A300,'2019 REG - ORD 841'!$A$9:$V$303,19,FALSE)*(1+$I$2),5)</f>
        <v>70.802819999999997</v>
      </c>
      <c r="T300" s="204">
        <f>ROUND(VLOOKUP($A300,'2019 REG - ORD 841'!$A$9:$V$303,20,FALSE)*(1+$I$2),5)</f>
        <v>73.63494</v>
      </c>
      <c r="U300" s="204">
        <f>ROUND(VLOOKUP($A300,'2019 REG - ORD 841'!$A$9:$V$303,21,FALSE)*(1+$I$2),5)</f>
        <v>76.580330000000004</v>
      </c>
      <c r="V300" s="204">
        <f>ROUND(VLOOKUP($A300,'2019 REG - ORD 841'!$A$9:$V$303,22,FALSE)*(1+$I$2),5)</f>
        <v>79.643540000000002</v>
      </c>
      <c r="W300" s="130"/>
      <c r="X300" s="130">
        <f>(R300/Q300)-1</f>
        <v>0.04</v>
      </c>
      <c r="Y300" s="130">
        <f t="shared" ref="Y300:AB300" si="468">(S300/R300)-1</f>
        <v>0.04</v>
      </c>
      <c r="Z300" s="130">
        <f t="shared" si="468"/>
        <v>0.04</v>
      </c>
      <c r="AA300" s="130">
        <f t="shared" si="468"/>
        <v>0.04</v>
      </c>
      <c r="AB300" s="130">
        <f t="shared" si="468"/>
        <v>0.04</v>
      </c>
    </row>
    <row r="301" spans="1:28" s="4" customFormat="1" ht="13.5" customHeight="1" x14ac:dyDescent="0.2">
      <c r="A301" s="33" t="s">
        <v>141</v>
      </c>
      <c r="B301" s="175"/>
      <c r="C301" s="89"/>
      <c r="D301" s="89"/>
      <c r="E301" s="188">
        <f t="shared" si="466"/>
        <v>136159</v>
      </c>
      <c r="F301" s="188">
        <f t="shared" si="466"/>
        <v>141606</v>
      </c>
      <c r="G301" s="188">
        <f t="shared" si="466"/>
        <v>147270</v>
      </c>
      <c r="H301" s="188">
        <f t="shared" si="466"/>
        <v>153161</v>
      </c>
      <c r="I301" s="188">
        <f t="shared" si="466"/>
        <v>159287</v>
      </c>
      <c r="J301" s="188">
        <f>V301</f>
        <v>165659</v>
      </c>
      <c r="K301" s="130">
        <f>(E300/E297)-1</f>
        <v>2.5055000000000001E-2</v>
      </c>
      <c r="L301" s="130">
        <f>(F300/F297)-1</f>
        <v>2.4992E-2</v>
      </c>
      <c r="M301" s="130">
        <f t="shared" ref="M301:P301" si="469">(G300/G297)-1</f>
        <v>2.4899000000000001E-2</v>
      </c>
      <c r="N301" s="130">
        <f t="shared" si="469"/>
        <v>2.4916000000000001E-2</v>
      </c>
      <c r="O301" s="130">
        <f t="shared" si="469"/>
        <v>2.503E-2</v>
      </c>
      <c r="P301" s="130">
        <f t="shared" si="469"/>
        <v>2.4968000000000001E-2</v>
      </c>
      <c r="Q301" s="131">
        <f t="shared" ref="Q301:U301" si="470">ROUND((Q300*2080),5)</f>
        <v>136159.25440000001</v>
      </c>
      <c r="R301" s="132">
        <f t="shared" si="470"/>
        <v>141605.63039999999</v>
      </c>
      <c r="S301" s="132">
        <f t="shared" si="470"/>
        <v>147269.86559999999</v>
      </c>
      <c r="T301" s="132">
        <f t="shared" si="470"/>
        <v>153160.6752</v>
      </c>
      <c r="U301" s="132">
        <f t="shared" si="470"/>
        <v>159287.0864</v>
      </c>
      <c r="V301" s="132">
        <f>ROUND((V300*2080),5)</f>
        <v>165658.5632</v>
      </c>
      <c r="W301" s="130">
        <f>(Q300/Q297)-1</f>
        <v>2.5000000000000001E-2</v>
      </c>
      <c r="X301" s="130">
        <f>(R300/R297)-1</f>
        <v>2.5000000000000001E-2</v>
      </c>
      <c r="Y301" s="130">
        <f t="shared" ref="Y301:AB301" si="471">(S300/S297)-1</f>
        <v>2.5000000000000001E-2</v>
      </c>
      <c r="Z301" s="130">
        <f t="shared" si="471"/>
        <v>2.5000000000000001E-2</v>
      </c>
      <c r="AA301" s="130">
        <f t="shared" si="471"/>
        <v>2.5000000000000001E-2</v>
      </c>
      <c r="AB301" s="130">
        <f t="shared" si="471"/>
        <v>2.5000000000000001E-2</v>
      </c>
    </row>
    <row r="302" spans="1:28" s="4" customFormat="1" ht="13.5" customHeight="1" thickBot="1" x14ac:dyDescent="0.25">
      <c r="A302" s="33"/>
      <c r="B302" s="175"/>
      <c r="C302" s="89"/>
      <c r="D302" s="254"/>
      <c r="E302" s="194"/>
      <c r="F302" s="195"/>
      <c r="G302" s="195"/>
      <c r="H302" s="195"/>
      <c r="I302" s="195"/>
      <c r="J302" s="195"/>
      <c r="K302" s="140"/>
      <c r="L302" s="140"/>
      <c r="M302" s="140"/>
      <c r="N302" s="140"/>
      <c r="O302" s="140"/>
      <c r="P302" s="140"/>
      <c r="Q302" s="131"/>
      <c r="R302" s="132"/>
      <c r="S302" s="132"/>
      <c r="T302" s="132"/>
      <c r="U302" s="132"/>
      <c r="V302" s="132"/>
      <c r="W302" s="136"/>
      <c r="X302" s="136"/>
      <c r="Y302" s="136"/>
      <c r="Z302" s="136"/>
      <c r="AA302" s="136"/>
      <c r="AB302" s="136"/>
    </row>
    <row r="303" spans="1:28" s="4" customFormat="1" ht="13.5" customHeight="1" x14ac:dyDescent="0.2">
      <c r="A303" s="79">
        <v>75</v>
      </c>
      <c r="B303" s="166" t="s">
        <v>101</v>
      </c>
      <c r="C303" s="45" t="s">
        <v>77</v>
      </c>
      <c r="D303" s="187">
        <f t="shared" ref="D303:D304" si="472">+Q303*96%</f>
        <v>64.41</v>
      </c>
      <c r="E303" s="187">
        <f t="shared" ref="E303:I304" si="473">Q303</f>
        <v>67.099999999999994</v>
      </c>
      <c r="F303" s="187">
        <f t="shared" si="473"/>
        <v>69.78</v>
      </c>
      <c r="G303" s="187">
        <f t="shared" si="473"/>
        <v>72.569999999999993</v>
      </c>
      <c r="H303" s="187">
        <f t="shared" si="473"/>
        <v>75.48</v>
      </c>
      <c r="I303" s="187">
        <f t="shared" si="473"/>
        <v>78.489999999999995</v>
      </c>
      <c r="J303" s="187">
        <f>V303</f>
        <v>81.63</v>
      </c>
      <c r="K303" s="130"/>
      <c r="L303" s="130">
        <f>(F303/E303)-1</f>
        <v>3.9940000000000003E-2</v>
      </c>
      <c r="M303" s="130">
        <f t="shared" ref="M303:P303" si="474">(G303/F303)-1</f>
        <v>3.9982999999999998E-2</v>
      </c>
      <c r="N303" s="130">
        <f t="shared" si="474"/>
        <v>4.0099000000000003E-2</v>
      </c>
      <c r="O303" s="130">
        <f t="shared" si="474"/>
        <v>3.9877999999999997E-2</v>
      </c>
      <c r="P303" s="130">
        <f t="shared" si="474"/>
        <v>4.0004999999999999E-2</v>
      </c>
      <c r="Q303" s="204">
        <f>ROUND(VLOOKUP($A303,'2019 REG - ORD 841'!$A$9:$V$303,17,FALSE)*(1+$I$2),5)</f>
        <v>67.097700000000003</v>
      </c>
      <c r="R303" s="204">
        <f>ROUND(VLOOKUP($A303,'2019 REG - ORD 841'!$A$9:$V$303,18,FALSE)*(1+$I$2),5)</f>
        <v>69.781620000000004</v>
      </c>
      <c r="S303" s="204">
        <f>ROUND(VLOOKUP($A303,'2019 REG - ORD 841'!$A$9:$V$303,19,FALSE)*(1+$I$2),5)</f>
        <v>72.572890000000001</v>
      </c>
      <c r="T303" s="204">
        <f>ROUND(VLOOKUP($A303,'2019 REG - ORD 841'!$A$9:$V$303,20,FALSE)*(1+$I$2),5)</f>
        <v>75.475800000000007</v>
      </c>
      <c r="U303" s="204">
        <f>ROUND(VLOOKUP($A303,'2019 REG - ORD 841'!$A$9:$V$303,21,FALSE)*(1+$I$2),5)</f>
        <v>78.494839999999996</v>
      </c>
      <c r="V303" s="204">
        <f>ROUND(VLOOKUP($A303,'2019 REG - ORD 841'!$A$9:$V$303,22,FALSE)*(1+$I$2),5)</f>
        <v>81.634630000000001</v>
      </c>
      <c r="W303" s="130"/>
      <c r="X303" s="130">
        <f>(R303/Q303)-1</f>
        <v>0.04</v>
      </c>
      <c r="Y303" s="130">
        <f t="shared" ref="Y303:AB303" si="475">(S303/R303)-1</f>
        <v>0.04</v>
      </c>
      <c r="Z303" s="130">
        <f t="shared" si="475"/>
        <v>0.04</v>
      </c>
      <c r="AA303" s="130">
        <f t="shared" si="475"/>
        <v>0.04</v>
      </c>
      <c r="AB303" s="130">
        <f t="shared" si="475"/>
        <v>0.04</v>
      </c>
    </row>
    <row r="304" spans="1:28" s="4" customFormat="1" ht="13.5" customHeight="1" x14ac:dyDescent="0.2">
      <c r="A304" s="33" t="s">
        <v>141</v>
      </c>
      <c r="B304" s="167" t="s">
        <v>102</v>
      </c>
      <c r="C304" s="29" t="s">
        <v>77</v>
      </c>
      <c r="D304" s="188">
        <f t="shared" si="472"/>
        <v>133981</v>
      </c>
      <c r="E304" s="188">
        <f t="shared" si="473"/>
        <v>139563</v>
      </c>
      <c r="F304" s="188">
        <f t="shared" si="473"/>
        <v>145146</v>
      </c>
      <c r="G304" s="188">
        <f t="shared" si="473"/>
        <v>150952</v>
      </c>
      <c r="H304" s="188">
        <f t="shared" si="473"/>
        <v>156990</v>
      </c>
      <c r="I304" s="188">
        <f t="shared" si="473"/>
        <v>163269</v>
      </c>
      <c r="J304" s="188">
        <f>V304</f>
        <v>169800</v>
      </c>
      <c r="K304" s="130">
        <f t="shared" ref="K304:P304" si="476">(E303/E300)-1</f>
        <v>2.5052999999999999E-2</v>
      </c>
      <c r="L304" s="130">
        <f t="shared" si="476"/>
        <v>2.4971E-2</v>
      </c>
      <c r="M304" s="130">
        <f t="shared" si="476"/>
        <v>2.5000000000000001E-2</v>
      </c>
      <c r="N304" s="130">
        <f t="shared" si="476"/>
        <v>2.5125999999999999E-2</v>
      </c>
      <c r="O304" s="130">
        <f t="shared" si="476"/>
        <v>2.4941000000000001E-2</v>
      </c>
      <c r="P304" s="130">
        <f t="shared" si="476"/>
        <v>2.4986999999999999E-2</v>
      </c>
      <c r="Q304" s="131">
        <f t="shared" ref="Q304:U304" si="477">ROUND((Q303*2080),5)</f>
        <v>139563.21599999999</v>
      </c>
      <c r="R304" s="132">
        <f t="shared" si="477"/>
        <v>145145.7696</v>
      </c>
      <c r="S304" s="132">
        <f t="shared" si="477"/>
        <v>150951.61120000001</v>
      </c>
      <c r="T304" s="132">
        <f t="shared" si="477"/>
        <v>156989.66399999999</v>
      </c>
      <c r="U304" s="132">
        <f t="shared" si="477"/>
        <v>163269.2672</v>
      </c>
      <c r="V304" s="132">
        <f>ROUND((V303*2080),5)</f>
        <v>169800.03039999999</v>
      </c>
      <c r="W304" s="130">
        <f t="shared" ref="W304:AB304" si="478">(Q303/Q300)-1</f>
        <v>2.5000000000000001E-2</v>
      </c>
      <c r="X304" s="130">
        <f t="shared" si="478"/>
        <v>2.5000000000000001E-2</v>
      </c>
      <c r="Y304" s="130">
        <f t="shared" si="478"/>
        <v>2.5000000000000001E-2</v>
      </c>
      <c r="Z304" s="130">
        <f t="shared" si="478"/>
        <v>2.5000000000000001E-2</v>
      </c>
      <c r="AA304" s="130">
        <f t="shared" si="478"/>
        <v>2.5000000000000001E-2</v>
      </c>
      <c r="AB304" s="130">
        <f t="shared" si="478"/>
        <v>2.5000000000000001E-2</v>
      </c>
    </row>
    <row r="305" spans="1:28" s="4" customFormat="1" ht="13.5" customHeight="1" x14ac:dyDescent="0.2">
      <c r="A305" s="33"/>
      <c r="B305" s="167" t="s">
        <v>140</v>
      </c>
      <c r="C305" s="29" t="s">
        <v>77</v>
      </c>
      <c r="D305" s="250"/>
      <c r="E305" s="194"/>
      <c r="F305" s="195"/>
      <c r="G305" s="195"/>
      <c r="H305" s="195"/>
      <c r="I305" s="195"/>
      <c r="J305" s="195"/>
      <c r="K305" s="136"/>
      <c r="L305" s="136"/>
      <c r="M305" s="136"/>
      <c r="N305" s="136"/>
      <c r="O305" s="136"/>
      <c r="P305" s="136"/>
      <c r="Q305" s="131"/>
      <c r="R305" s="132"/>
      <c r="S305" s="132"/>
      <c r="T305" s="132"/>
      <c r="U305" s="132"/>
      <c r="V305" s="132"/>
      <c r="W305" s="136"/>
      <c r="X305" s="136"/>
      <c r="Y305" s="136"/>
      <c r="Z305" s="136"/>
      <c r="AA305" s="136"/>
      <c r="AB305" s="136"/>
    </row>
    <row r="306" spans="1:28" s="4" customFormat="1" ht="13.5" customHeight="1" thickBot="1" x14ac:dyDescent="0.25">
      <c r="A306" s="33"/>
      <c r="B306" s="337"/>
      <c r="C306" s="340"/>
      <c r="D306" s="250"/>
      <c r="E306" s="194"/>
      <c r="F306" s="195"/>
      <c r="G306" s="195"/>
      <c r="H306" s="195"/>
      <c r="I306" s="195"/>
      <c r="J306" s="195"/>
      <c r="K306" s="140"/>
      <c r="L306" s="140"/>
      <c r="M306" s="140"/>
      <c r="N306" s="140"/>
      <c r="O306" s="140"/>
      <c r="P306" s="140"/>
      <c r="Q306" s="131"/>
      <c r="R306" s="132"/>
      <c r="S306" s="132"/>
      <c r="T306" s="132"/>
      <c r="U306" s="132"/>
      <c r="V306" s="132"/>
      <c r="W306" s="136"/>
      <c r="X306" s="136"/>
      <c r="Y306" s="136"/>
      <c r="Z306" s="136"/>
      <c r="AA306" s="136"/>
      <c r="AB306" s="136"/>
    </row>
    <row r="307" spans="1:28" s="4" customFormat="1" ht="13.5" customHeight="1" x14ac:dyDescent="0.2">
      <c r="A307" s="79">
        <v>76</v>
      </c>
      <c r="B307" s="169" t="s">
        <v>104</v>
      </c>
      <c r="C307" s="45" t="s">
        <v>77</v>
      </c>
      <c r="D307" s="187">
        <f t="shared" ref="D307:D308" si="479">+Q307*96%</f>
        <v>66.02</v>
      </c>
      <c r="E307" s="187">
        <f t="shared" ref="E307:I308" si="480">Q307</f>
        <v>68.78</v>
      </c>
      <c r="F307" s="187">
        <f t="shared" si="480"/>
        <v>71.53</v>
      </c>
      <c r="G307" s="187">
        <f t="shared" si="480"/>
        <v>74.39</v>
      </c>
      <c r="H307" s="187">
        <f t="shared" si="480"/>
        <v>77.36</v>
      </c>
      <c r="I307" s="187">
        <f t="shared" si="480"/>
        <v>80.459999999999994</v>
      </c>
      <c r="J307" s="187">
        <f>V307</f>
        <v>83.68</v>
      </c>
      <c r="K307" s="130"/>
      <c r="L307" s="130">
        <f>(F307/E307)-1</f>
        <v>3.9982999999999998E-2</v>
      </c>
      <c r="M307" s="130">
        <f t="shared" ref="M307:P307" si="481">(G307/F307)-1</f>
        <v>3.9982999999999998E-2</v>
      </c>
      <c r="N307" s="130">
        <f t="shared" si="481"/>
        <v>3.9925000000000002E-2</v>
      </c>
      <c r="O307" s="130">
        <f t="shared" si="481"/>
        <v>4.0072000000000003E-2</v>
      </c>
      <c r="P307" s="130">
        <f t="shared" si="481"/>
        <v>4.002E-2</v>
      </c>
      <c r="Q307" s="204">
        <f>ROUND(VLOOKUP($A307,'2019 REG - ORD 841'!$A$9:$V$303,17,FALSE)*(1+$I$2),5)</f>
        <v>68.775139999999993</v>
      </c>
      <c r="R307" s="204">
        <f>ROUND(VLOOKUP($A307,'2019 REG - ORD 841'!$A$9:$V$303,18,FALSE)*(1+$I$2),5)</f>
        <v>71.526150000000001</v>
      </c>
      <c r="S307" s="204">
        <f>ROUND(VLOOKUP($A307,'2019 REG - ORD 841'!$A$9:$V$303,19,FALSE)*(1+$I$2),5)</f>
        <v>74.387209999999996</v>
      </c>
      <c r="T307" s="204">
        <f>ROUND(VLOOKUP($A307,'2019 REG - ORD 841'!$A$9:$V$303,20,FALSE)*(1+$I$2),5)</f>
        <v>77.362690000000001</v>
      </c>
      <c r="U307" s="204">
        <f>ROUND(VLOOKUP($A307,'2019 REG - ORD 841'!$A$9:$V$303,21,FALSE)*(1+$I$2),5)</f>
        <v>80.457210000000003</v>
      </c>
      <c r="V307" s="204">
        <f>ROUND(VLOOKUP($A307,'2019 REG - ORD 841'!$A$9:$V$303,22,FALSE)*(1+$I$2),5)</f>
        <v>83.6755</v>
      </c>
      <c r="W307" s="130"/>
      <c r="X307" s="130">
        <f>(R307/Q307)-1</f>
        <v>0.04</v>
      </c>
      <c r="Y307" s="130">
        <f t="shared" ref="Y307:AB307" si="482">(S307/R307)-1</f>
        <v>0.04</v>
      </c>
      <c r="Z307" s="130">
        <f t="shared" si="482"/>
        <v>0.04</v>
      </c>
      <c r="AA307" s="130">
        <f t="shared" si="482"/>
        <v>0.04</v>
      </c>
      <c r="AB307" s="130">
        <f t="shared" si="482"/>
        <v>0.04</v>
      </c>
    </row>
    <row r="308" spans="1:28" s="4" customFormat="1" ht="13.5" customHeight="1" x14ac:dyDescent="0.2">
      <c r="A308" s="33" t="s">
        <v>141</v>
      </c>
      <c r="B308" s="167" t="s">
        <v>103</v>
      </c>
      <c r="C308" s="29" t="s">
        <v>77</v>
      </c>
      <c r="D308" s="188">
        <f t="shared" si="479"/>
        <v>137330</v>
      </c>
      <c r="E308" s="188">
        <f t="shared" si="480"/>
        <v>143052</v>
      </c>
      <c r="F308" s="188">
        <f t="shared" si="480"/>
        <v>148774</v>
      </c>
      <c r="G308" s="188">
        <f t="shared" si="480"/>
        <v>154725</v>
      </c>
      <c r="H308" s="188">
        <f t="shared" si="480"/>
        <v>160914</v>
      </c>
      <c r="I308" s="188">
        <f t="shared" si="480"/>
        <v>167351</v>
      </c>
      <c r="J308" s="188">
        <f>V308</f>
        <v>174045</v>
      </c>
      <c r="K308" s="130">
        <f t="shared" ref="K308:P308" si="483">(E307/E303)-1</f>
        <v>2.5037E-2</v>
      </c>
      <c r="L308" s="130">
        <f t="shared" si="483"/>
        <v>2.5079000000000001E-2</v>
      </c>
      <c r="M308" s="130">
        <f t="shared" si="483"/>
        <v>2.5079000000000001E-2</v>
      </c>
      <c r="N308" s="130">
        <f t="shared" si="483"/>
        <v>2.4906999999999999E-2</v>
      </c>
      <c r="O308" s="130">
        <f t="shared" si="483"/>
        <v>2.5099E-2</v>
      </c>
      <c r="P308" s="130">
        <f t="shared" si="483"/>
        <v>2.5113E-2</v>
      </c>
      <c r="Q308" s="131">
        <f t="shared" ref="Q308:U308" si="484">ROUND((Q307*2080),5)</f>
        <v>143052.29120000001</v>
      </c>
      <c r="R308" s="132">
        <f t="shared" si="484"/>
        <v>148774.39199999999</v>
      </c>
      <c r="S308" s="132">
        <f t="shared" si="484"/>
        <v>154725.39679999999</v>
      </c>
      <c r="T308" s="132">
        <f t="shared" si="484"/>
        <v>160914.3952</v>
      </c>
      <c r="U308" s="132">
        <f t="shared" si="484"/>
        <v>167350.99679999999</v>
      </c>
      <c r="V308" s="132">
        <f>ROUND((V307*2080),5)</f>
        <v>174045.04</v>
      </c>
      <c r="W308" s="130">
        <f t="shared" ref="W308:AB308" si="485">(Q307/Q303)-1</f>
        <v>2.5000000000000001E-2</v>
      </c>
      <c r="X308" s="130">
        <f t="shared" si="485"/>
        <v>2.5000000000000001E-2</v>
      </c>
      <c r="Y308" s="130">
        <f t="shared" si="485"/>
        <v>2.5000000000000001E-2</v>
      </c>
      <c r="Z308" s="130">
        <f t="shared" si="485"/>
        <v>2.5000000000000001E-2</v>
      </c>
      <c r="AA308" s="130">
        <f t="shared" si="485"/>
        <v>2.5000000000000001E-2</v>
      </c>
      <c r="AB308" s="130">
        <f t="shared" si="485"/>
        <v>2.5000000000000001E-2</v>
      </c>
    </row>
    <row r="309" spans="1:28" s="4" customFormat="1" ht="13.5" customHeight="1" thickBot="1" x14ac:dyDescent="0.25">
      <c r="A309" s="81"/>
      <c r="B309" s="168"/>
      <c r="C309" s="39"/>
      <c r="D309" s="188"/>
      <c r="E309" s="267"/>
      <c r="F309" s="188"/>
      <c r="G309" s="188"/>
      <c r="H309" s="188"/>
      <c r="I309" s="188"/>
      <c r="J309" s="188"/>
      <c r="K309" s="308"/>
      <c r="L309" s="308"/>
      <c r="M309" s="308"/>
      <c r="N309" s="308"/>
      <c r="O309" s="308"/>
      <c r="P309" s="308"/>
      <c r="Q309" s="131"/>
      <c r="R309" s="132"/>
      <c r="S309" s="132"/>
      <c r="T309" s="132"/>
      <c r="U309" s="132"/>
      <c r="V309" s="132"/>
      <c r="W309" s="130"/>
      <c r="X309" s="130"/>
      <c r="Y309" s="130"/>
      <c r="Z309" s="130"/>
      <c r="AA309" s="130"/>
      <c r="AB309" s="130"/>
    </row>
    <row r="310" spans="1:28" s="4" customFormat="1" ht="13.5" customHeight="1" x14ac:dyDescent="0.2">
      <c r="A310" s="79">
        <v>77</v>
      </c>
      <c r="B310" s="166" t="s">
        <v>100</v>
      </c>
      <c r="C310" s="45" t="s">
        <v>77</v>
      </c>
      <c r="D310" s="187">
        <f t="shared" ref="D310:D311" si="486">+Q310*96%</f>
        <v>67.67</v>
      </c>
      <c r="E310" s="187">
        <f t="shared" ref="E310:I311" si="487">Q310</f>
        <v>70.489999999999995</v>
      </c>
      <c r="F310" s="187">
        <f t="shared" si="487"/>
        <v>73.31</v>
      </c>
      <c r="G310" s="187">
        <f t="shared" si="487"/>
        <v>76.25</v>
      </c>
      <c r="H310" s="187">
        <f t="shared" si="487"/>
        <v>79.3</v>
      </c>
      <c r="I310" s="187">
        <f t="shared" si="487"/>
        <v>82.47</v>
      </c>
      <c r="J310" s="187">
        <f>V310</f>
        <v>85.77</v>
      </c>
      <c r="K310" s="130"/>
      <c r="L310" s="130">
        <f>(F310/E310)-1</f>
        <v>4.0006E-2</v>
      </c>
      <c r="M310" s="130">
        <f t="shared" ref="M310:P310" si="488">(G310/F310)-1</f>
        <v>4.0104000000000001E-2</v>
      </c>
      <c r="N310" s="130">
        <f t="shared" si="488"/>
        <v>0.04</v>
      </c>
      <c r="O310" s="130">
        <f t="shared" si="488"/>
        <v>3.9974999999999997E-2</v>
      </c>
      <c r="P310" s="130">
        <f t="shared" si="488"/>
        <v>4.0015000000000002E-2</v>
      </c>
      <c r="Q310" s="204">
        <f>ROUND((Q307*(1+0.025)),5)</f>
        <v>70.494519999999994</v>
      </c>
      <c r="R310" s="204">
        <f t="shared" ref="R310:V310" si="489">ROUND((R307*(1+0.025)),5)</f>
        <v>73.314300000000003</v>
      </c>
      <c r="S310" s="204">
        <f t="shared" si="489"/>
        <v>76.246889999999993</v>
      </c>
      <c r="T310" s="204">
        <f t="shared" si="489"/>
        <v>79.296760000000006</v>
      </c>
      <c r="U310" s="204">
        <f t="shared" si="489"/>
        <v>82.468639999999994</v>
      </c>
      <c r="V310" s="204">
        <f t="shared" si="489"/>
        <v>85.767390000000006</v>
      </c>
      <c r="W310" s="130"/>
      <c r="X310" s="130">
        <f>(R310/Q310)-1</f>
        <v>0.04</v>
      </c>
      <c r="Y310" s="130">
        <f t="shared" ref="Y310:AB310" si="490">(S310/R310)-1</f>
        <v>0.04</v>
      </c>
      <c r="Z310" s="130">
        <f t="shared" si="490"/>
        <v>0.04</v>
      </c>
      <c r="AA310" s="130">
        <f t="shared" si="490"/>
        <v>0.04</v>
      </c>
      <c r="AB310" s="130">
        <f t="shared" si="490"/>
        <v>0.04</v>
      </c>
    </row>
    <row r="311" spans="1:28" s="4" customFormat="1" ht="13.5" customHeight="1" thickBot="1" x14ac:dyDescent="0.25">
      <c r="A311" s="81" t="s">
        <v>141</v>
      </c>
      <c r="B311" s="168"/>
      <c r="C311" s="39" t="s">
        <v>77</v>
      </c>
      <c r="D311" s="273">
        <f t="shared" si="486"/>
        <v>140763</v>
      </c>
      <c r="E311" s="273">
        <f t="shared" si="487"/>
        <v>146629</v>
      </c>
      <c r="F311" s="273">
        <f t="shared" si="487"/>
        <v>152494</v>
      </c>
      <c r="G311" s="273">
        <f t="shared" si="487"/>
        <v>158594</v>
      </c>
      <c r="H311" s="273">
        <f t="shared" si="487"/>
        <v>164937</v>
      </c>
      <c r="I311" s="273">
        <f t="shared" si="487"/>
        <v>171535</v>
      </c>
      <c r="J311" s="273">
        <f>V311</f>
        <v>178396</v>
      </c>
      <c r="K311" s="308">
        <f>(E310/E307)-1</f>
        <v>2.4861999999999999E-2</v>
      </c>
      <c r="L311" s="308">
        <f t="shared" ref="L311:P311" si="491">(F310/F307)-1</f>
        <v>2.4885000000000001E-2</v>
      </c>
      <c r="M311" s="308">
        <f t="shared" si="491"/>
        <v>2.5003000000000001E-2</v>
      </c>
      <c r="N311" s="308">
        <f t="shared" si="491"/>
        <v>2.5078E-2</v>
      </c>
      <c r="O311" s="308">
        <f t="shared" si="491"/>
        <v>2.4981E-2</v>
      </c>
      <c r="P311" s="308">
        <f t="shared" si="491"/>
        <v>2.4976000000000002E-2</v>
      </c>
      <c r="Q311" s="131">
        <f t="shared" ref="Q311:U311" si="492">ROUND((Q310*2080),5)</f>
        <v>146628.60159999999</v>
      </c>
      <c r="R311" s="132">
        <f t="shared" si="492"/>
        <v>152493.74400000001</v>
      </c>
      <c r="S311" s="132">
        <f t="shared" si="492"/>
        <v>158593.5312</v>
      </c>
      <c r="T311" s="132">
        <f t="shared" si="492"/>
        <v>164937.26079999999</v>
      </c>
      <c r="U311" s="132">
        <f t="shared" si="492"/>
        <v>171534.77119999999</v>
      </c>
      <c r="V311" s="132">
        <f>ROUND((V310*2080),5)</f>
        <v>178396.17120000001</v>
      </c>
      <c r="W311" s="130">
        <f>(Q310/Q307)-1</f>
        <v>2.5000000000000001E-2</v>
      </c>
      <c r="X311" s="130">
        <f t="shared" ref="X311:AB311" si="493">(R310/R307)-1</f>
        <v>2.5000000000000001E-2</v>
      </c>
      <c r="Y311" s="130">
        <f t="shared" si="493"/>
        <v>2.5000000000000001E-2</v>
      </c>
      <c r="Z311" s="130">
        <f t="shared" si="493"/>
        <v>2.5000000000000001E-2</v>
      </c>
      <c r="AA311" s="130">
        <f t="shared" si="493"/>
        <v>2.5000000000000001E-2</v>
      </c>
      <c r="AB311" s="130">
        <f t="shared" si="493"/>
        <v>2.5000000000000001E-2</v>
      </c>
    </row>
    <row r="313" spans="1:28" x14ac:dyDescent="0.25">
      <c r="D313" s="268"/>
      <c r="E313" s="268"/>
      <c r="F313" s="268"/>
      <c r="G313" s="268"/>
      <c r="H313" s="268"/>
      <c r="I313" s="268"/>
      <c r="J313" s="268"/>
    </row>
  </sheetData>
  <mergeCells count="51">
    <mergeCell ref="F30:F32"/>
    <mergeCell ref="E36:E38"/>
    <mergeCell ref="D36:D38"/>
    <mergeCell ref="D39:D41"/>
    <mergeCell ref="D27:D29"/>
    <mergeCell ref="E27:E29"/>
    <mergeCell ref="F27:F29"/>
    <mergeCell ref="D30:D32"/>
    <mergeCell ref="E30:E32"/>
    <mergeCell ref="D33:D35"/>
    <mergeCell ref="E33:E35"/>
    <mergeCell ref="D24:D26"/>
    <mergeCell ref="E24:E26"/>
    <mergeCell ref="F24:F26"/>
    <mergeCell ref="G24:G26"/>
    <mergeCell ref="I18:I20"/>
    <mergeCell ref="H21:H23"/>
    <mergeCell ref="D21:D23"/>
    <mergeCell ref="E21:E23"/>
    <mergeCell ref="F21:F23"/>
    <mergeCell ref="G21:G23"/>
    <mergeCell ref="I15:I17"/>
    <mergeCell ref="D18:D20"/>
    <mergeCell ref="E18:E20"/>
    <mergeCell ref="F18:F20"/>
    <mergeCell ref="G18:G20"/>
    <mergeCell ref="H18:H20"/>
    <mergeCell ref="D15:D17"/>
    <mergeCell ref="E15:E17"/>
    <mergeCell ref="F15:F17"/>
    <mergeCell ref="G15:G17"/>
    <mergeCell ref="H15:H17"/>
    <mergeCell ref="I9:I11"/>
    <mergeCell ref="J9:J11"/>
    <mergeCell ref="D12:D14"/>
    <mergeCell ref="E12:E14"/>
    <mergeCell ref="F12:F14"/>
    <mergeCell ref="G12:G14"/>
    <mergeCell ref="H12:H14"/>
    <mergeCell ref="I12:I14"/>
    <mergeCell ref="J12:J14"/>
    <mergeCell ref="D9:D11"/>
    <mergeCell ref="E9:E11"/>
    <mergeCell ref="F9:F11"/>
    <mergeCell ref="G9:G11"/>
    <mergeCell ref="H9:H11"/>
    <mergeCell ref="A1:B1"/>
    <mergeCell ref="A5:J5"/>
    <mergeCell ref="R5:W5"/>
    <mergeCell ref="X5:AC5"/>
    <mergeCell ref="D6:D7"/>
  </mergeCells>
  <printOptions horizontalCentered="1"/>
  <pageMargins left="0" right="0" top="0.75" bottom="0.53" header="0.3" footer="0.3"/>
  <pageSetup scale="99" fitToHeight="7" orientation="landscape" r:id="rId1"/>
  <rowBreaks count="9" manualBreakCount="9">
    <brk id="38" max="11" man="1"/>
    <brk id="68" max="11" man="1"/>
    <brk id="98" max="11" man="1"/>
    <brk id="129" max="11" man="1"/>
    <brk id="161" max="11" man="1"/>
    <brk id="189" max="11" man="1"/>
    <brk id="227" max="11" man="1"/>
    <brk id="262" max="9" man="1"/>
    <brk id="293"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2"/>
  <sheetViews>
    <sheetView zoomScale="130" zoomScaleNormal="130" workbookViewId="0"/>
  </sheetViews>
  <sheetFormatPr defaultRowHeight="15" x14ac:dyDescent="0.25"/>
  <cols>
    <col min="1" max="1" width="5.42578125" style="78" customWidth="1"/>
    <col min="2" max="2" width="36.140625" style="78" customWidth="1"/>
    <col min="3" max="3" width="15.85546875" customWidth="1"/>
    <col min="4" max="4" width="14.42578125" customWidth="1"/>
    <col min="5" max="5" width="14.140625" customWidth="1"/>
  </cols>
  <sheetData>
    <row r="1" spans="1:10" s="212" customFormat="1" x14ac:dyDescent="0.25">
      <c r="A1" s="206" t="s">
        <v>0</v>
      </c>
      <c r="B1" s="210"/>
      <c r="C1" s="28"/>
      <c r="D1" s="261" t="s">
        <v>292</v>
      </c>
      <c r="E1" s="58">
        <f>+'2020 REG - ORD 841'!I2</f>
        <v>2.1999999999999999E-2</v>
      </c>
      <c r="F1" s="3"/>
    </row>
    <row r="2" spans="1:10" s="212" customFormat="1" x14ac:dyDescent="0.25">
      <c r="A2" s="206" t="s">
        <v>230</v>
      </c>
      <c r="B2" s="213"/>
      <c r="C2" s="28"/>
      <c r="D2" s="59" t="s">
        <v>67</v>
      </c>
      <c r="E2" s="60" t="s">
        <v>289</v>
      </c>
      <c r="F2" s="60"/>
    </row>
    <row r="3" spans="1:10" s="212" customFormat="1" x14ac:dyDescent="0.25">
      <c r="A3" s="214">
        <v>2020</v>
      </c>
      <c r="B3" s="213"/>
      <c r="C3" s="28"/>
      <c r="D3" s="59"/>
      <c r="E3" s="4"/>
      <c r="F3" s="60"/>
    </row>
    <row r="4" spans="1:10" s="212" customFormat="1" ht="12" thickBot="1" x14ac:dyDescent="0.25">
      <c r="A4" s="28"/>
      <c r="B4" s="215"/>
      <c r="C4" s="28"/>
      <c r="D4" s="180"/>
      <c r="E4" s="28"/>
      <c r="F4" s="211"/>
    </row>
    <row r="5" spans="1:10" s="218" customFormat="1" ht="15" customHeight="1" x14ac:dyDescent="0.2">
      <c r="A5" s="90"/>
      <c r="B5" s="216"/>
      <c r="C5" s="217"/>
      <c r="D5" s="428" t="s">
        <v>231</v>
      </c>
      <c r="E5" s="429"/>
      <c r="F5" s="211"/>
    </row>
    <row r="6" spans="1:10" s="212" customFormat="1" ht="12" thickBot="1" x14ac:dyDescent="0.25">
      <c r="A6" s="87" t="s">
        <v>9</v>
      </c>
      <c r="B6" s="219" t="s">
        <v>10</v>
      </c>
      <c r="C6" s="74" t="s">
        <v>72</v>
      </c>
      <c r="D6" s="220" t="s">
        <v>232</v>
      </c>
      <c r="E6" s="221" t="s">
        <v>233</v>
      </c>
      <c r="F6" s="211"/>
    </row>
    <row r="7" spans="1:10" s="212" customFormat="1" ht="13.5" customHeight="1" x14ac:dyDescent="0.2">
      <c r="A7" s="76">
        <v>1</v>
      </c>
      <c r="B7" s="222" t="s">
        <v>237</v>
      </c>
      <c r="C7" s="24" t="s">
        <v>105</v>
      </c>
      <c r="D7" s="262">
        <f>ROUND(('2019 Extra Help - ORD 841'!D7*'2020 Extra Help - ORD 841'!$E$1)+'2019 Extra Help - ORD 841'!D7,5)</f>
        <v>13.67</v>
      </c>
      <c r="E7" s="262">
        <f>ROUND(('2019 Extra Help - ORD 841'!E7*'2020 Extra Help - ORD 841'!$E$1)+'2019 Extra Help - ORD 841'!E7,5)</f>
        <v>14.77</v>
      </c>
      <c r="F7" s="211"/>
      <c r="G7" s="211"/>
      <c r="H7" s="211"/>
      <c r="J7" s="223"/>
    </row>
    <row r="8" spans="1:10" s="212" customFormat="1" ht="13.5" customHeight="1" x14ac:dyDescent="0.2">
      <c r="A8" s="76"/>
      <c r="B8" s="224" t="s">
        <v>267</v>
      </c>
      <c r="C8" s="29" t="s">
        <v>105</v>
      </c>
      <c r="D8" s="225"/>
      <c r="E8" s="225"/>
      <c r="F8" s="211"/>
    </row>
    <row r="9" spans="1:10" s="212" customFormat="1" ht="13.5" customHeight="1" x14ac:dyDescent="0.2">
      <c r="A9" s="76"/>
      <c r="B9" s="224" t="s">
        <v>275</v>
      </c>
      <c r="C9" s="29" t="s">
        <v>105</v>
      </c>
      <c r="D9" s="225"/>
      <c r="E9" s="225"/>
      <c r="F9" s="211"/>
    </row>
    <row r="10" spans="1:10" s="212" customFormat="1" ht="13.5" customHeight="1" thickBot="1" x14ac:dyDescent="0.25">
      <c r="A10" s="80"/>
      <c r="B10" s="226"/>
      <c r="C10" s="39"/>
      <c r="D10" s="227"/>
      <c r="E10" s="227"/>
      <c r="F10" s="211"/>
    </row>
    <row r="11" spans="1:10" s="212" customFormat="1" ht="13.5" customHeight="1" x14ac:dyDescent="0.2">
      <c r="A11" s="79">
        <v>2</v>
      </c>
      <c r="B11" s="228" t="s">
        <v>238</v>
      </c>
      <c r="C11" s="45" t="s">
        <v>105</v>
      </c>
      <c r="D11" s="262">
        <f>ROUND(('2019 Extra Help - ORD 841'!D11*'2020 Extra Help - ORD 841'!$E$1)+'2019 Extra Help - ORD 841'!D11,5)</f>
        <v>13.91</v>
      </c>
      <c r="E11" s="262">
        <f>ROUND(('2019 Extra Help - ORD 841'!E11*'2020 Extra Help - ORD 841'!$E$1)+'2019 Extra Help - ORD 841'!E11,5)</f>
        <v>15.08</v>
      </c>
      <c r="F11" s="211"/>
      <c r="G11" s="223"/>
    </row>
    <row r="12" spans="1:10" s="212" customFormat="1" ht="13.5" customHeight="1" x14ac:dyDescent="0.2">
      <c r="A12" s="76"/>
      <c r="B12" s="222" t="s">
        <v>239</v>
      </c>
      <c r="C12" s="29" t="s">
        <v>105</v>
      </c>
      <c r="D12" s="279"/>
      <c r="E12" s="279"/>
      <c r="F12" s="264"/>
    </row>
    <row r="13" spans="1:10" s="212" customFormat="1" ht="13.5" customHeight="1" x14ac:dyDescent="0.2">
      <c r="A13" s="76"/>
      <c r="B13" s="222" t="s">
        <v>240</v>
      </c>
      <c r="C13" s="24" t="s">
        <v>105</v>
      </c>
      <c r="D13" s="279"/>
      <c r="E13" s="279"/>
      <c r="F13" s="211"/>
    </row>
    <row r="14" spans="1:10" s="212" customFormat="1" ht="13.5" customHeight="1" x14ac:dyDescent="0.2">
      <c r="A14" s="76"/>
      <c r="B14" s="222" t="s">
        <v>241</v>
      </c>
      <c r="C14" s="24" t="s">
        <v>105</v>
      </c>
      <c r="D14" s="225"/>
      <c r="E14" s="225"/>
      <c r="F14" s="211"/>
    </row>
    <row r="15" spans="1:10" s="212" customFormat="1" ht="13.5" customHeight="1" thickBot="1" x14ac:dyDescent="0.25">
      <c r="A15" s="76"/>
      <c r="B15" s="224"/>
      <c r="C15" s="29"/>
      <c r="D15" s="225"/>
      <c r="E15" s="225"/>
      <c r="F15" s="211"/>
    </row>
    <row r="16" spans="1:10" s="212" customFormat="1" ht="13.5" customHeight="1" x14ac:dyDescent="0.2">
      <c r="A16" s="79">
        <v>3</v>
      </c>
      <c r="B16" s="228" t="s">
        <v>242</v>
      </c>
      <c r="C16" s="45" t="s">
        <v>105</v>
      </c>
      <c r="D16" s="262">
        <f>ROUND(('2019 Extra Help - ORD 841'!D16*'2020 Extra Help - ORD 841'!$E$1)+'2019 Extra Help - ORD 841'!D16,5)</f>
        <v>14.14</v>
      </c>
      <c r="E16" s="262">
        <f>ROUND(('2019 Extra Help - ORD 841'!E16*'2020 Extra Help - ORD 841'!$E$1)+'2019 Extra Help - ORD 841'!E16,5)</f>
        <v>15.4</v>
      </c>
      <c r="F16" s="211"/>
      <c r="G16" s="223"/>
    </row>
    <row r="17" spans="1:7" s="212" customFormat="1" ht="13.5" customHeight="1" x14ac:dyDescent="0.2">
      <c r="A17" s="76"/>
      <c r="B17" s="224" t="s">
        <v>243</v>
      </c>
      <c r="C17" s="29" t="s">
        <v>105</v>
      </c>
      <c r="D17" s="225"/>
      <c r="E17" s="225"/>
      <c r="F17" s="211"/>
    </row>
    <row r="18" spans="1:7" s="212" customFormat="1" ht="13.5" customHeight="1" thickBot="1" x14ac:dyDescent="0.25">
      <c r="A18" s="80"/>
      <c r="B18" s="226" t="s">
        <v>299</v>
      </c>
      <c r="C18" s="39" t="s">
        <v>105</v>
      </c>
      <c r="D18" s="227"/>
      <c r="E18" s="227"/>
      <c r="F18" s="211"/>
    </row>
    <row r="19" spans="1:7" s="212" customFormat="1" ht="13.5" customHeight="1" x14ac:dyDescent="0.2">
      <c r="A19" s="79">
        <v>4</v>
      </c>
      <c r="B19" s="228" t="s">
        <v>244</v>
      </c>
      <c r="C19" s="45" t="s">
        <v>105</v>
      </c>
      <c r="D19" s="262">
        <f>ROUND(('2019 Extra Help - ORD 841'!D19*'2020 Extra Help - ORD 841'!$E$1)+'2019 Extra Help - ORD 841'!D19,5)</f>
        <v>14.38</v>
      </c>
      <c r="E19" s="262">
        <f>ROUND(('2019 Extra Help - ORD 841'!E19*'2020 Extra Help - ORD 841'!$E$1)+'2019 Extra Help - ORD 841'!E19,5)</f>
        <v>15.73</v>
      </c>
      <c r="F19" s="211"/>
      <c r="G19" s="223"/>
    </row>
    <row r="20" spans="1:7" s="212" customFormat="1" ht="13.5" customHeight="1" thickBot="1" x14ac:dyDescent="0.25">
      <c r="A20" s="76"/>
      <c r="B20" s="224"/>
      <c r="C20" s="29"/>
      <c r="D20" s="225"/>
      <c r="E20" s="225"/>
      <c r="F20" s="211"/>
    </row>
    <row r="21" spans="1:7" s="212" customFormat="1" ht="13.5" customHeight="1" x14ac:dyDescent="0.2">
      <c r="A21" s="79">
        <v>5</v>
      </c>
      <c r="B21" s="228" t="s">
        <v>245</v>
      </c>
      <c r="C21" s="45" t="s">
        <v>105</v>
      </c>
      <c r="D21" s="262">
        <f>ROUND(('2019 Extra Help - ORD 841'!D22*'2020 Extra Help - ORD 841'!$E$1)+'2019 Extra Help - ORD 841'!D22,5)</f>
        <v>14.62</v>
      </c>
      <c r="E21" s="262">
        <f>ROUND(('2019 Extra Help - ORD 841'!E22*'2020 Extra Help - ORD 841'!$E$1)+'2019 Extra Help - ORD 841'!E22,5)</f>
        <v>16.07</v>
      </c>
      <c r="F21" s="211"/>
      <c r="G21" s="223"/>
    </row>
    <row r="22" spans="1:7" s="212" customFormat="1" ht="13.5" customHeight="1" x14ac:dyDescent="0.2">
      <c r="A22" s="76"/>
      <c r="B22" s="222" t="s">
        <v>246</v>
      </c>
      <c r="C22" s="29" t="s">
        <v>105</v>
      </c>
      <c r="D22" s="279"/>
      <c r="E22" s="279"/>
      <c r="F22" s="211"/>
    </row>
    <row r="23" spans="1:7" s="212" customFormat="1" ht="13.5" customHeight="1" x14ac:dyDescent="0.2">
      <c r="A23" s="76"/>
      <c r="B23" s="224" t="s">
        <v>247</v>
      </c>
      <c r="C23" s="29" t="s">
        <v>105</v>
      </c>
      <c r="D23" s="225"/>
      <c r="E23" s="225"/>
      <c r="F23" s="211"/>
    </row>
    <row r="24" spans="1:7" s="212" customFormat="1" ht="13.5" customHeight="1" thickBot="1" x14ac:dyDescent="0.25">
      <c r="A24" s="80"/>
      <c r="B24" s="226"/>
      <c r="C24" s="39"/>
      <c r="D24" s="227"/>
      <c r="E24" s="227"/>
      <c r="F24" s="211"/>
    </row>
    <row r="25" spans="1:7" s="212" customFormat="1" ht="13.5" customHeight="1" x14ac:dyDescent="0.2">
      <c r="A25" s="79">
        <v>6</v>
      </c>
      <c r="B25" s="228"/>
      <c r="C25" s="45"/>
      <c r="D25" s="262">
        <f>ROUND(('2019 Extra Help - ORD 841'!D26*'2020 Extra Help - ORD 841'!$E$1)+'2019 Extra Help - ORD 841'!D26,5)</f>
        <v>14.88</v>
      </c>
      <c r="E25" s="262">
        <f>ROUND(('2019 Extra Help - ORD 841'!E26*'2020 Extra Help - ORD 841'!$E$1)+'2019 Extra Help - ORD 841'!E26,5)</f>
        <v>16.41</v>
      </c>
      <c r="F25" s="211"/>
    </row>
    <row r="26" spans="1:7" s="212" customFormat="1" ht="13.5" customHeight="1" thickBot="1" x14ac:dyDescent="0.25">
      <c r="A26" s="76"/>
      <c r="B26" s="224"/>
      <c r="C26" s="29"/>
      <c r="D26" s="188"/>
      <c r="E26" s="188"/>
      <c r="F26" s="211"/>
    </row>
    <row r="27" spans="1:7" s="212" customFormat="1" ht="13.5" customHeight="1" x14ac:dyDescent="0.2">
      <c r="A27" s="79">
        <v>7</v>
      </c>
      <c r="B27" s="228"/>
      <c r="C27" s="45"/>
      <c r="D27" s="262">
        <f>ROUND(('2019 Extra Help - ORD 841'!D29*'2020 Extra Help - ORD 841'!$E$1)+'2019 Extra Help - ORD 841'!D29,5)</f>
        <v>15.13</v>
      </c>
      <c r="E27" s="262">
        <f>ROUND(('2019 Extra Help - ORD 841'!E29*'2020 Extra Help - ORD 841'!$E$1)+'2019 Extra Help - ORD 841'!E29,5)</f>
        <v>16.760000000000002</v>
      </c>
      <c r="F27" s="211"/>
    </row>
    <row r="28" spans="1:7" s="212" customFormat="1" ht="13.5" customHeight="1" thickBot="1" x14ac:dyDescent="0.25">
      <c r="A28" s="80"/>
      <c r="B28" s="226"/>
      <c r="C28" s="39"/>
      <c r="D28" s="189"/>
      <c r="E28" s="190"/>
      <c r="F28" s="211"/>
    </row>
    <row r="29" spans="1:7" s="212" customFormat="1" ht="13.5" customHeight="1" x14ac:dyDescent="0.2">
      <c r="A29" s="79">
        <v>8</v>
      </c>
      <c r="B29" s="228"/>
      <c r="C29" s="45"/>
      <c r="D29" s="262">
        <f>ROUND(('2019 Extra Help - ORD 841'!D32*'2020 Extra Help - ORD 841'!$E$1)+'2019 Extra Help - ORD 841'!D32,5)</f>
        <v>15.38</v>
      </c>
      <c r="E29" s="262">
        <f>ROUND(('2019 Extra Help - ORD 841'!E32*'2020 Extra Help - ORD 841'!$E$1)+'2019 Extra Help - ORD 841'!E32,5)</f>
        <v>17.11</v>
      </c>
      <c r="F29" s="211"/>
      <c r="G29" s="223"/>
    </row>
    <row r="30" spans="1:7" s="212" customFormat="1" ht="13.5" customHeight="1" thickBot="1" x14ac:dyDescent="0.25">
      <c r="A30" s="80"/>
      <c r="B30" s="226"/>
      <c r="C30" s="39"/>
      <c r="D30" s="189"/>
      <c r="E30" s="190"/>
      <c r="F30" s="211"/>
    </row>
    <row r="31" spans="1:7" s="212" customFormat="1" ht="13.5" customHeight="1" x14ac:dyDescent="0.2">
      <c r="A31" s="79">
        <v>9</v>
      </c>
      <c r="B31" s="228" t="s">
        <v>248</v>
      </c>
      <c r="C31" s="45" t="s">
        <v>105</v>
      </c>
      <c r="D31" s="262">
        <f>ROUND(('2019 Extra Help - ORD 841'!D35*'2020 Extra Help - ORD 841'!$E$1)+'2019 Extra Help - ORD 841'!D35,5)</f>
        <v>15.65</v>
      </c>
      <c r="E31" s="262">
        <f>ROUND(('2019 Extra Help - ORD 841'!E35*'2020 Extra Help - ORD 841'!$E$1)+'2019 Extra Help - ORD 841'!E35,5)</f>
        <v>17.48</v>
      </c>
      <c r="F31" s="211"/>
      <c r="G31" s="223"/>
    </row>
    <row r="32" spans="1:7" s="212" customFormat="1" ht="13.5" customHeight="1" x14ac:dyDescent="0.2">
      <c r="A32" s="76"/>
      <c r="B32" s="222" t="s">
        <v>249</v>
      </c>
      <c r="C32" s="29" t="s">
        <v>105</v>
      </c>
      <c r="D32" s="279"/>
      <c r="E32" s="279"/>
      <c r="F32" s="211"/>
      <c r="G32" s="223"/>
    </row>
    <row r="33" spans="1:7" s="212" customFormat="1" ht="13.5" customHeight="1" x14ac:dyDescent="0.2">
      <c r="A33" s="76"/>
      <c r="B33" s="224" t="s">
        <v>252</v>
      </c>
      <c r="C33" s="29" t="s">
        <v>105</v>
      </c>
      <c r="D33" s="279"/>
      <c r="E33" s="279"/>
      <c r="F33" s="211"/>
      <c r="G33" s="223"/>
    </row>
    <row r="34" spans="1:7" s="212" customFormat="1" ht="13.5" customHeight="1" thickBot="1" x14ac:dyDescent="0.25">
      <c r="A34" s="80"/>
      <c r="B34" s="226"/>
      <c r="C34" s="39"/>
      <c r="D34" s="189"/>
      <c r="E34" s="190"/>
      <c r="F34" s="211"/>
    </row>
    <row r="35" spans="1:7" s="212" customFormat="1" ht="13.5" customHeight="1" x14ac:dyDescent="0.2">
      <c r="A35" s="79">
        <v>10</v>
      </c>
      <c r="B35" s="228"/>
      <c r="C35" s="45"/>
      <c r="D35" s="262">
        <f>ROUND(('2019 Extra Help - ORD 841'!D41*'2020 Extra Help - ORD 841'!$E$1)+'2019 Extra Help - ORD 841'!D41,5)</f>
        <v>15.91</v>
      </c>
      <c r="E35" s="262">
        <f>ROUND(('2019 Extra Help - ORD 841'!E41*'2020 Extra Help - ORD 841'!$E$1)+'2019 Extra Help - ORD 841'!E41,5)</f>
        <v>17.84</v>
      </c>
      <c r="F35" s="211"/>
      <c r="G35" s="223"/>
    </row>
    <row r="36" spans="1:7" s="212" customFormat="1" ht="13.5" customHeight="1" thickBot="1" x14ac:dyDescent="0.25">
      <c r="A36" s="80"/>
      <c r="B36" s="226"/>
      <c r="C36" s="39"/>
      <c r="D36" s="189"/>
      <c r="E36" s="190"/>
      <c r="F36" s="211"/>
    </row>
    <row r="37" spans="1:7" s="212" customFormat="1" ht="13.5" customHeight="1" x14ac:dyDescent="0.2">
      <c r="A37" s="79">
        <v>11</v>
      </c>
      <c r="B37" s="228" t="s">
        <v>253</v>
      </c>
      <c r="C37" s="45" t="s">
        <v>105</v>
      </c>
      <c r="D37" s="262">
        <f>ROUND(('2019 Extra Help - ORD 841'!D44*'2020 Extra Help - ORD 841'!$E$1)+'2019 Extra Help - ORD 841'!D44,5)</f>
        <v>16.18</v>
      </c>
      <c r="E37" s="262">
        <f>ROUND(('2019 Extra Help - ORD 841'!E44*'2020 Extra Help - ORD 841'!$E$1)+'2019 Extra Help - ORD 841'!E44,5)</f>
        <v>18.22</v>
      </c>
      <c r="F37" s="211"/>
    </row>
    <row r="38" spans="1:7" s="212" customFormat="1" ht="13.5" customHeight="1" x14ac:dyDescent="0.2">
      <c r="A38" s="76"/>
      <c r="B38" s="224" t="s">
        <v>254</v>
      </c>
      <c r="C38" s="29" t="s">
        <v>105</v>
      </c>
      <c r="D38" s="188"/>
      <c r="E38" s="188"/>
      <c r="F38" s="211"/>
    </row>
    <row r="39" spans="1:7" s="212" customFormat="1" ht="13.5" customHeight="1" thickBot="1" x14ac:dyDescent="0.25">
      <c r="A39" s="80"/>
      <c r="B39" s="226"/>
      <c r="C39" s="39"/>
      <c r="D39" s="189"/>
      <c r="E39" s="190"/>
      <c r="F39" s="211"/>
    </row>
    <row r="40" spans="1:7" s="212" customFormat="1" ht="13.5" customHeight="1" x14ac:dyDescent="0.2">
      <c r="A40" s="79">
        <v>12</v>
      </c>
      <c r="B40" s="228"/>
      <c r="C40" s="45"/>
      <c r="D40" s="262">
        <f>ROUND(('2019 Extra Help - ORD 841'!D47*'2020 Extra Help - ORD 841'!$E$1)+'2019 Extra Help - ORD 841'!D47,5)</f>
        <v>16.45</v>
      </c>
      <c r="E40" s="262">
        <f>ROUND(('2019 Extra Help - ORD 841'!E47*'2020 Extra Help - ORD 841'!$E$1)+'2019 Extra Help - ORD 841'!E47,5)</f>
        <v>18.600000000000001</v>
      </c>
      <c r="F40" s="211"/>
    </row>
    <row r="41" spans="1:7" s="212" customFormat="1" ht="13.5" customHeight="1" thickBot="1" x14ac:dyDescent="0.25">
      <c r="A41" s="80"/>
      <c r="B41" s="226"/>
      <c r="C41" s="39"/>
      <c r="D41" s="189"/>
      <c r="E41" s="190"/>
      <c r="F41" s="211"/>
    </row>
    <row r="42" spans="1:7" s="212" customFormat="1" ht="13.5" customHeight="1" x14ac:dyDescent="0.2">
      <c r="A42" s="79">
        <v>13</v>
      </c>
      <c r="B42" s="228"/>
      <c r="C42" s="230"/>
      <c r="D42" s="262">
        <f>ROUND(('2019 Extra Help - ORD 841'!D50*'2020 Extra Help - ORD 841'!$E$1)+'2019 Extra Help - ORD 841'!D50,5)</f>
        <v>16.739999999999998</v>
      </c>
      <c r="E42" s="262">
        <f>ROUND(('2019 Extra Help - ORD 841'!E50*'2020 Extra Help - ORD 841'!$E$1)+'2019 Extra Help - ORD 841'!E50,5)</f>
        <v>19</v>
      </c>
      <c r="F42" s="211"/>
    </row>
    <row r="43" spans="1:7" s="212" customFormat="1" ht="13.5" customHeight="1" thickBot="1" x14ac:dyDescent="0.25">
      <c r="A43" s="80"/>
      <c r="B43" s="226"/>
      <c r="C43" s="39"/>
      <c r="D43" s="189"/>
      <c r="E43" s="190"/>
      <c r="F43" s="211"/>
    </row>
    <row r="44" spans="1:7" s="212" customFormat="1" ht="13.5" customHeight="1" x14ac:dyDescent="0.2">
      <c r="A44" s="79">
        <v>14</v>
      </c>
      <c r="B44" s="228" t="s">
        <v>255</v>
      </c>
      <c r="C44" s="45" t="s">
        <v>105</v>
      </c>
      <c r="D44" s="262">
        <f>ROUND(('2019 Extra Help - ORD 841'!D53*'2020 Extra Help - ORD 841'!$E$1)+'2019 Extra Help - ORD 841'!D53,5)</f>
        <v>17.03</v>
      </c>
      <c r="E44" s="262">
        <f>ROUND(('2019 Extra Help - ORD 841'!E53*'2020 Extra Help - ORD 841'!$E$1)+'2019 Extra Help - ORD 841'!E53,5)</f>
        <v>19.399999999999999</v>
      </c>
      <c r="F44" s="211"/>
      <c r="G44" s="223"/>
    </row>
    <row r="45" spans="1:7" s="212" customFormat="1" ht="13.5" customHeight="1" x14ac:dyDescent="0.2">
      <c r="A45" s="76"/>
      <c r="B45" s="222" t="s">
        <v>256</v>
      </c>
      <c r="C45" s="29" t="s">
        <v>105</v>
      </c>
      <c r="D45" s="279"/>
      <c r="E45" s="279"/>
      <c r="F45" s="211"/>
    </row>
    <row r="46" spans="1:7" s="212" customFormat="1" ht="13.5" customHeight="1" thickBot="1" x14ac:dyDescent="0.25">
      <c r="A46" s="80"/>
      <c r="B46" s="226"/>
      <c r="C46" s="39"/>
      <c r="D46" s="189"/>
      <c r="E46" s="190"/>
      <c r="F46" s="211"/>
    </row>
    <row r="47" spans="1:7" s="212" customFormat="1" ht="13.5" customHeight="1" x14ac:dyDescent="0.2">
      <c r="A47" s="79">
        <v>15</v>
      </c>
      <c r="B47" s="228"/>
      <c r="C47" s="45"/>
      <c r="D47" s="262">
        <f>ROUND(('2019 Extra Help - ORD 841'!D57*'2020 Extra Help - ORD 841'!$E$1)+'2019 Extra Help - ORD 841'!D57,5)</f>
        <v>17.32</v>
      </c>
      <c r="E47" s="262">
        <f>ROUND(('2019 Extra Help - ORD 841'!E57*'2020 Extra Help - ORD 841'!$E$1)+'2019 Extra Help - ORD 841'!E57,5)</f>
        <v>19.829999999999998</v>
      </c>
      <c r="F47" s="211"/>
    </row>
    <row r="48" spans="1:7" s="212" customFormat="1" ht="13.5" customHeight="1" thickBot="1" x14ac:dyDescent="0.25">
      <c r="A48" s="80"/>
      <c r="B48" s="226"/>
      <c r="C48" s="39"/>
      <c r="D48" s="189"/>
      <c r="E48" s="190"/>
      <c r="F48" s="211"/>
    </row>
    <row r="49" spans="1:7" s="212" customFormat="1" ht="13.5" customHeight="1" x14ac:dyDescent="0.2">
      <c r="A49" s="79">
        <v>16</v>
      </c>
      <c r="B49" s="228"/>
      <c r="C49" s="45"/>
      <c r="D49" s="262">
        <f>ROUND(('2019 Extra Help - ORD 841'!D60*'2020 Extra Help - ORD 841'!$E$1)+'2019 Extra Help - ORD 841'!D60,5)</f>
        <v>17.61</v>
      </c>
      <c r="E49" s="262">
        <f>ROUND(('2019 Extra Help - ORD 841'!E60*'2020 Extra Help - ORD 841'!$E$1)+'2019 Extra Help - ORD 841'!E60,5)</f>
        <v>20.239999999999998</v>
      </c>
      <c r="F49" s="211"/>
    </row>
    <row r="50" spans="1:7" s="212" customFormat="1" ht="13.5" customHeight="1" thickBot="1" x14ac:dyDescent="0.25">
      <c r="A50" s="80"/>
      <c r="B50" s="226"/>
      <c r="C50" s="39"/>
      <c r="D50" s="189"/>
      <c r="E50" s="190"/>
      <c r="F50" s="211"/>
    </row>
    <row r="51" spans="1:7" s="212" customFormat="1" ht="13.5" customHeight="1" x14ac:dyDescent="0.2">
      <c r="A51" s="79">
        <v>17</v>
      </c>
      <c r="B51" s="228"/>
      <c r="C51" s="45"/>
      <c r="D51" s="262">
        <f>ROUND(('2019 Extra Help - ORD 841'!D63*'2020 Extra Help - ORD 841'!$E$1)+'2019 Extra Help - ORD 841'!D63,5)</f>
        <v>17.91</v>
      </c>
      <c r="E51" s="262">
        <f>ROUND(('2019 Extra Help - ORD 841'!E63*'2020 Extra Help - ORD 841'!$E$1)+'2019 Extra Help - ORD 841'!E63,5)</f>
        <v>20.65</v>
      </c>
      <c r="F51" s="211"/>
    </row>
    <row r="52" spans="1:7" s="212" customFormat="1" ht="13.5" customHeight="1" thickBot="1" x14ac:dyDescent="0.25">
      <c r="A52" s="80"/>
      <c r="B52" s="226"/>
      <c r="C52" s="39"/>
      <c r="D52" s="189"/>
      <c r="E52" s="190"/>
      <c r="F52" s="211"/>
    </row>
    <row r="53" spans="1:7" s="212" customFormat="1" ht="13.5" customHeight="1" x14ac:dyDescent="0.2">
      <c r="A53" s="79">
        <v>18</v>
      </c>
      <c r="B53" s="224"/>
      <c r="C53" s="45"/>
      <c r="D53" s="262">
        <f>ROUND(('2019 Extra Help - ORD 841'!D66*'2020 Extra Help - ORD 841'!$E$1)+'2019 Extra Help - ORD 841'!D66,5)</f>
        <v>18.21</v>
      </c>
      <c r="E53" s="262">
        <f>ROUND(('2019 Extra Help - ORD 841'!E66*'2020 Extra Help - ORD 841'!$E$1)+'2019 Extra Help - ORD 841'!E66,5)</f>
        <v>21.09</v>
      </c>
      <c r="F53" s="211"/>
    </row>
    <row r="54" spans="1:7" s="212" customFormat="1" ht="13.5" customHeight="1" thickBot="1" x14ac:dyDescent="0.25">
      <c r="A54" s="80"/>
      <c r="B54" s="226"/>
      <c r="C54" s="39"/>
      <c r="D54" s="189"/>
      <c r="E54" s="190"/>
      <c r="F54" s="211"/>
    </row>
    <row r="55" spans="1:7" s="212" customFormat="1" ht="13.5" customHeight="1" x14ac:dyDescent="0.2">
      <c r="A55" s="79">
        <v>19</v>
      </c>
      <c r="B55" s="228"/>
      <c r="C55" s="45"/>
      <c r="D55" s="262">
        <f>ROUND(('2019 Extra Help - ORD 841'!D69*'2020 Extra Help - ORD 841'!$E$1)+'2019 Extra Help - ORD 841'!D69,5)</f>
        <v>18.52</v>
      </c>
      <c r="E55" s="262">
        <f>ROUND(('2019 Extra Help - ORD 841'!E69*'2020 Extra Help - ORD 841'!$E$1)+'2019 Extra Help - ORD 841'!E69,5)</f>
        <v>21.53</v>
      </c>
      <c r="F55" s="211"/>
    </row>
    <row r="56" spans="1:7" s="212" customFormat="1" ht="13.5" customHeight="1" thickBot="1" x14ac:dyDescent="0.25">
      <c r="A56" s="80"/>
      <c r="B56" s="226"/>
      <c r="C56" s="39"/>
      <c r="D56" s="189"/>
      <c r="E56" s="190"/>
      <c r="F56" s="211"/>
    </row>
    <row r="57" spans="1:7" s="212" customFormat="1" ht="13.5" customHeight="1" x14ac:dyDescent="0.2">
      <c r="A57" s="79">
        <v>20</v>
      </c>
      <c r="B57" s="228"/>
      <c r="C57" s="45"/>
      <c r="D57" s="262">
        <f>ROUND(('2019 Extra Help - ORD 841'!D72*'2020 Extra Help - ORD 841'!$E$1)+'2019 Extra Help - ORD 841'!D72,5)</f>
        <v>18.84</v>
      </c>
      <c r="E57" s="262">
        <f>ROUND(('2019 Extra Help - ORD 841'!E72*'2020 Extra Help - ORD 841'!$E$1)+'2019 Extra Help - ORD 841'!E72,5)</f>
        <v>21.99</v>
      </c>
      <c r="F57" s="211"/>
    </row>
    <row r="58" spans="1:7" s="212" customFormat="1" ht="13.5" customHeight="1" thickBot="1" x14ac:dyDescent="0.25">
      <c r="A58" s="80"/>
      <c r="B58" s="226"/>
      <c r="C58" s="39"/>
      <c r="D58" s="189"/>
      <c r="E58" s="190"/>
      <c r="F58" s="211"/>
    </row>
    <row r="59" spans="1:7" s="212" customFormat="1" ht="13.5" customHeight="1" x14ac:dyDescent="0.2">
      <c r="A59" s="79">
        <v>21</v>
      </c>
      <c r="B59" s="228" t="s">
        <v>258</v>
      </c>
      <c r="C59" s="45" t="s">
        <v>105</v>
      </c>
      <c r="D59" s="262">
        <f>ROUND(('2019 Extra Help - ORD 841'!D75*'2020 Extra Help - ORD 841'!$E$1)+'2019 Extra Help - ORD 841'!D75,5)</f>
        <v>19.149999999999999</v>
      </c>
      <c r="E59" s="262">
        <f>ROUND(('2019 Extra Help - ORD 841'!E75*'2020 Extra Help - ORD 841'!$E$1)+'2019 Extra Help - ORD 841'!E75,5)</f>
        <v>22.44</v>
      </c>
      <c r="F59" s="211"/>
      <c r="G59" s="223"/>
    </row>
    <row r="60" spans="1:7" s="212" customFormat="1" ht="13.5" customHeight="1" x14ac:dyDescent="0.2">
      <c r="A60" s="76"/>
      <c r="B60" s="224" t="s">
        <v>19</v>
      </c>
      <c r="C60" s="29" t="s">
        <v>105</v>
      </c>
      <c r="D60" s="188"/>
      <c r="E60" s="188"/>
      <c r="F60" s="211"/>
    </row>
    <row r="61" spans="1:7" s="212" customFormat="1" ht="13.5" customHeight="1" thickBot="1" x14ac:dyDescent="0.25">
      <c r="A61" s="80"/>
      <c r="B61" s="226"/>
      <c r="C61" s="39"/>
      <c r="D61" s="189"/>
      <c r="E61" s="190"/>
      <c r="F61" s="211"/>
    </row>
    <row r="62" spans="1:7" s="212" customFormat="1" ht="13.5" customHeight="1" x14ac:dyDescent="0.2">
      <c r="A62" s="79">
        <v>22</v>
      </c>
      <c r="B62" s="228"/>
      <c r="C62" s="45"/>
      <c r="D62" s="262">
        <f>ROUND(('2019 Extra Help - ORD 841'!D78*'2020 Extra Help - ORD 841'!$E$1)+'2019 Extra Help - ORD 841'!D78,5)</f>
        <v>19.48</v>
      </c>
      <c r="E62" s="262">
        <f>ROUND(('2019 Extra Help - ORD 841'!E78*'2020 Extra Help - ORD 841'!$E$1)+'2019 Extra Help - ORD 841'!E78,5)</f>
        <v>22.91</v>
      </c>
      <c r="F62" s="211"/>
    </row>
    <row r="63" spans="1:7" s="212" customFormat="1" ht="13.5" customHeight="1" thickBot="1" x14ac:dyDescent="0.25">
      <c r="A63" s="80"/>
      <c r="B63" s="226"/>
      <c r="C63" s="39"/>
      <c r="D63" s="189"/>
      <c r="E63" s="190"/>
      <c r="F63" s="211"/>
    </row>
    <row r="64" spans="1:7" s="212" customFormat="1" ht="13.5" customHeight="1" x14ac:dyDescent="0.2">
      <c r="A64" s="79">
        <v>23</v>
      </c>
      <c r="B64" s="228"/>
      <c r="C64" s="45"/>
      <c r="D64" s="262">
        <f>ROUND(('2019 Extra Help - ORD 841'!D81*'2020 Extra Help - ORD 841'!$E$1)+'2019 Extra Help - ORD 841'!D81,5)</f>
        <v>19.809999999999999</v>
      </c>
      <c r="E64" s="262">
        <f>ROUND(('2019 Extra Help - ORD 841'!E81*'2020 Extra Help - ORD 841'!$E$1)+'2019 Extra Help - ORD 841'!E81,5)</f>
        <v>23.39</v>
      </c>
      <c r="F64" s="211"/>
    </row>
    <row r="65" spans="1:7" s="212" customFormat="1" ht="13.5" customHeight="1" thickBot="1" x14ac:dyDescent="0.25">
      <c r="A65" s="80"/>
      <c r="B65" s="226"/>
      <c r="C65" s="39"/>
      <c r="D65" s="189"/>
      <c r="E65" s="190"/>
      <c r="F65" s="211"/>
    </row>
    <row r="66" spans="1:7" s="212" customFormat="1" ht="13.5" customHeight="1" x14ac:dyDescent="0.2">
      <c r="A66" s="79">
        <v>24</v>
      </c>
      <c r="B66" s="228"/>
      <c r="C66" s="45"/>
      <c r="D66" s="262">
        <f>ROUND(('2019 Extra Help - ORD 841'!D84*'2020 Extra Help - ORD 841'!$E$1)+'2019 Extra Help - ORD 841'!D84,5)</f>
        <v>20.13</v>
      </c>
      <c r="E66" s="262">
        <f>ROUND(('2019 Extra Help - ORD 841'!E84*'2020 Extra Help - ORD 841'!$E$1)+'2019 Extra Help - ORD 841'!E84,5)</f>
        <v>23.88</v>
      </c>
      <c r="F66" s="211"/>
    </row>
    <row r="67" spans="1:7" s="212" customFormat="1" ht="13.5" customHeight="1" thickBot="1" x14ac:dyDescent="0.25">
      <c r="A67" s="80"/>
      <c r="B67" s="226"/>
      <c r="C67" s="39"/>
      <c r="D67" s="189"/>
      <c r="E67" s="190"/>
      <c r="F67" s="211"/>
    </row>
    <row r="68" spans="1:7" s="212" customFormat="1" ht="13.5" customHeight="1" x14ac:dyDescent="0.2">
      <c r="A68" s="79">
        <v>25</v>
      </c>
      <c r="B68" s="228"/>
      <c r="C68" s="45"/>
      <c r="D68" s="262">
        <f>ROUND(('2019 Extra Help - ORD 841'!D87*'2020 Extra Help - ORD 841'!$E$1)+'2019 Extra Help - ORD 841'!D87,5)</f>
        <v>20.48</v>
      </c>
      <c r="E68" s="262">
        <f>ROUND(('2019 Extra Help - ORD 841'!E87*'2020 Extra Help - ORD 841'!$E$1)+'2019 Extra Help - ORD 841'!E87,5)</f>
        <v>24.38</v>
      </c>
      <c r="F68" s="211"/>
    </row>
    <row r="69" spans="1:7" s="212" customFormat="1" ht="13.5" customHeight="1" thickBot="1" x14ac:dyDescent="0.25">
      <c r="A69" s="80"/>
      <c r="B69" s="226"/>
      <c r="C69" s="39"/>
      <c r="D69" s="189"/>
      <c r="E69" s="190"/>
      <c r="F69" s="211"/>
    </row>
    <row r="70" spans="1:7" s="212" customFormat="1" ht="13.5" customHeight="1" x14ac:dyDescent="0.2">
      <c r="A70" s="79">
        <v>26</v>
      </c>
      <c r="B70" s="228"/>
      <c r="C70" s="45"/>
      <c r="D70" s="262">
        <f>ROUND(('2019 Extra Help - ORD 841'!D90*'2020 Extra Help - ORD 841'!$E$1)+'2019 Extra Help - ORD 841'!D90,5)</f>
        <v>20.83</v>
      </c>
      <c r="E70" s="262">
        <f>ROUND(('2019 Extra Help - ORD 841'!E90*'2020 Extra Help - ORD 841'!$E$1)+'2019 Extra Help - ORD 841'!E90,5)</f>
        <v>24.9</v>
      </c>
      <c r="F70" s="211"/>
    </row>
    <row r="71" spans="1:7" s="212" customFormat="1" ht="13.5" customHeight="1" thickBot="1" x14ac:dyDescent="0.25">
      <c r="A71" s="80"/>
      <c r="B71" s="226"/>
      <c r="C71" s="39"/>
      <c r="D71" s="189"/>
      <c r="E71" s="190"/>
      <c r="F71" s="211"/>
    </row>
    <row r="72" spans="1:7" s="212" customFormat="1" ht="13.5" customHeight="1" x14ac:dyDescent="0.2">
      <c r="A72" s="79">
        <v>27</v>
      </c>
      <c r="B72" s="228"/>
      <c r="C72" s="45"/>
      <c r="D72" s="262">
        <f>ROUND(('2019 Extra Help - ORD 841'!D93*'2020 Extra Help - ORD 841'!$E$1)+'2019 Extra Help - ORD 841'!D93,5)</f>
        <v>21.19</v>
      </c>
      <c r="E72" s="262">
        <f>ROUND(('2019 Extra Help - ORD 841'!E93*'2020 Extra Help - ORD 841'!$E$1)+'2019 Extra Help - ORD 841'!E93,5)</f>
        <v>25.42</v>
      </c>
      <c r="F72" s="211"/>
    </row>
    <row r="73" spans="1:7" s="212" customFormat="1" ht="13.5" customHeight="1" thickBot="1" x14ac:dyDescent="0.25">
      <c r="A73" s="80"/>
      <c r="B73" s="226"/>
      <c r="C73" s="39"/>
      <c r="D73" s="189"/>
      <c r="E73" s="190"/>
      <c r="F73" s="211"/>
    </row>
    <row r="74" spans="1:7" s="212" customFormat="1" ht="13.5" customHeight="1" x14ac:dyDescent="0.2">
      <c r="A74" s="79">
        <v>28</v>
      </c>
      <c r="B74" s="228" t="s">
        <v>259</v>
      </c>
      <c r="C74" s="45" t="s">
        <v>105</v>
      </c>
      <c r="D74" s="262">
        <f>ROUND(('2019 Extra Help - ORD 841'!D96*'2020 Extra Help - ORD 841'!$E$1)+'2019 Extra Help - ORD 841'!D96,5)</f>
        <v>21.54</v>
      </c>
      <c r="E74" s="262">
        <f>ROUND(('2019 Extra Help - ORD 841'!E96*'2020 Extra Help - ORD 841'!$E$1)+'2019 Extra Help - ORD 841'!E96,5)</f>
        <v>25.95</v>
      </c>
      <c r="F74" s="211"/>
      <c r="G74" s="223"/>
    </row>
    <row r="75" spans="1:7" s="212" customFormat="1" ht="13.5" customHeight="1" x14ac:dyDescent="0.2">
      <c r="A75" s="76"/>
      <c r="B75" s="297" t="s">
        <v>304</v>
      </c>
      <c r="C75" s="29"/>
      <c r="D75" s="188"/>
      <c r="E75" s="188"/>
      <c r="F75" s="211"/>
    </row>
    <row r="76" spans="1:7" s="212" customFormat="1" ht="13.5" customHeight="1" thickBot="1" x14ac:dyDescent="0.25">
      <c r="A76" s="80"/>
      <c r="B76" s="226"/>
      <c r="C76" s="39"/>
      <c r="D76" s="189"/>
      <c r="E76" s="190"/>
      <c r="F76" s="211"/>
    </row>
    <row r="77" spans="1:7" s="212" customFormat="1" ht="13.5" customHeight="1" x14ac:dyDescent="0.2">
      <c r="A77" s="79">
        <v>29</v>
      </c>
      <c r="B77" s="228"/>
      <c r="C77" s="45"/>
      <c r="D77" s="262">
        <f>ROUND(('2019 Extra Help - ORD 841'!D99*'2020 Extra Help - ORD 841'!$E$1)+'2019 Extra Help - ORD 841'!D99,5)</f>
        <v>21.91</v>
      </c>
      <c r="E77" s="262">
        <f>ROUND(('2019 Extra Help - ORD 841'!E99*'2020 Extra Help - ORD 841'!$E$1)+'2019 Extra Help - ORD 841'!E99,5)</f>
        <v>26.49</v>
      </c>
      <c r="F77" s="211"/>
    </row>
    <row r="78" spans="1:7" s="212" customFormat="1" ht="13.5" customHeight="1" thickBot="1" x14ac:dyDescent="0.25">
      <c r="A78" s="80"/>
      <c r="B78" s="226"/>
      <c r="C78" s="39"/>
      <c r="D78" s="189"/>
      <c r="E78" s="190"/>
      <c r="F78" s="211"/>
    </row>
    <row r="79" spans="1:7" s="212" customFormat="1" ht="13.5" customHeight="1" x14ac:dyDescent="0.2">
      <c r="A79" s="79">
        <v>30</v>
      </c>
      <c r="B79" s="228" t="s">
        <v>305</v>
      </c>
      <c r="C79" s="45"/>
      <c r="D79" s="262">
        <f>ROUND(('2019 Extra Help - ORD 841'!D102*'2020 Extra Help - ORD 841'!$E$1)+'2019 Extra Help - ORD 841'!D102,5)</f>
        <v>22.28</v>
      </c>
      <c r="E79" s="262">
        <f>ROUND(('2019 Extra Help - ORD 841'!E102*'2020 Extra Help - ORD 841'!$E$1)+'2019 Extra Help - ORD 841'!E102,5)</f>
        <v>27.04</v>
      </c>
      <c r="F79" s="211"/>
    </row>
    <row r="80" spans="1:7" s="212" customFormat="1" ht="13.5" customHeight="1" x14ac:dyDescent="0.2">
      <c r="A80" s="76"/>
      <c r="B80" s="297" t="s">
        <v>303</v>
      </c>
      <c r="C80" s="29"/>
      <c r="D80" s="188"/>
      <c r="E80" s="188"/>
      <c r="F80" s="211"/>
    </row>
    <row r="81" spans="1:7" s="212" customFormat="1" ht="13.5" customHeight="1" thickBot="1" x14ac:dyDescent="0.25">
      <c r="A81" s="80"/>
      <c r="B81" s="226"/>
      <c r="C81" s="39"/>
      <c r="D81" s="189"/>
      <c r="E81" s="190"/>
      <c r="F81" s="211"/>
    </row>
    <row r="82" spans="1:7" s="212" customFormat="1" ht="13.5" customHeight="1" x14ac:dyDescent="0.2">
      <c r="A82" s="233">
        <v>31</v>
      </c>
      <c r="B82" s="234" t="s">
        <v>260</v>
      </c>
      <c r="C82" s="230" t="s">
        <v>105</v>
      </c>
      <c r="D82" s="262">
        <f>ROUND(('2019 Extra Help - ORD 841'!D105*'2020 Extra Help - ORD 841'!$E$1)+'2019 Extra Help - ORD 841'!D105,5)</f>
        <v>22.64</v>
      </c>
      <c r="E82" s="262">
        <f>ROUND(('2019 Extra Help - ORD 841'!E105*'2020 Extra Help - ORD 841'!$E$1)+'2019 Extra Help - ORD 841'!E105,5)</f>
        <v>27.54</v>
      </c>
      <c r="F82" s="211"/>
      <c r="G82" s="223"/>
    </row>
    <row r="83" spans="1:7" s="212" customFormat="1" ht="13.5" customHeight="1" x14ac:dyDescent="0.2">
      <c r="A83" s="76"/>
      <c r="B83" s="224" t="s">
        <v>261</v>
      </c>
      <c r="C83" s="29" t="s">
        <v>105</v>
      </c>
      <c r="D83" s="188"/>
      <c r="E83" s="188"/>
      <c r="F83" s="211"/>
    </row>
    <row r="84" spans="1:7" s="212" customFormat="1" ht="13.5" customHeight="1" thickBot="1" x14ac:dyDescent="0.25">
      <c r="A84" s="80"/>
      <c r="B84" s="226"/>
      <c r="C84" s="39"/>
      <c r="D84" s="189"/>
      <c r="E84" s="190"/>
      <c r="F84" s="211"/>
    </row>
    <row r="85" spans="1:7" s="212" customFormat="1" ht="13.5" customHeight="1" x14ac:dyDescent="0.2">
      <c r="A85" s="79">
        <v>32</v>
      </c>
      <c r="B85" s="234" t="s">
        <v>262</v>
      </c>
      <c r="C85" s="29" t="s">
        <v>105</v>
      </c>
      <c r="D85" s="262">
        <f>ROUND(('2019 Extra Help - ORD 841'!D108*'2020 Extra Help - ORD 841'!$E$1)+'2019 Extra Help - ORD 841'!D108,5)</f>
        <v>23.2</v>
      </c>
      <c r="E85" s="262">
        <f>ROUND(('2019 Extra Help - ORD 841'!E108*'2020 Extra Help - ORD 841'!$E$1)+'2019 Extra Help - ORD 841'!E108,5)</f>
        <v>28.23</v>
      </c>
      <c r="F85" s="211"/>
    </row>
    <row r="86" spans="1:7" s="212" customFormat="1" ht="13.5" customHeight="1" thickBot="1" x14ac:dyDescent="0.25">
      <c r="A86" s="80"/>
      <c r="B86" s="226"/>
      <c r="C86" s="39"/>
      <c r="D86" s="189"/>
      <c r="E86" s="190"/>
      <c r="F86" s="211"/>
    </row>
    <row r="87" spans="1:7" s="212" customFormat="1" ht="13.5" customHeight="1" x14ac:dyDescent="0.2">
      <c r="A87" s="79">
        <v>33</v>
      </c>
      <c r="B87" s="270"/>
      <c r="C87" s="29" t="s">
        <v>105</v>
      </c>
      <c r="D87" s="262">
        <f>ROUND(('2019 Extra Help - ORD 841'!D111*'2020 Extra Help - ORD 841'!$E$1)+'2019 Extra Help - ORD 841'!D111,5)</f>
        <v>23.79</v>
      </c>
      <c r="E87" s="262">
        <f>ROUND(('2019 Extra Help - ORD 841'!E111*'2020 Extra Help - ORD 841'!$E$1)+'2019 Extra Help - ORD 841'!E111,5)</f>
        <v>28.93</v>
      </c>
      <c r="F87" s="211"/>
      <c r="G87" s="223"/>
    </row>
    <row r="88" spans="1:7" s="212" customFormat="1" ht="13.5" customHeight="1" thickBot="1" x14ac:dyDescent="0.25">
      <c r="A88" s="80"/>
      <c r="B88" s="226"/>
      <c r="C88" s="39"/>
      <c r="D88" s="189"/>
      <c r="E88" s="190"/>
      <c r="F88" s="211"/>
    </row>
    <row r="89" spans="1:7" s="212" customFormat="1" ht="13.5" customHeight="1" x14ac:dyDescent="0.2">
      <c r="A89" s="79">
        <v>34</v>
      </c>
      <c r="B89" s="228"/>
      <c r="C89" s="45" t="s">
        <v>105</v>
      </c>
      <c r="D89" s="262">
        <f>ROUND(('2019 Extra Help - ORD 841'!D114*'2020 Extra Help - ORD 841'!$E$1)+'2019 Extra Help - ORD 841'!D114,5)</f>
        <v>24.37</v>
      </c>
      <c r="E89" s="262">
        <f>ROUND(('2019 Extra Help - ORD 841'!E114*'2020 Extra Help - ORD 841'!$E$1)+'2019 Extra Help - ORD 841'!E114,5)</f>
        <v>29.66</v>
      </c>
      <c r="F89" s="211"/>
      <c r="G89" s="223"/>
    </row>
    <row r="90" spans="1:7" s="212" customFormat="1" ht="13.5" customHeight="1" thickBot="1" x14ac:dyDescent="0.25">
      <c r="A90" s="80"/>
      <c r="B90" s="235"/>
      <c r="C90" s="49"/>
      <c r="D90" s="189"/>
      <c r="E90" s="190"/>
      <c r="F90" s="211"/>
      <c r="G90" s="223"/>
    </row>
    <row r="91" spans="1:7" s="212" customFormat="1" ht="13.5" customHeight="1" x14ac:dyDescent="0.2">
      <c r="A91" s="79">
        <v>35</v>
      </c>
      <c r="B91" s="234" t="s">
        <v>263</v>
      </c>
      <c r="C91" s="45" t="s">
        <v>105</v>
      </c>
      <c r="D91" s="262">
        <f>ROUND(('2019 Extra Help - ORD 841'!D117*'2020 Extra Help - ORD 841'!$E$1)+'2019 Extra Help - ORD 841'!D117,5)</f>
        <v>24.99</v>
      </c>
      <c r="E91" s="262">
        <f>ROUND(('2019 Extra Help - ORD 841'!E117*'2020 Extra Help - ORD 841'!$E$1)+'2019 Extra Help - ORD 841'!E117,5)</f>
        <v>30.4</v>
      </c>
      <c r="F91" s="211"/>
      <c r="G91" s="223"/>
    </row>
    <row r="92" spans="1:7" s="212" customFormat="1" ht="13.5" customHeight="1" thickBot="1" x14ac:dyDescent="0.25">
      <c r="A92" s="80"/>
      <c r="B92" s="226"/>
      <c r="C92" s="39"/>
      <c r="D92" s="189"/>
      <c r="E92" s="190"/>
      <c r="F92" s="211"/>
      <c r="G92" s="223"/>
    </row>
    <row r="93" spans="1:7" s="212" customFormat="1" ht="13.5" customHeight="1" x14ac:dyDescent="0.2">
      <c r="A93" s="79">
        <v>36</v>
      </c>
      <c r="B93" s="234" t="s">
        <v>193</v>
      </c>
      <c r="C93" s="45" t="s">
        <v>105</v>
      </c>
      <c r="D93" s="262">
        <f>ROUND(('2019 Extra Help - ORD 841'!D120*'2020 Extra Help - ORD 841'!$E$1)+'2019 Extra Help - ORD 841'!D120,5)</f>
        <v>25.61</v>
      </c>
      <c r="E93" s="262">
        <f>ROUND(('2019 Extra Help - ORD 841'!E120*'2020 Extra Help - ORD 841'!$E$1)+'2019 Extra Help - ORD 841'!E120,5)</f>
        <v>31.16</v>
      </c>
      <c r="F93" s="211"/>
      <c r="G93" s="223"/>
    </row>
    <row r="94" spans="1:7" s="212" customFormat="1" ht="13.5" customHeight="1" thickBot="1" x14ac:dyDescent="0.25">
      <c r="A94" s="80"/>
      <c r="B94" s="226"/>
      <c r="C94" s="24"/>
      <c r="D94" s="189"/>
      <c r="E94" s="190"/>
      <c r="F94" s="211"/>
      <c r="G94" s="223"/>
    </row>
    <row r="95" spans="1:7" s="212" customFormat="1" ht="13.5" customHeight="1" x14ac:dyDescent="0.2">
      <c r="A95" s="79">
        <v>37</v>
      </c>
      <c r="B95" s="228"/>
      <c r="C95" s="45"/>
      <c r="D95" s="262">
        <f>ROUND(('2019 Extra Help - ORD 841'!D123*'2020 Extra Help - ORD 841'!$E$1)+'2019 Extra Help - ORD 841'!D123,5)</f>
        <v>26.26</v>
      </c>
      <c r="E95" s="262">
        <f>ROUND(('2019 Extra Help - ORD 841'!E123*'2020 Extra Help - ORD 841'!$E$1)+'2019 Extra Help - ORD 841'!E123,5)</f>
        <v>31.95</v>
      </c>
      <c r="F95" s="211"/>
      <c r="G95" s="223"/>
    </row>
    <row r="96" spans="1:7" s="212" customFormat="1" ht="13.5" customHeight="1" thickBot="1" x14ac:dyDescent="0.25">
      <c r="A96" s="80"/>
      <c r="B96" s="226"/>
      <c r="C96" s="39"/>
      <c r="D96" s="189"/>
      <c r="E96" s="190"/>
      <c r="F96" s="211"/>
      <c r="G96" s="223"/>
    </row>
    <row r="97" spans="1:7" s="212" customFormat="1" ht="13.5" customHeight="1" x14ac:dyDescent="0.2">
      <c r="A97" s="79">
        <v>38</v>
      </c>
      <c r="B97" s="228"/>
      <c r="C97" s="45"/>
      <c r="D97" s="262">
        <f>ROUND(('2019 Extra Help - ORD 841'!D126*'2020 Extra Help - ORD 841'!$E$1)+'2019 Extra Help - ORD 841'!D126,5)</f>
        <v>26.91</v>
      </c>
      <c r="E97" s="262">
        <f>ROUND(('2019 Extra Help - ORD 841'!E126*'2020 Extra Help - ORD 841'!$E$1)+'2019 Extra Help - ORD 841'!E126,5)</f>
        <v>32.74</v>
      </c>
      <c r="F97" s="211"/>
      <c r="G97" s="223"/>
    </row>
    <row r="98" spans="1:7" s="212" customFormat="1" ht="13.5" customHeight="1" thickBot="1" x14ac:dyDescent="0.25">
      <c r="A98" s="80"/>
      <c r="B98" s="226"/>
      <c r="C98" s="39"/>
      <c r="D98" s="189"/>
      <c r="E98" s="190"/>
      <c r="F98" s="211"/>
      <c r="G98" s="223"/>
    </row>
    <row r="99" spans="1:7" s="212" customFormat="1" ht="13.5" customHeight="1" x14ac:dyDescent="0.2">
      <c r="A99" s="79">
        <v>39</v>
      </c>
      <c r="B99" s="228"/>
      <c r="C99" s="45"/>
      <c r="D99" s="262">
        <f>ROUND(('2019 Extra Help - ORD 841'!D129*'2020 Extra Help - ORD 841'!$E$1)+'2019 Extra Help - ORD 841'!D129,5)</f>
        <v>27.58</v>
      </c>
      <c r="E99" s="262">
        <f>ROUND(('2019 Extra Help - ORD 841'!E129*'2020 Extra Help - ORD 841'!$E$1)+'2019 Extra Help - ORD 841'!E129,5)</f>
        <v>33.56</v>
      </c>
      <c r="F99" s="211"/>
      <c r="G99" s="223"/>
    </row>
    <row r="100" spans="1:7" s="212" customFormat="1" ht="13.5" customHeight="1" thickBot="1" x14ac:dyDescent="0.25">
      <c r="A100" s="81"/>
      <c r="B100" s="236"/>
      <c r="C100" s="85"/>
      <c r="D100" s="189"/>
      <c r="E100" s="190"/>
      <c r="F100" s="211"/>
      <c r="G100" s="223"/>
    </row>
    <row r="101" spans="1:7" s="212" customFormat="1" ht="13.5" customHeight="1" x14ac:dyDescent="0.2">
      <c r="A101" s="79">
        <v>40</v>
      </c>
      <c r="B101" s="228"/>
      <c r="C101" s="45"/>
      <c r="D101" s="262">
        <f>ROUND(('2019 Extra Help - ORD 841'!D132*'2020 Extra Help - ORD 841'!$E$1)+'2019 Extra Help - ORD 841'!D132,5)</f>
        <v>28.27</v>
      </c>
      <c r="E101" s="262">
        <f>ROUND(('2019 Extra Help - ORD 841'!E132*'2020 Extra Help - ORD 841'!$E$1)+'2019 Extra Help - ORD 841'!E132,5)</f>
        <v>34.39</v>
      </c>
      <c r="F101" s="211"/>
      <c r="G101" s="223"/>
    </row>
    <row r="102" spans="1:7" s="212" customFormat="1" ht="13.5" customHeight="1" thickBot="1" x14ac:dyDescent="0.25">
      <c r="A102" s="80"/>
      <c r="B102" s="226"/>
      <c r="C102" s="39"/>
      <c r="D102" s="197"/>
      <c r="E102" s="198"/>
      <c r="F102" s="211"/>
      <c r="G102" s="223"/>
    </row>
    <row r="103" spans="1:7" s="212" customFormat="1" ht="13.5" customHeight="1" x14ac:dyDescent="0.2">
      <c r="A103" s="79">
        <v>41</v>
      </c>
      <c r="B103" s="222"/>
      <c r="C103" s="45"/>
      <c r="D103" s="262">
        <f>ROUND(('2019 Extra Help - ORD 841'!D135*'2020 Extra Help - ORD 841'!$E$1)+'2019 Extra Help - ORD 841'!D135,5)</f>
        <v>28.97</v>
      </c>
      <c r="E103" s="262">
        <f>ROUND(('2019 Extra Help - ORD 841'!E135*'2020 Extra Help - ORD 841'!$E$1)+'2019 Extra Help - ORD 841'!E135,5)</f>
        <v>35.26</v>
      </c>
      <c r="F103" s="211"/>
      <c r="G103" s="223"/>
    </row>
    <row r="104" spans="1:7" s="212" customFormat="1" ht="13.5" customHeight="1" thickBot="1" x14ac:dyDescent="0.25">
      <c r="A104" s="80"/>
      <c r="B104" s="224"/>
      <c r="C104" s="39"/>
      <c r="D104" s="197"/>
      <c r="E104" s="198"/>
      <c r="F104" s="211"/>
      <c r="G104" s="223"/>
    </row>
    <row r="105" spans="1:7" s="212" customFormat="1" ht="13.5" customHeight="1" x14ac:dyDescent="0.2">
      <c r="A105" s="79">
        <v>42</v>
      </c>
      <c r="B105" s="234"/>
      <c r="C105" s="45"/>
      <c r="D105" s="262">
        <f>ROUND(('2019 Extra Help - ORD 841'!D138*'2020 Extra Help - ORD 841'!$E$1)+'2019 Extra Help - ORD 841'!D138,5)</f>
        <v>29.7</v>
      </c>
      <c r="E105" s="262">
        <f>ROUND(('2019 Extra Help - ORD 841'!E138*'2020 Extra Help - ORD 841'!$E$1)+'2019 Extra Help - ORD 841'!E138,5)</f>
        <v>36.14</v>
      </c>
      <c r="F105" s="211"/>
      <c r="G105" s="223"/>
    </row>
    <row r="106" spans="1:7" s="212" customFormat="1" ht="13.5" customHeight="1" thickBot="1" x14ac:dyDescent="0.25">
      <c r="A106" s="80"/>
      <c r="B106" s="226"/>
      <c r="C106" s="39"/>
      <c r="D106" s="197"/>
      <c r="E106" s="198"/>
      <c r="F106" s="211"/>
      <c r="G106" s="223"/>
    </row>
    <row r="107" spans="1:7" s="212" customFormat="1" ht="13.5" customHeight="1" x14ac:dyDescent="0.2">
      <c r="A107" s="79">
        <v>43</v>
      </c>
      <c r="B107" s="234"/>
      <c r="C107" s="45"/>
      <c r="D107" s="262">
        <f>ROUND(('2019 Extra Help - ORD 841'!D141*'2020 Extra Help - ORD 841'!$E$1)+'2019 Extra Help - ORD 841'!D141,5)</f>
        <v>30.45</v>
      </c>
      <c r="E107" s="262">
        <f>ROUND(('2019 Extra Help - ORD 841'!E141*'2020 Extra Help - ORD 841'!$E$1)+'2019 Extra Help - ORD 841'!E141,5)</f>
        <v>37.049999999999997</v>
      </c>
      <c r="F107" s="211"/>
      <c r="G107" s="223"/>
    </row>
    <row r="108" spans="1:7" s="212" customFormat="1" ht="13.5" customHeight="1" thickBot="1" x14ac:dyDescent="0.25">
      <c r="A108" s="80"/>
      <c r="B108" s="235"/>
      <c r="C108" s="84"/>
      <c r="D108" s="189"/>
      <c r="E108" s="190"/>
      <c r="F108" s="211"/>
      <c r="G108" s="223"/>
    </row>
    <row r="109" spans="1:7" s="212" customFormat="1" ht="13.5" customHeight="1" x14ac:dyDescent="0.2">
      <c r="A109" s="79">
        <v>44</v>
      </c>
      <c r="B109" s="228"/>
      <c r="C109" s="45"/>
      <c r="D109" s="262">
        <f>ROUND(('2019 Extra Help - ORD 841'!D144*'2020 Extra Help - ORD 841'!$E$1)+'2019 Extra Help - ORD 841'!D144,5)</f>
        <v>31.2</v>
      </c>
      <c r="E109" s="262">
        <f>ROUND(('2019 Extra Help - ORD 841'!E144*'2020 Extra Help - ORD 841'!$E$1)+'2019 Extra Help - ORD 841'!E144,5)</f>
        <v>37.97</v>
      </c>
      <c r="F109" s="211"/>
      <c r="G109" s="223"/>
    </row>
    <row r="110" spans="1:7" s="212" customFormat="1" ht="13.5" customHeight="1" thickBot="1" x14ac:dyDescent="0.25">
      <c r="A110" s="80"/>
      <c r="B110" s="237"/>
      <c r="C110" s="88"/>
      <c r="D110" s="189"/>
      <c r="E110" s="190"/>
      <c r="F110" s="211"/>
      <c r="G110" s="223"/>
    </row>
    <row r="111" spans="1:7" s="212" customFormat="1" ht="13.5" customHeight="1" x14ac:dyDescent="0.2">
      <c r="A111" s="79">
        <v>45</v>
      </c>
      <c r="B111" s="238"/>
      <c r="C111" s="86"/>
      <c r="D111" s="262">
        <f>ROUND(('2019 Extra Help - ORD 841'!D147*'2020 Extra Help - ORD 841'!$E$1)+'2019 Extra Help - ORD 841'!D147,5)</f>
        <v>31.99</v>
      </c>
      <c r="E111" s="262">
        <f>ROUND(('2019 Extra Help - ORD 841'!E147*'2020 Extra Help - ORD 841'!$E$1)+'2019 Extra Help - ORD 841'!E147,5)</f>
        <v>38.92</v>
      </c>
      <c r="F111" s="211"/>
      <c r="G111" s="223"/>
    </row>
    <row r="112" spans="1:7" s="212" customFormat="1" ht="13.5" customHeight="1" thickBot="1" x14ac:dyDescent="0.25">
      <c r="A112" s="80"/>
      <c r="B112" s="235"/>
      <c r="C112" s="49"/>
      <c r="D112" s="189"/>
      <c r="E112" s="190"/>
      <c r="F112" s="211"/>
      <c r="G112" s="223"/>
    </row>
    <row r="113" spans="1:9" s="212" customFormat="1" ht="13.5" customHeight="1" x14ac:dyDescent="0.2">
      <c r="A113" s="79">
        <v>46</v>
      </c>
      <c r="B113" s="228" t="s">
        <v>203</v>
      </c>
      <c r="C113" s="45" t="s">
        <v>105</v>
      </c>
      <c r="D113" s="262">
        <f>ROUND(('2019 Extra Help - ORD 841'!D150*'2020 Extra Help - ORD 841'!$E$1)+'2019 Extra Help - ORD 841'!D150,5)</f>
        <v>32.79</v>
      </c>
      <c r="E113" s="262">
        <f>ROUND(('2019 Extra Help - ORD 841'!E150*'2020 Extra Help - ORD 841'!$E$1)+'2019 Extra Help - ORD 841'!E150,5)</f>
        <v>39.89</v>
      </c>
      <c r="F113" s="211"/>
      <c r="G113" s="223"/>
    </row>
    <row r="114" spans="1:9" s="212" customFormat="1" ht="13.5" customHeight="1" thickBot="1" x14ac:dyDescent="0.25">
      <c r="A114" s="80"/>
      <c r="B114" s="235"/>
      <c r="C114" s="49"/>
      <c r="D114" s="189"/>
      <c r="E114" s="190"/>
      <c r="F114" s="211"/>
      <c r="G114" s="223"/>
    </row>
    <row r="115" spans="1:9" s="212" customFormat="1" ht="13.5" customHeight="1" x14ac:dyDescent="0.2">
      <c r="A115" s="79"/>
      <c r="B115" s="228" t="s">
        <v>264</v>
      </c>
      <c r="C115" s="45" t="s">
        <v>105</v>
      </c>
      <c r="D115" s="262">
        <f>ROUND(('2019 Extra Help - ORD 841'!D153*'2020 Extra Help - ORD 841'!$E$1)+'2019 Extra Help - ORD 841'!D153,5)</f>
        <v>13.67</v>
      </c>
      <c r="E115" s="262">
        <f>ROUND(('2019 Extra Help - ORD 841'!E153*'2020 Extra Help - ORD 841'!$E$1)+'2019 Extra Help - ORD 841'!E153,5)</f>
        <v>39.979999999999997</v>
      </c>
      <c r="F115" s="211"/>
      <c r="G115" s="223"/>
    </row>
    <row r="116" spans="1:9" s="212" customFormat="1" ht="13.5" customHeight="1" x14ac:dyDescent="0.2">
      <c r="A116" s="76"/>
      <c r="B116" s="224" t="s">
        <v>265</v>
      </c>
      <c r="C116" s="89" t="s">
        <v>105</v>
      </c>
      <c r="D116" s="188"/>
      <c r="E116" s="188"/>
      <c r="F116" s="211"/>
      <c r="G116" s="223"/>
    </row>
    <row r="117" spans="1:9" s="212" customFormat="1" ht="13.5" customHeight="1" x14ac:dyDescent="0.2">
      <c r="A117" s="76"/>
      <c r="B117" s="224" t="s">
        <v>266</v>
      </c>
      <c r="C117" s="89" t="s">
        <v>105</v>
      </c>
      <c r="D117" s="192"/>
      <c r="E117" s="193"/>
      <c r="F117" s="211"/>
      <c r="G117" s="223"/>
    </row>
    <row r="118" spans="1:9" s="212" customFormat="1" ht="13.5" customHeight="1" thickBot="1" x14ac:dyDescent="0.25">
      <c r="A118" s="80"/>
      <c r="B118" s="235"/>
      <c r="C118" s="49"/>
      <c r="D118" s="189"/>
      <c r="E118" s="190"/>
      <c r="F118" s="211"/>
      <c r="G118" s="223"/>
    </row>
    <row r="119" spans="1:9" s="240" customFormat="1" x14ac:dyDescent="0.25">
      <c r="A119" s="201"/>
      <c r="B119" s="239"/>
      <c r="C119" s="201"/>
      <c r="D119" s="200"/>
      <c r="E119" s="200"/>
      <c r="F119" s="211"/>
      <c r="G119" s="223"/>
    </row>
    <row r="120" spans="1:9" s="240" customFormat="1" ht="50.25" customHeight="1" x14ac:dyDescent="0.25">
      <c r="A120" s="430" t="s">
        <v>294</v>
      </c>
      <c r="B120" s="430"/>
      <c r="C120" s="430"/>
      <c r="D120" s="430"/>
      <c r="E120" s="430"/>
      <c r="F120" s="241"/>
      <c r="G120" s="241"/>
      <c r="H120" s="241"/>
      <c r="I120" s="241"/>
    </row>
    <row r="121" spans="1:9" s="240" customFormat="1" ht="27.6" customHeight="1" x14ac:dyDescent="0.25">
      <c r="A121" s="431" t="s">
        <v>235</v>
      </c>
      <c r="B121" s="431"/>
      <c r="C121" s="431"/>
      <c r="D121" s="431"/>
      <c r="E121" s="431"/>
      <c r="F121" s="211"/>
    </row>
    <row r="122" spans="1:9" s="240" customFormat="1" ht="27.6" customHeight="1" x14ac:dyDescent="0.25">
      <c r="A122" s="432" t="s">
        <v>236</v>
      </c>
      <c r="B122" s="432"/>
      <c r="C122" s="432"/>
      <c r="D122" s="432"/>
      <c r="E122" s="432"/>
      <c r="F122" s="211"/>
    </row>
  </sheetData>
  <mergeCells count="4">
    <mergeCell ref="D5:E5"/>
    <mergeCell ref="A120:E120"/>
    <mergeCell ref="A121:E121"/>
    <mergeCell ref="A122:E122"/>
  </mergeCells>
  <printOptions horizontalCentered="1"/>
  <pageMargins left="0.7" right="0.7" top="0.75" bottom="0.75" header="0.3" footer="0.3"/>
  <pageSetup fitToHeight="0" orientation="portrait" r:id="rId1"/>
  <rowBreaks count="2" manualBreakCount="2">
    <brk id="43" max="4" man="1"/>
    <brk id="73"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07"/>
  <sheetViews>
    <sheetView showGridLines="0" view="pageBreakPreview" topLeftCell="A143" zoomScaleNormal="100" zoomScaleSheetLayoutView="100" workbookViewId="0">
      <selection activeCell="B156" sqref="B156"/>
    </sheetView>
  </sheetViews>
  <sheetFormatPr defaultRowHeight="15" x14ac:dyDescent="0.25"/>
  <cols>
    <col min="1" max="1" width="5.42578125" style="201" customWidth="1"/>
    <col min="2" max="2" width="36.140625" style="202" customWidth="1"/>
    <col min="3" max="3" width="15.85546875" style="201" customWidth="1"/>
    <col min="4" max="4" width="8.85546875" style="201" customWidth="1"/>
    <col min="5" max="5" width="9.140625" style="200" customWidth="1"/>
    <col min="6" max="10" width="10.140625" style="200" customWidth="1"/>
    <col min="11" max="11" width="10" style="83" customWidth="1"/>
    <col min="12" max="16" width="9.85546875" style="145" customWidth="1"/>
    <col min="17" max="17" width="11.85546875" style="145" bestFit="1" customWidth="1"/>
    <col min="18" max="21" width="11.85546875" style="146" bestFit="1" customWidth="1"/>
    <col min="22" max="22" width="12.140625" style="146" bestFit="1" customWidth="1"/>
    <col min="23" max="23" width="11.85546875" style="146" bestFit="1" customWidth="1"/>
    <col min="24" max="29" width="9.85546875" style="145" customWidth="1"/>
  </cols>
  <sheetData>
    <row r="1" spans="1:29" s="4" customFormat="1" ht="11.25" x14ac:dyDescent="0.2">
      <c r="A1" s="421" t="s">
        <v>0</v>
      </c>
      <c r="B1" s="421"/>
      <c r="C1" s="28" t="s">
        <v>229</v>
      </c>
      <c r="D1" s="4">
        <v>263.75599999999997</v>
      </c>
      <c r="G1" s="3"/>
      <c r="I1" s="3"/>
      <c r="J1" s="3"/>
      <c r="K1" s="3"/>
      <c r="L1" s="95"/>
      <c r="M1" s="96"/>
      <c r="N1" s="96"/>
      <c r="O1" s="96"/>
      <c r="P1" s="96"/>
      <c r="Q1" s="96"/>
      <c r="R1" s="97"/>
      <c r="S1" s="98"/>
      <c r="T1" s="98"/>
      <c r="U1" s="98"/>
      <c r="V1" s="98"/>
      <c r="W1" s="98"/>
      <c r="X1" s="95"/>
      <c r="Y1" s="96"/>
      <c r="Z1" s="96"/>
      <c r="AA1" s="96"/>
      <c r="AB1" s="96"/>
      <c r="AC1" s="96"/>
    </row>
    <row r="2" spans="1:29" s="4" customFormat="1" ht="11.25" x14ac:dyDescent="0.2">
      <c r="A2" s="77" t="s">
        <v>2</v>
      </c>
      <c r="B2" s="164"/>
      <c r="C2" s="28" t="s">
        <v>278</v>
      </c>
      <c r="D2" s="4">
        <v>272.39499999999998</v>
      </c>
      <c r="F2" s="3"/>
      <c r="G2" s="57" t="s">
        <v>66</v>
      </c>
      <c r="I2" s="205">
        <f>+D4</f>
        <v>2.9499999999999998E-2</v>
      </c>
      <c r="K2" s="3"/>
      <c r="L2" s="96"/>
      <c r="M2" s="96"/>
      <c r="N2" s="96"/>
      <c r="O2" s="99"/>
      <c r="P2" s="100"/>
      <c r="Q2" s="100"/>
      <c r="R2" s="98"/>
      <c r="S2" s="98"/>
      <c r="T2" s="98"/>
      <c r="U2" s="101"/>
      <c r="V2" s="102"/>
      <c r="W2" s="98"/>
      <c r="X2" s="96"/>
      <c r="Y2" s="96"/>
      <c r="Z2" s="96"/>
      <c r="AA2" s="99"/>
      <c r="AB2" s="100"/>
      <c r="AC2" s="100"/>
    </row>
    <row r="3" spans="1:29" s="4" customFormat="1" ht="11.25" x14ac:dyDescent="0.2">
      <c r="A3" s="77" t="s">
        <v>3</v>
      </c>
      <c r="B3" s="164"/>
      <c r="C3" s="28" t="s">
        <v>109</v>
      </c>
      <c r="D3" s="179">
        <f>+D2/D1-1</f>
        <v>3.2800000000000003E-2</v>
      </c>
      <c r="F3" s="179"/>
      <c r="G3" s="59" t="s">
        <v>67</v>
      </c>
      <c r="I3" s="60" t="s">
        <v>277</v>
      </c>
      <c r="K3" s="3"/>
      <c r="L3" s="103"/>
      <c r="M3" s="96"/>
      <c r="N3" s="96"/>
      <c r="O3" s="104"/>
      <c r="P3" s="105"/>
      <c r="Q3" s="105"/>
      <c r="R3" s="106"/>
      <c r="S3" s="98"/>
      <c r="T3" s="98"/>
      <c r="U3" s="107"/>
      <c r="V3" s="108"/>
      <c r="W3" s="98"/>
      <c r="X3" s="103"/>
      <c r="Y3" s="96"/>
      <c r="Z3" s="96"/>
      <c r="AA3" s="104"/>
      <c r="AB3" s="105"/>
      <c r="AC3" s="105"/>
    </row>
    <row r="4" spans="1:29" s="4" customFormat="1" ht="11.25" x14ac:dyDescent="0.2">
      <c r="A4" s="28"/>
      <c r="B4" s="164"/>
      <c r="C4" s="28" t="s">
        <v>110</v>
      </c>
      <c r="D4" s="180">
        <f>ROUND(D3*90%,4)</f>
        <v>2.9499999999999998E-2</v>
      </c>
      <c r="F4" s="28"/>
      <c r="G4" s="52"/>
      <c r="H4" s="28"/>
      <c r="I4" s="244"/>
      <c r="J4" s="28"/>
      <c r="K4" s="28"/>
      <c r="L4" s="109"/>
      <c r="M4" s="110"/>
      <c r="N4" s="109"/>
      <c r="O4" s="111"/>
      <c r="P4" s="109"/>
      <c r="Q4" s="109"/>
      <c r="R4" s="112"/>
      <c r="S4" s="113"/>
      <c r="T4" s="112"/>
      <c r="U4" s="114"/>
      <c r="V4" s="112"/>
      <c r="W4" s="112"/>
      <c r="X4" s="109"/>
      <c r="Y4" s="110"/>
      <c r="Z4" s="109"/>
      <c r="AA4" s="111"/>
      <c r="AB4" s="109"/>
      <c r="AC4" s="109"/>
    </row>
    <row r="5" spans="1:29" s="4" customFormat="1" ht="16.5" thickBot="1" x14ac:dyDescent="0.3">
      <c r="A5" s="422" t="s">
        <v>160</v>
      </c>
      <c r="B5" s="422"/>
      <c r="C5" s="422"/>
      <c r="D5" s="422"/>
      <c r="E5" s="422"/>
      <c r="F5" s="422"/>
      <c r="G5" s="422"/>
      <c r="H5" s="422"/>
      <c r="I5" s="422"/>
      <c r="J5" s="422"/>
      <c r="K5" s="245"/>
      <c r="L5" s="115"/>
      <c r="M5" s="95"/>
      <c r="N5" s="109"/>
      <c r="O5" s="111"/>
      <c r="P5" s="109"/>
      <c r="Q5" s="109"/>
      <c r="R5" s="423" t="s">
        <v>211</v>
      </c>
      <c r="S5" s="424"/>
      <c r="T5" s="424"/>
      <c r="U5" s="424"/>
      <c r="V5" s="424"/>
      <c r="W5" s="425"/>
      <c r="X5" s="423" t="s">
        <v>212</v>
      </c>
      <c r="Y5" s="424"/>
      <c r="Z5" s="424"/>
      <c r="AA5" s="424"/>
      <c r="AB5" s="424"/>
      <c r="AC5" s="425"/>
    </row>
    <row r="6" spans="1:29" s="92" customFormat="1" ht="15" customHeight="1" x14ac:dyDescent="0.2">
      <c r="A6" s="90"/>
      <c r="B6" s="165"/>
      <c r="C6" s="91"/>
      <c r="D6" s="426" t="s">
        <v>279</v>
      </c>
      <c r="E6" s="255" t="s">
        <v>7</v>
      </c>
      <c r="F6" s="256"/>
      <c r="G6" s="257"/>
      <c r="H6" s="257"/>
      <c r="I6" s="257"/>
      <c r="J6" s="258" t="s">
        <v>8</v>
      </c>
      <c r="K6" s="161" t="s">
        <v>7</v>
      </c>
      <c r="L6" s="161"/>
      <c r="M6" s="161"/>
      <c r="N6" s="161"/>
      <c r="O6" s="161"/>
      <c r="P6" s="162" t="s">
        <v>8</v>
      </c>
      <c r="Q6" s="116" t="s">
        <v>7</v>
      </c>
      <c r="R6" s="117"/>
      <c r="S6" s="118"/>
      <c r="T6" s="118"/>
      <c r="U6" s="118"/>
      <c r="V6" s="119" t="s">
        <v>8</v>
      </c>
      <c r="W6" s="160" t="s">
        <v>7</v>
      </c>
      <c r="X6" s="161"/>
      <c r="Y6" s="161"/>
      <c r="Z6" s="161"/>
      <c r="AA6" s="161"/>
      <c r="AB6" s="162" t="s">
        <v>8</v>
      </c>
    </row>
    <row r="7" spans="1:29" s="4" customFormat="1" ht="15.6" customHeight="1" thickBot="1" x14ac:dyDescent="0.25">
      <c r="A7" s="87" t="s">
        <v>9</v>
      </c>
      <c r="B7" s="82" t="s">
        <v>10</v>
      </c>
      <c r="C7" s="82" t="s">
        <v>72</v>
      </c>
      <c r="D7" s="427"/>
      <c r="E7" s="220" t="s">
        <v>12</v>
      </c>
      <c r="F7" s="259" t="s">
        <v>13</v>
      </c>
      <c r="G7" s="259" t="s">
        <v>14</v>
      </c>
      <c r="H7" s="259" t="s">
        <v>15</v>
      </c>
      <c r="I7" s="259" t="s">
        <v>16</v>
      </c>
      <c r="J7" s="221" t="s">
        <v>17</v>
      </c>
      <c r="K7" s="121" t="s">
        <v>12</v>
      </c>
      <c r="L7" s="121" t="s">
        <v>13</v>
      </c>
      <c r="M7" s="121" t="s">
        <v>14</v>
      </c>
      <c r="N7" s="121" t="s">
        <v>15</v>
      </c>
      <c r="O7" s="121" t="s">
        <v>16</v>
      </c>
      <c r="P7" s="122" t="s">
        <v>17</v>
      </c>
      <c r="Q7" s="123" t="s">
        <v>12</v>
      </c>
      <c r="R7" s="123" t="s">
        <v>13</v>
      </c>
      <c r="S7" s="123" t="s">
        <v>14</v>
      </c>
      <c r="T7" s="123" t="s">
        <v>15</v>
      </c>
      <c r="U7" s="123" t="s">
        <v>16</v>
      </c>
      <c r="V7" s="124" t="s">
        <v>17</v>
      </c>
      <c r="W7" s="120" t="s">
        <v>12</v>
      </c>
      <c r="X7" s="121" t="s">
        <v>13</v>
      </c>
      <c r="Y7" s="121" t="s">
        <v>14</v>
      </c>
      <c r="Z7" s="121" t="s">
        <v>15</v>
      </c>
      <c r="AA7" s="121" t="s">
        <v>16</v>
      </c>
      <c r="AB7" s="122" t="s">
        <v>17</v>
      </c>
    </row>
    <row r="8" spans="1:29" s="4" customFormat="1" ht="11.1" hidden="1" customHeight="1" thickBot="1" x14ac:dyDescent="0.25">
      <c r="A8" s="93"/>
      <c r="B8" s="94"/>
      <c r="C8" s="94"/>
      <c r="D8" s="246"/>
      <c r="E8" s="185">
        <v>1</v>
      </c>
      <c r="F8" s="185">
        <v>2</v>
      </c>
      <c r="G8" s="185">
        <v>3</v>
      </c>
      <c r="H8" s="185">
        <v>4</v>
      </c>
      <c r="I8" s="185">
        <v>5</v>
      </c>
      <c r="J8" s="186">
        <v>6</v>
      </c>
      <c r="K8" s="125"/>
      <c r="L8" s="125"/>
      <c r="M8" s="125"/>
      <c r="N8" s="125"/>
      <c r="O8" s="125"/>
      <c r="P8" s="125"/>
      <c r="Q8" s="126">
        <v>1</v>
      </c>
      <c r="R8" s="126">
        <v>2</v>
      </c>
      <c r="S8" s="126">
        <v>3</v>
      </c>
      <c r="T8" s="126">
        <v>4</v>
      </c>
      <c r="U8" s="126">
        <v>5</v>
      </c>
      <c r="V8" s="127">
        <v>6</v>
      </c>
      <c r="W8" s="125"/>
      <c r="X8" s="125"/>
      <c r="Y8" s="125"/>
      <c r="Z8" s="125"/>
      <c r="AA8" s="125"/>
      <c r="AB8" s="125"/>
    </row>
    <row r="9" spans="1:29" s="4" customFormat="1" ht="13.5" customHeight="1" x14ac:dyDescent="0.2">
      <c r="A9" s="79">
        <v>1</v>
      </c>
      <c r="B9" s="166"/>
      <c r="C9" s="45"/>
      <c r="D9" s="418" t="s">
        <v>268</v>
      </c>
      <c r="E9" s="418" t="s">
        <v>268</v>
      </c>
      <c r="F9" s="418" t="s">
        <v>268</v>
      </c>
      <c r="G9" s="418" t="s">
        <v>268</v>
      </c>
      <c r="H9" s="418" t="s">
        <v>268</v>
      </c>
      <c r="I9" s="418" t="s">
        <v>268</v>
      </c>
      <c r="J9" s="418" t="s">
        <v>268</v>
      </c>
      <c r="K9" s="130"/>
      <c r="L9" s="130" t="e">
        <f>(F9/E9)-1</f>
        <v>#VALUE!</v>
      </c>
      <c r="M9" s="130" t="e">
        <f>(G9/F9)-1</f>
        <v>#VALUE!</v>
      </c>
      <c r="N9" s="130" t="e">
        <f>(H9/G9)-1</f>
        <v>#VALUE!</v>
      </c>
      <c r="O9" s="130" t="e">
        <f>(I9/H9)-1</f>
        <v>#VALUE!</v>
      </c>
      <c r="P9" s="130" t="e">
        <f>(J9/I9)-1</f>
        <v>#VALUE!</v>
      </c>
      <c r="Q9" s="204">
        <f>ROUND(VLOOKUP($A9,'2018 REG - ORD 812'!$A$9:$U$303,16,FALSE)*(1+$I$2),5)</f>
        <v>10.560639999999999</v>
      </c>
      <c r="R9" s="204">
        <f>ROUND(VLOOKUP($A9,'2018 REG - ORD 812'!$A$9:$U$303,17,FALSE)*(1+$I$2),5)</f>
        <v>10.98306</v>
      </c>
      <c r="S9" s="204">
        <f>ROUND(VLOOKUP($A9,'2018 REG - ORD 812'!$A$9:$U$303,18,FALSE)*(1+$I$2),5)</f>
        <v>11.422370000000001</v>
      </c>
      <c r="T9" s="204">
        <f>ROUND(VLOOKUP($A9,'2018 REG - ORD 812'!$A$9:$U$303,19,FALSE)*(1+$I$2),5)</f>
        <v>11.87928</v>
      </c>
      <c r="U9" s="204">
        <f>ROUND(VLOOKUP($A9,'2018 REG - ORD 812'!$A$9:$U$303,20,FALSE)*(1+$I$2),5)</f>
        <v>12.354430000000001</v>
      </c>
      <c r="V9" s="204">
        <f>ROUND(VLOOKUP($A9,'2018 REG - ORD 812'!$A$9:$U$303,21,FALSE)*(1+$I$2),5)</f>
        <v>12.84862</v>
      </c>
      <c r="W9" s="130"/>
      <c r="X9" s="130">
        <f>(R9/Q9)-1</f>
        <v>3.9999E-2</v>
      </c>
      <c r="Y9" s="130">
        <f t="shared" ref="Y9:AB9" si="0">(S9/R9)-1</f>
        <v>3.9999E-2</v>
      </c>
      <c r="Z9" s="130">
        <f t="shared" si="0"/>
        <v>4.0001000000000002E-2</v>
      </c>
      <c r="AA9" s="130">
        <f t="shared" si="0"/>
        <v>3.9997999999999999E-2</v>
      </c>
      <c r="AB9" s="130">
        <f t="shared" si="0"/>
        <v>4.0001000000000002E-2</v>
      </c>
    </row>
    <row r="10" spans="1:29" s="4" customFormat="1" ht="13.5" customHeight="1" x14ac:dyDescent="0.2">
      <c r="A10" s="76"/>
      <c r="B10" s="167"/>
      <c r="C10" s="29"/>
      <c r="D10" s="419"/>
      <c r="E10" s="419"/>
      <c r="F10" s="419"/>
      <c r="G10" s="419"/>
      <c r="H10" s="419"/>
      <c r="I10" s="419"/>
      <c r="J10" s="419"/>
      <c r="K10" s="130"/>
      <c r="L10" s="130"/>
      <c r="M10" s="130"/>
      <c r="N10" s="130"/>
      <c r="O10" s="130"/>
      <c r="P10" s="130"/>
      <c r="Q10" s="131">
        <f t="shared" ref="Q10:U10" si="1">ROUND((Q9*2080),5)</f>
        <v>21966.1312</v>
      </c>
      <c r="R10" s="132">
        <f t="shared" si="1"/>
        <v>22844.764800000001</v>
      </c>
      <c r="S10" s="132">
        <f t="shared" si="1"/>
        <v>23758.529600000002</v>
      </c>
      <c r="T10" s="132">
        <f t="shared" si="1"/>
        <v>24708.902399999999</v>
      </c>
      <c r="U10" s="132">
        <f t="shared" si="1"/>
        <v>25697.214400000001</v>
      </c>
      <c r="V10" s="132">
        <f>ROUND((V9*2080),5)</f>
        <v>26725.1296</v>
      </c>
      <c r="W10" s="130"/>
      <c r="X10" s="130"/>
      <c r="Y10" s="130"/>
      <c r="Z10" s="130"/>
      <c r="AA10" s="130"/>
      <c r="AB10" s="130"/>
    </row>
    <row r="11" spans="1:29" s="4" customFormat="1" ht="13.5" customHeight="1" thickBot="1" x14ac:dyDescent="0.25">
      <c r="A11" s="80"/>
      <c r="B11" s="168"/>
      <c r="C11" s="39"/>
      <c r="D11" s="420"/>
      <c r="E11" s="420"/>
      <c r="F11" s="420"/>
      <c r="G11" s="420"/>
      <c r="H11" s="420"/>
      <c r="I11" s="420"/>
      <c r="J11" s="420"/>
      <c r="K11" s="133"/>
      <c r="L11" s="133"/>
      <c r="M11" s="133"/>
      <c r="N11" s="133"/>
      <c r="O11" s="133"/>
      <c r="P11" s="133"/>
      <c r="Q11" s="134"/>
      <c r="R11" s="135"/>
      <c r="S11" s="135"/>
      <c r="T11" s="135"/>
      <c r="U11" s="135"/>
      <c r="V11" s="135"/>
      <c r="W11" s="133"/>
      <c r="X11" s="133"/>
      <c r="Y11" s="133"/>
      <c r="Z11" s="133"/>
      <c r="AA11" s="133"/>
      <c r="AB11" s="133"/>
    </row>
    <row r="12" spans="1:29" s="4" customFormat="1" ht="13.5" customHeight="1" x14ac:dyDescent="0.2">
      <c r="A12" s="79">
        <v>2</v>
      </c>
      <c r="B12" s="166"/>
      <c r="C12" s="45"/>
      <c r="D12" s="418" t="s">
        <v>268</v>
      </c>
      <c r="E12" s="418" t="s">
        <v>268</v>
      </c>
      <c r="F12" s="418" t="s">
        <v>268</v>
      </c>
      <c r="G12" s="418" t="s">
        <v>268</v>
      </c>
      <c r="H12" s="418" t="s">
        <v>268</v>
      </c>
      <c r="I12" s="418" t="s">
        <v>268</v>
      </c>
      <c r="J12" s="418" t="s">
        <v>268</v>
      </c>
      <c r="K12" s="130"/>
      <c r="L12" s="130" t="e">
        <f>(F12/E12)-1</f>
        <v>#VALUE!</v>
      </c>
      <c r="M12" s="130" t="e">
        <f t="shared" ref="M12:P12" si="2">(G12/F12)-1</f>
        <v>#VALUE!</v>
      </c>
      <c r="N12" s="130" t="e">
        <f t="shared" si="2"/>
        <v>#VALUE!</v>
      </c>
      <c r="O12" s="130" t="e">
        <f t="shared" si="2"/>
        <v>#VALUE!</v>
      </c>
      <c r="P12" s="130" t="e">
        <f t="shared" si="2"/>
        <v>#VALUE!</v>
      </c>
      <c r="Q12" s="204">
        <f>ROUND(VLOOKUP($A12,'2018 REG - ORD 812'!$A$9:$U$303,16,FALSE)*(1+$I$2),5)</f>
        <v>10.82465</v>
      </c>
      <c r="R12" s="204">
        <f>ROUND(VLOOKUP($A12,'2018 REG - ORD 812'!$A$9:$U$303,17,FALSE)*(1+$I$2),5)</f>
        <v>11.257619999999999</v>
      </c>
      <c r="S12" s="204">
        <f>ROUND(VLOOKUP($A12,'2018 REG - ORD 812'!$A$9:$U$303,18,FALSE)*(1+$I$2),5)</f>
        <v>11.707940000000001</v>
      </c>
      <c r="T12" s="204">
        <f>ROUND(VLOOKUP($A12,'2018 REG - ORD 812'!$A$9:$U$303,19,FALSE)*(1+$I$2),5)</f>
        <v>12.17625</v>
      </c>
      <c r="U12" s="204">
        <f>ROUND(VLOOKUP($A12,'2018 REG - ORD 812'!$A$9:$U$303,20,FALSE)*(1+$I$2),5)</f>
        <v>12.6633</v>
      </c>
      <c r="V12" s="204">
        <f>ROUND(VLOOKUP($A12,'2018 REG - ORD 812'!$A$9:$U$303,21,FALSE)*(1+$I$2),5)</f>
        <v>13.169840000000001</v>
      </c>
      <c r="W12" s="130"/>
      <c r="X12" s="130">
        <f>(R12/Q12)-1</f>
        <v>3.9999E-2</v>
      </c>
      <c r="Y12" s="130">
        <f t="shared" ref="Y12:AB12" si="3">(S12/R12)-1</f>
        <v>4.0001000000000002E-2</v>
      </c>
      <c r="Z12" s="130">
        <f t="shared" si="3"/>
        <v>3.9999E-2</v>
      </c>
      <c r="AA12" s="130">
        <f t="shared" si="3"/>
        <v>0.04</v>
      </c>
      <c r="AB12" s="130">
        <f t="shared" si="3"/>
        <v>4.0001000000000002E-2</v>
      </c>
    </row>
    <row r="13" spans="1:29" s="4" customFormat="1" ht="13.5" customHeight="1" x14ac:dyDescent="0.2">
      <c r="A13" s="76"/>
      <c r="B13" s="167"/>
      <c r="C13" s="29"/>
      <c r="D13" s="419"/>
      <c r="E13" s="419"/>
      <c r="F13" s="419"/>
      <c r="G13" s="419"/>
      <c r="H13" s="419"/>
      <c r="I13" s="419"/>
      <c r="J13" s="419"/>
      <c r="K13" s="130" t="e">
        <f>(E12/E9)-1</f>
        <v>#VALUE!</v>
      </c>
      <c r="L13" s="130" t="e">
        <f t="shared" ref="L13:P13" si="4">(F12/F9)-1</f>
        <v>#VALUE!</v>
      </c>
      <c r="M13" s="130" t="e">
        <f t="shared" si="4"/>
        <v>#VALUE!</v>
      </c>
      <c r="N13" s="130" t="e">
        <f t="shared" si="4"/>
        <v>#VALUE!</v>
      </c>
      <c r="O13" s="130" t="e">
        <f t="shared" si="4"/>
        <v>#VALUE!</v>
      </c>
      <c r="P13" s="130" t="e">
        <f t="shared" si="4"/>
        <v>#VALUE!</v>
      </c>
      <c r="Q13" s="131">
        <f t="shared" ref="Q13:U13" si="5">ROUND((Q12*2080),5)</f>
        <v>22515.272000000001</v>
      </c>
      <c r="R13" s="132">
        <f t="shared" si="5"/>
        <v>23415.849600000001</v>
      </c>
      <c r="S13" s="132">
        <f t="shared" si="5"/>
        <v>24352.515200000002</v>
      </c>
      <c r="T13" s="132">
        <f t="shared" si="5"/>
        <v>25326.6</v>
      </c>
      <c r="U13" s="132">
        <f t="shared" si="5"/>
        <v>26339.664000000001</v>
      </c>
      <c r="V13" s="132">
        <f>ROUND((V12*2080),5)</f>
        <v>27393.267199999998</v>
      </c>
      <c r="W13" s="130">
        <f>(Q12/Q9)-1</f>
        <v>2.4999E-2</v>
      </c>
      <c r="X13" s="130">
        <f t="shared" ref="X13:AB13" si="6">(R12/R9)-1</f>
        <v>2.4997999999999999E-2</v>
      </c>
      <c r="Y13" s="130">
        <f t="shared" si="6"/>
        <v>2.5000999999999999E-2</v>
      </c>
      <c r="Z13" s="130">
        <f t="shared" si="6"/>
        <v>2.4999E-2</v>
      </c>
      <c r="AA13" s="130">
        <f t="shared" si="6"/>
        <v>2.5000999999999999E-2</v>
      </c>
      <c r="AB13" s="130">
        <f t="shared" si="6"/>
        <v>2.5000000000000001E-2</v>
      </c>
    </row>
    <row r="14" spans="1:29" s="4" customFormat="1" ht="13.5" customHeight="1" thickBot="1" x14ac:dyDescent="0.25">
      <c r="A14" s="80"/>
      <c r="B14" s="168"/>
      <c r="C14" s="39"/>
      <c r="D14" s="420"/>
      <c r="E14" s="420"/>
      <c r="F14" s="420"/>
      <c r="G14" s="420"/>
      <c r="H14" s="420"/>
      <c r="I14" s="420"/>
      <c r="J14" s="420"/>
      <c r="K14" s="133"/>
      <c r="L14" s="133"/>
      <c r="M14" s="133"/>
      <c r="N14" s="133"/>
      <c r="O14" s="133"/>
      <c r="P14" s="133"/>
      <c r="Q14" s="134"/>
      <c r="R14" s="135"/>
      <c r="S14" s="135"/>
      <c r="T14" s="135"/>
      <c r="U14" s="135"/>
      <c r="V14" s="135"/>
      <c r="W14" s="133"/>
      <c r="X14" s="133"/>
      <c r="Y14" s="133"/>
      <c r="Z14" s="133"/>
      <c r="AA14" s="133"/>
      <c r="AB14" s="133"/>
    </row>
    <row r="15" spans="1:29" s="4" customFormat="1" ht="13.5" customHeight="1" x14ac:dyDescent="0.2">
      <c r="A15" s="79">
        <v>3</v>
      </c>
      <c r="B15" s="166"/>
      <c r="C15" s="45"/>
      <c r="D15" s="418" t="s">
        <v>268</v>
      </c>
      <c r="E15" s="418" t="s">
        <v>268</v>
      </c>
      <c r="F15" s="418" t="s">
        <v>268</v>
      </c>
      <c r="G15" s="418" t="s">
        <v>268</v>
      </c>
      <c r="H15" s="418" t="s">
        <v>268</v>
      </c>
      <c r="I15" s="418" t="s">
        <v>268</v>
      </c>
      <c r="J15" s="187">
        <f>V15</f>
        <v>13.5</v>
      </c>
      <c r="K15" s="130"/>
      <c r="L15" s="130" t="e">
        <f>(F15/E15)-1</f>
        <v>#VALUE!</v>
      </c>
      <c r="M15" s="130" t="e">
        <f t="shared" ref="M15:P15" si="7">(G15/F15)-1</f>
        <v>#VALUE!</v>
      </c>
      <c r="N15" s="130" t="e">
        <f t="shared" si="7"/>
        <v>#VALUE!</v>
      </c>
      <c r="O15" s="130" t="e">
        <f t="shared" si="7"/>
        <v>#VALUE!</v>
      </c>
      <c r="P15" s="130" t="e">
        <f t="shared" si="7"/>
        <v>#VALUE!</v>
      </c>
      <c r="Q15" s="204">
        <f>ROUND(VLOOKUP($A15,'2018 REG - ORD 812'!$A$9:$U$303,16,FALSE)*(1+$I$2),5)</f>
        <v>11.09525</v>
      </c>
      <c r="R15" s="204">
        <f>ROUND(VLOOKUP($A15,'2018 REG - ORD 812'!$A$9:$U$303,17,FALSE)*(1+$I$2),5)</f>
        <v>11.539059999999999</v>
      </c>
      <c r="S15" s="204">
        <f>ROUND(VLOOKUP($A15,'2018 REG - ORD 812'!$A$9:$U$303,18,FALSE)*(1+$I$2),5)</f>
        <v>12.00062</v>
      </c>
      <c r="T15" s="204">
        <f>ROUND(VLOOKUP($A15,'2018 REG - ORD 812'!$A$9:$U$303,19,FALSE)*(1+$I$2),5)</f>
        <v>12.480650000000001</v>
      </c>
      <c r="U15" s="204">
        <f>ROUND(VLOOKUP($A15,'2018 REG - ORD 812'!$A$9:$U$303,20,FALSE)*(1+$I$2),5)</f>
        <v>12.97987</v>
      </c>
      <c r="V15" s="204">
        <f>ROUND(VLOOKUP($A15,'2018 REG - ORD 812'!$A$9:$U$303,21,FALSE)*(1+$I$2),5)</f>
        <v>13.49907</v>
      </c>
      <c r="W15" s="130"/>
      <c r="X15" s="130">
        <f>(R15/Q15)-1</f>
        <v>0.04</v>
      </c>
      <c r="Y15" s="130">
        <f t="shared" ref="Y15:AB15" si="8">(S15/R15)-1</f>
        <v>0.04</v>
      </c>
      <c r="Z15" s="130">
        <f t="shared" si="8"/>
        <v>0.04</v>
      </c>
      <c r="AA15" s="130">
        <f t="shared" si="8"/>
        <v>0.04</v>
      </c>
      <c r="AB15" s="130">
        <f t="shared" si="8"/>
        <v>0.04</v>
      </c>
    </row>
    <row r="16" spans="1:29" s="4" customFormat="1" ht="13.5" customHeight="1" x14ac:dyDescent="0.2">
      <c r="A16" s="76"/>
      <c r="B16" s="167"/>
      <c r="C16" s="29"/>
      <c r="D16" s="419"/>
      <c r="E16" s="419"/>
      <c r="F16" s="419"/>
      <c r="G16" s="419"/>
      <c r="H16" s="419"/>
      <c r="I16" s="419"/>
      <c r="J16" s="188">
        <f>V16</f>
        <v>28078</v>
      </c>
      <c r="K16" s="130" t="e">
        <f>(E15/E12)-1</f>
        <v>#VALUE!</v>
      </c>
      <c r="L16" s="130" t="e">
        <f t="shared" ref="L16:P16" si="9">(F15/F12)-1</f>
        <v>#VALUE!</v>
      </c>
      <c r="M16" s="130" t="e">
        <f t="shared" si="9"/>
        <v>#VALUE!</v>
      </c>
      <c r="N16" s="130" t="e">
        <f t="shared" si="9"/>
        <v>#VALUE!</v>
      </c>
      <c r="O16" s="130" t="e">
        <f t="shared" si="9"/>
        <v>#VALUE!</v>
      </c>
      <c r="P16" s="130" t="e">
        <f t="shared" si="9"/>
        <v>#VALUE!</v>
      </c>
      <c r="Q16" s="131">
        <f t="shared" ref="Q16:U16" si="10">ROUND((Q15*2080),5)</f>
        <v>23078.12</v>
      </c>
      <c r="R16" s="132">
        <f t="shared" si="10"/>
        <v>24001.2448</v>
      </c>
      <c r="S16" s="132">
        <f t="shared" si="10"/>
        <v>24961.2896</v>
      </c>
      <c r="T16" s="132">
        <f t="shared" si="10"/>
        <v>25959.752</v>
      </c>
      <c r="U16" s="132">
        <f t="shared" si="10"/>
        <v>26998.1296</v>
      </c>
      <c r="V16" s="132">
        <f>ROUND((V15*2080),5)</f>
        <v>28078.065600000002</v>
      </c>
      <c r="W16" s="130">
        <f>(Q15/Q12)-1</f>
        <v>2.4997999999999999E-2</v>
      </c>
      <c r="X16" s="130">
        <f t="shared" ref="X16:AB16" si="11">(R15/R12)-1</f>
        <v>2.5000000000000001E-2</v>
      </c>
      <c r="Y16" s="130">
        <f t="shared" si="11"/>
        <v>2.4997999999999999E-2</v>
      </c>
      <c r="Z16" s="130">
        <f t="shared" si="11"/>
        <v>2.4999E-2</v>
      </c>
      <c r="AA16" s="130">
        <f t="shared" si="11"/>
        <v>2.4999E-2</v>
      </c>
      <c r="AB16" s="130">
        <f t="shared" si="11"/>
        <v>2.4999E-2</v>
      </c>
    </row>
    <row r="17" spans="1:28" s="4" customFormat="1" ht="13.5" customHeight="1" thickBot="1" x14ac:dyDescent="0.25">
      <c r="A17" s="80"/>
      <c r="B17" s="168"/>
      <c r="C17" s="39"/>
      <c r="D17" s="420"/>
      <c r="E17" s="420"/>
      <c r="F17" s="420"/>
      <c r="G17" s="420"/>
      <c r="H17" s="420"/>
      <c r="I17" s="420"/>
      <c r="J17" s="190"/>
      <c r="K17" s="133"/>
      <c r="L17" s="133"/>
      <c r="M17" s="133"/>
      <c r="N17" s="133"/>
      <c r="O17" s="133"/>
      <c r="P17" s="133"/>
      <c r="Q17" s="134"/>
      <c r="R17" s="135"/>
      <c r="S17" s="135"/>
      <c r="T17" s="135"/>
      <c r="U17" s="135"/>
      <c r="V17" s="135"/>
      <c r="W17" s="133"/>
      <c r="X17" s="133"/>
      <c r="Y17" s="133"/>
      <c r="Z17" s="133"/>
      <c r="AA17" s="133"/>
      <c r="AB17" s="133"/>
    </row>
    <row r="18" spans="1:28" s="4" customFormat="1" ht="13.5" customHeight="1" x14ac:dyDescent="0.2">
      <c r="A18" s="79">
        <v>4</v>
      </c>
      <c r="B18" s="166"/>
      <c r="C18" s="45"/>
      <c r="D18" s="418" t="s">
        <v>268</v>
      </c>
      <c r="E18" s="418" t="s">
        <v>268</v>
      </c>
      <c r="F18" s="418" t="s">
        <v>268</v>
      </c>
      <c r="G18" s="418" t="s">
        <v>268</v>
      </c>
      <c r="H18" s="418" t="s">
        <v>268</v>
      </c>
      <c r="I18" s="418" t="s">
        <v>268</v>
      </c>
      <c r="J18" s="187">
        <f>V18</f>
        <v>13.84</v>
      </c>
      <c r="K18" s="130"/>
      <c r="L18" s="130" t="e">
        <f>(F18/E18)-1</f>
        <v>#VALUE!</v>
      </c>
      <c r="M18" s="130" t="e">
        <f t="shared" ref="M18:P18" si="12">(G18/F18)-1</f>
        <v>#VALUE!</v>
      </c>
      <c r="N18" s="130" t="e">
        <f t="shared" si="12"/>
        <v>#VALUE!</v>
      </c>
      <c r="O18" s="130" t="e">
        <f t="shared" si="12"/>
        <v>#VALUE!</v>
      </c>
      <c r="P18" s="130" t="e">
        <f t="shared" si="12"/>
        <v>#VALUE!</v>
      </c>
      <c r="Q18" s="204">
        <f>ROUND(VLOOKUP($A18,'2018 REG - ORD 812'!$A$9:$U$303,16,FALSE)*(1+$I$2),5)</f>
        <v>11.372629999999999</v>
      </c>
      <c r="R18" s="204">
        <f>ROUND(VLOOKUP($A18,'2018 REG - ORD 812'!$A$9:$U$303,17,FALSE)*(1+$I$2),5)</f>
        <v>11.827540000000001</v>
      </c>
      <c r="S18" s="204">
        <f>ROUND(VLOOKUP($A18,'2018 REG - ORD 812'!$A$9:$U$303,18,FALSE)*(1+$I$2),5)</f>
        <v>12.30064</v>
      </c>
      <c r="T18" s="204">
        <f>ROUND(VLOOKUP($A18,'2018 REG - ORD 812'!$A$9:$U$303,19,FALSE)*(1+$I$2),5)</f>
        <v>12.79266</v>
      </c>
      <c r="U18" s="204">
        <f>ROUND(VLOOKUP($A18,'2018 REG - ORD 812'!$A$9:$U$303,20,FALSE)*(1+$I$2),5)</f>
        <v>13.30437</v>
      </c>
      <c r="V18" s="204">
        <f>ROUND(VLOOKUP($A18,'2018 REG - ORD 812'!$A$9:$U$303,21,FALSE)*(1+$I$2),5)</f>
        <v>13.836550000000001</v>
      </c>
      <c r="W18" s="130"/>
      <c r="X18" s="130">
        <f>(R18/Q18)-1</f>
        <v>0.04</v>
      </c>
      <c r="Y18" s="130">
        <f t="shared" ref="Y18:AB18" si="13">(S18/R18)-1</f>
        <v>0.04</v>
      </c>
      <c r="Z18" s="130">
        <f t="shared" si="13"/>
        <v>0.04</v>
      </c>
      <c r="AA18" s="130">
        <f t="shared" si="13"/>
        <v>0.04</v>
      </c>
      <c r="AB18" s="130">
        <f t="shared" si="13"/>
        <v>0.04</v>
      </c>
    </row>
    <row r="19" spans="1:28" s="4" customFormat="1" ht="13.5" customHeight="1" x14ac:dyDescent="0.2">
      <c r="A19" s="76"/>
      <c r="B19" s="167"/>
      <c r="C19" s="29"/>
      <c r="D19" s="419"/>
      <c r="E19" s="419"/>
      <c r="F19" s="419"/>
      <c r="G19" s="419"/>
      <c r="H19" s="419"/>
      <c r="I19" s="419"/>
      <c r="J19" s="188">
        <f>V19</f>
        <v>28780</v>
      </c>
      <c r="K19" s="130" t="e">
        <f>(E18/E15)-1</f>
        <v>#VALUE!</v>
      </c>
      <c r="L19" s="130" t="e">
        <f t="shared" ref="L19:P19" si="14">(F18/F15)-1</f>
        <v>#VALUE!</v>
      </c>
      <c r="M19" s="130" t="e">
        <f t="shared" si="14"/>
        <v>#VALUE!</v>
      </c>
      <c r="N19" s="130" t="e">
        <f t="shared" si="14"/>
        <v>#VALUE!</v>
      </c>
      <c r="O19" s="130" t="e">
        <f t="shared" si="14"/>
        <v>#VALUE!</v>
      </c>
      <c r="P19" s="130">
        <f t="shared" si="14"/>
        <v>2.5184999999999999E-2</v>
      </c>
      <c r="Q19" s="131">
        <f t="shared" ref="Q19:U19" si="15">ROUND((Q18*2080),5)</f>
        <v>23655.070400000001</v>
      </c>
      <c r="R19" s="132">
        <f t="shared" si="15"/>
        <v>24601.283200000002</v>
      </c>
      <c r="S19" s="132">
        <f t="shared" si="15"/>
        <v>25585.331200000001</v>
      </c>
      <c r="T19" s="132">
        <f t="shared" si="15"/>
        <v>26608.732800000002</v>
      </c>
      <c r="U19" s="132">
        <f t="shared" si="15"/>
        <v>27673.089599999999</v>
      </c>
      <c r="V19" s="132">
        <f>ROUND((V18*2080),5)</f>
        <v>28780.024000000001</v>
      </c>
      <c r="W19" s="130">
        <f>(Q18/Q15)-1</f>
        <v>2.5000000000000001E-2</v>
      </c>
      <c r="X19" s="130">
        <f t="shared" ref="X19:AB19" si="16">(R18/R15)-1</f>
        <v>2.5000000000000001E-2</v>
      </c>
      <c r="Y19" s="130">
        <f t="shared" si="16"/>
        <v>2.5000000000000001E-2</v>
      </c>
      <c r="Z19" s="130">
        <f t="shared" si="16"/>
        <v>2.4999E-2</v>
      </c>
      <c r="AA19" s="130">
        <f t="shared" si="16"/>
        <v>2.5000000000000001E-2</v>
      </c>
      <c r="AB19" s="130">
        <f t="shared" si="16"/>
        <v>2.5000000000000001E-2</v>
      </c>
    </row>
    <row r="20" spans="1:28" s="4" customFormat="1" ht="13.5" customHeight="1" thickBot="1" x14ac:dyDescent="0.25">
      <c r="A20" s="80"/>
      <c r="B20" s="168"/>
      <c r="C20" s="39"/>
      <c r="D20" s="420"/>
      <c r="E20" s="420"/>
      <c r="F20" s="420"/>
      <c r="G20" s="420"/>
      <c r="H20" s="420"/>
      <c r="I20" s="420"/>
      <c r="J20" s="190"/>
      <c r="K20" s="133"/>
      <c r="L20" s="133"/>
      <c r="M20" s="133"/>
      <c r="N20" s="133"/>
      <c r="O20" s="133"/>
      <c r="P20" s="133"/>
      <c r="Q20" s="134"/>
      <c r="R20" s="135"/>
      <c r="S20" s="135"/>
      <c r="T20" s="135"/>
      <c r="U20" s="135"/>
      <c r="V20" s="135"/>
      <c r="W20" s="133"/>
      <c r="X20" s="133"/>
      <c r="Y20" s="133"/>
      <c r="Z20" s="133"/>
      <c r="AA20" s="133"/>
      <c r="AB20" s="133"/>
    </row>
    <row r="21" spans="1:28" s="4" customFormat="1" ht="13.5" customHeight="1" x14ac:dyDescent="0.2">
      <c r="A21" s="79">
        <v>5</v>
      </c>
      <c r="B21" s="166"/>
      <c r="C21" s="45"/>
      <c r="D21" s="418" t="s">
        <v>268</v>
      </c>
      <c r="E21" s="418" t="s">
        <v>268</v>
      </c>
      <c r="F21" s="418" t="s">
        <v>268</v>
      </c>
      <c r="G21" s="418" t="s">
        <v>268</v>
      </c>
      <c r="H21" s="187">
        <f t="shared" ref="H21:I22" si="17">T21</f>
        <v>13.11</v>
      </c>
      <c r="I21" s="187">
        <f t="shared" si="17"/>
        <v>13.64</v>
      </c>
      <c r="J21" s="187">
        <f>V21</f>
        <v>14.18</v>
      </c>
      <c r="K21" s="130"/>
      <c r="L21" s="130" t="e">
        <f>(F21/E21)-1</f>
        <v>#VALUE!</v>
      </c>
      <c r="M21" s="130" t="e">
        <f t="shared" ref="M21:P21" si="18">(G21/F21)-1</f>
        <v>#VALUE!</v>
      </c>
      <c r="N21" s="130" t="e">
        <f t="shared" si="18"/>
        <v>#VALUE!</v>
      </c>
      <c r="O21" s="130">
        <f t="shared" si="18"/>
        <v>4.0426999999999998E-2</v>
      </c>
      <c r="P21" s="130">
        <f t="shared" si="18"/>
        <v>3.9588999999999999E-2</v>
      </c>
      <c r="Q21" s="204">
        <f>ROUND(VLOOKUP($A21,'2018 REG - ORD 812'!$A$9:$U$303,16,FALSE)*(1+$I$2),5)</f>
        <v>11.65695</v>
      </c>
      <c r="R21" s="204">
        <f>ROUND(VLOOKUP($A21,'2018 REG - ORD 812'!$A$9:$U$303,17,FALSE)*(1+$I$2),5)</f>
        <v>12.12323</v>
      </c>
      <c r="S21" s="204">
        <f>ROUND(VLOOKUP($A21,'2018 REG - ORD 812'!$A$9:$U$303,18,FALSE)*(1+$I$2),5)</f>
        <v>12.60815</v>
      </c>
      <c r="T21" s="204">
        <f>ROUND(VLOOKUP($A21,'2018 REG - ORD 812'!$A$9:$U$303,19,FALSE)*(1+$I$2),5)</f>
        <v>13.112489999999999</v>
      </c>
      <c r="U21" s="204">
        <f>ROUND(VLOOKUP($A21,'2018 REG - ORD 812'!$A$9:$U$303,20,FALSE)*(1+$I$2),5)</f>
        <v>13.636990000000001</v>
      </c>
      <c r="V21" s="204">
        <f>ROUND(VLOOKUP($A21,'2018 REG - ORD 812'!$A$9:$U$303,21,FALSE)*(1+$I$2),5)</f>
        <v>14.18247</v>
      </c>
      <c r="W21" s="130"/>
      <c r="X21" s="130">
        <f>(R21/Q21)-1</f>
        <v>0.04</v>
      </c>
      <c r="Y21" s="130">
        <f t="shared" ref="Y21:AB21" si="19">(S21/R21)-1</f>
        <v>3.9999E-2</v>
      </c>
      <c r="Z21" s="130">
        <f t="shared" si="19"/>
        <v>4.0001000000000002E-2</v>
      </c>
      <c r="AA21" s="130">
        <f t="shared" si="19"/>
        <v>0.04</v>
      </c>
      <c r="AB21" s="130">
        <f t="shared" si="19"/>
        <v>0.04</v>
      </c>
    </row>
    <row r="22" spans="1:28" s="4" customFormat="1" ht="13.5" customHeight="1" x14ac:dyDescent="0.2">
      <c r="A22" s="76"/>
      <c r="B22" s="167"/>
      <c r="C22" s="29"/>
      <c r="D22" s="419"/>
      <c r="E22" s="419"/>
      <c r="F22" s="419"/>
      <c r="G22" s="419"/>
      <c r="H22" s="188">
        <f t="shared" si="17"/>
        <v>27274</v>
      </c>
      <c r="I22" s="188">
        <f t="shared" si="17"/>
        <v>28365</v>
      </c>
      <c r="J22" s="188">
        <f>V22</f>
        <v>29500</v>
      </c>
      <c r="K22" s="130" t="e">
        <f>(E21/E18)-1</f>
        <v>#VALUE!</v>
      </c>
      <c r="L22" s="130" t="e">
        <f t="shared" ref="L22:P22" si="20">(F21/F18)-1</f>
        <v>#VALUE!</v>
      </c>
      <c r="M22" s="130" t="e">
        <f t="shared" si="20"/>
        <v>#VALUE!</v>
      </c>
      <c r="N22" s="130" t="e">
        <f t="shared" si="20"/>
        <v>#VALUE!</v>
      </c>
      <c r="O22" s="130" t="e">
        <f t="shared" si="20"/>
        <v>#VALUE!</v>
      </c>
      <c r="P22" s="130">
        <f t="shared" si="20"/>
        <v>2.4566000000000001E-2</v>
      </c>
      <c r="Q22" s="131">
        <f t="shared" ref="Q22:U22" si="21">ROUND((Q21*2080),5)</f>
        <v>24246.455999999998</v>
      </c>
      <c r="R22" s="132">
        <f t="shared" si="21"/>
        <v>25216.3184</v>
      </c>
      <c r="S22" s="132">
        <f t="shared" si="21"/>
        <v>26224.952000000001</v>
      </c>
      <c r="T22" s="132">
        <f t="shared" si="21"/>
        <v>27273.979200000002</v>
      </c>
      <c r="U22" s="132">
        <f t="shared" si="21"/>
        <v>28364.939200000001</v>
      </c>
      <c r="V22" s="132">
        <f>ROUND((V21*2080),5)</f>
        <v>29499.5376</v>
      </c>
      <c r="W22" s="130">
        <f>(Q21/Q18)-1</f>
        <v>2.5000000000000001E-2</v>
      </c>
      <c r="X22" s="130">
        <f t="shared" ref="X22:AB22" si="22">(R21/R18)-1</f>
        <v>2.5000000000000001E-2</v>
      </c>
      <c r="Y22" s="130">
        <f t="shared" si="22"/>
        <v>2.5000000000000001E-2</v>
      </c>
      <c r="Z22" s="130">
        <f t="shared" si="22"/>
        <v>2.5000999999999999E-2</v>
      </c>
      <c r="AA22" s="130">
        <f t="shared" si="22"/>
        <v>2.5000999999999999E-2</v>
      </c>
      <c r="AB22" s="130">
        <f t="shared" si="22"/>
        <v>2.5000000000000001E-2</v>
      </c>
    </row>
    <row r="23" spans="1:28" s="4" customFormat="1" ht="13.5" customHeight="1" thickBot="1" x14ac:dyDescent="0.25">
      <c r="A23" s="80"/>
      <c r="B23" s="168"/>
      <c r="C23" s="39"/>
      <c r="D23" s="420"/>
      <c r="E23" s="420"/>
      <c r="F23" s="420"/>
      <c r="G23" s="420"/>
      <c r="H23" s="190"/>
      <c r="I23" s="190"/>
      <c r="J23" s="190"/>
      <c r="K23" s="133"/>
      <c r="L23" s="133"/>
      <c r="M23" s="133"/>
      <c r="N23" s="133"/>
      <c r="O23" s="133"/>
      <c r="P23" s="133"/>
      <c r="Q23" s="134"/>
      <c r="R23" s="135"/>
      <c r="S23" s="135"/>
      <c r="T23" s="135"/>
      <c r="U23" s="135"/>
      <c r="V23" s="135"/>
      <c r="W23" s="133"/>
      <c r="X23" s="133"/>
      <c r="Y23" s="133"/>
      <c r="Z23" s="133"/>
      <c r="AA23" s="133"/>
      <c r="AB23" s="133"/>
    </row>
    <row r="24" spans="1:28" s="4" customFormat="1" ht="13.5" customHeight="1" x14ac:dyDescent="0.2">
      <c r="A24" s="79">
        <v>6</v>
      </c>
      <c r="B24" s="166"/>
      <c r="C24" s="45"/>
      <c r="D24" s="418" t="s">
        <v>268</v>
      </c>
      <c r="E24" s="418" t="s">
        <v>268</v>
      </c>
      <c r="F24" s="418" t="s">
        <v>268</v>
      </c>
      <c r="G24" s="418" t="s">
        <v>268</v>
      </c>
      <c r="H24" s="187">
        <f t="shared" ref="H24:I25" si="23">T24</f>
        <v>13.44</v>
      </c>
      <c r="I24" s="187">
        <f t="shared" si="23"/>
        <v>13.98</v>
      </c>
      <c r="J24" s="187">
        <f>V24</f>
        <v>14.54</v>
      </c>
      <c r="K24" s="130"/>
      <c r="L24" s="130" t="e">
        <f>(F24/E24)-1</f>
        <v>#VALUE!</v>
      </c>
      <c r="M24" s="130" t="e">
        <f t="shared" ref="M24:P24" si="24">(G24/F24)-1</f>
        <v>#VALUE!</v>
      </c>
      <c r="N24" s="130" t="e">
        <f t="shared" si="24"/>
        <v>#VALUE!</v>
      </c>
      <c r="O24" s="130">
        <f t="shared" si="24"/>
        <v>4.0178999999999999E-2</v>
      </c>
      <c r="P24" s="130">
        <f t="shared" si="24"/>
        <v>4.0057000000000002E-2</v>
      </c>
      <c r="Q24" s="204">
        <f>ROUND(VLOOKUP($A24,'2018 REG - ORD 812'!$A$9:$U$303,16,FALSE)*(1+$I$2),5)</f>
        <v>11.94839</v>
      </c>
      <c r="R24" s="204">
        <f>ROUND(VLOOKUP($A24,'2018 REG - ORD 812'!$A$9:$U$303,17,FALSE)*(1+$I$2),5)</f>
        <v>12.42633</v>
      </c>
      <c r="S24" s="204">
        <f>ROUND(VLOOKUP($A24,'2018 REG - ORD 812'!$A$9:$U$303,18,FALSE)*(1+$I$2),5)</f>
        <v>12.92338</v>
      </c>
      <c r="T24" s="204">
        <f>ROUND(VLOOKUP($A24,'2018 REG - ORD 812'!$A$9:$U$303,19,FALSE)*(1+$I$2),5)</f>
        <v>13.44031</v>
      </c>
      <c r="U24" s="204">
        <f>ROUND(VLOOKUP($A24,'2018 REG - ORD 812'!$A$9:$U$303,20,FALSE)*(1+$I$2),5)</f>
        <v>13.977919999999999</v>
      </c>
      <c r="V24" s="204">
        <f>ROUND(VLOOKUP($A24,'2018 REG - ORD 812'!$A$9:$U$303,21,FALSE)*(1+$I$2),5)</f>
        <v>14.53703</v>
      </c>
      <c r="W24" s="130"/>
      <c r="X24" s="130">
        <f>(R24/Q24)-1</f>
        <v>0.04</v>
      </c>
      <c r="Y24" s="130">
        <f t="shared" ref="Y24:AB24" si="25">(S24/R24)-1</f>
        <v>0.04</v>
      </c>
      <c r="Z24" s="130">
        <f t="shared" si="25"/>
        <v>0.04</v>
      </c>
      <c r="AA24" s="130">
        <f t="shared" si="25"/>
        <v>0.04</v>
      </c>
      <c r="AB24" s="130">
        <f t="shared" si="25"/>
        <v>0.04</v>
      </c>
    </row>
    <row r="25" spans="1:28" s="4" customFormat="1" ht="13.5" customHeight="1" x14ac:dyDescent="0.2">
      <c r="A25" s="76"/>
      <c r="B25" s="167"/>
      <c r="C25" s="29"/>
      <c r="D25" s="419"/>
      <c r="E25" s="419"/>
      <c r="F25" s="419"/>
      <c r="G25" s="419"/>
      <c r="H25" s="188">
        <f t="shared" si="23"/>
        <v>27956</v>
      </c>
      <c r="I25" s="188">
        <f t="shared" si="23"/>
        <v>29074</v>
      </c>
      <c r="J25" s="188">
        <f>V25</f>
        <v>30237</v>
      </c>
      <c r="K25" s="130" t="e">
        <f>(E24/E21)-1</f>
        <v>#VALUE!</v>
      </c>
      <c r="L25" s="130" t="e">
        <f t="shared" ref="L25:P25" si="26">(F24/F21)-1</f>
        <v>#VALUE!</v>
      </c>
      <c r="M25" s="130" t="e">
        <f t="shared" si="26"/>
        <v>#VALUE!</v>
      </c>
      <c r="N25" s="130">
        <f t="shared" si="26"/>
        <v>2.5172E-2</v>
      </c>
      <c r="O25" s="130">
        <f t="shared" si="26"/>
        <v>2.4927000000000001E-2</v>
      </c>
      <c r="P25" s="130">
        <f t="shared" si="26"/>
        <v>2.5388000000000001E-2</v>
      </c>
      <c r="Q25" s="131">
        <f t="shared" ref="Q25:U25" si="27">ROUND((Q24*2080),5)</f>
        <v>24852.6512</v>
      </c>
      <c r="R25" s="132">
        <f t="shared" si="27"/>
        <v>25846.7664</v>
      </c>
      <c r="S25" s="132">
        <f t="shared" si="27"/>
        <v>26880.630399999998</v>
      </c>
      <c r="T25" s="132">
        <f t="shared" si="27"/>
        <v>27955.844799999999</v>
      </c>
      <c r="U25" s="132">
        <f t="shared" si="27"/>
        <v>29074.0736</v>
      </c>
      <c r="V25" s="132">
        <f>ROUND((V24*2080),5)</f>
        <v>30237.022400000002</v>
      </c>
      <c r="W25" s="130">
        <f>(Q24/Q21)-1</f>
        <v>2.5000999999999999E-2</v>
      </c>
      <c r="X25" s="130">
        <f t="shared" ref="X25:AB25" si="28">(R24/R21)-1</f>
        <v>2.5002E-2</v>
      </c>
      <c r="Y25" s="130">
        <f t="shared" si="28"/>
        <v>2.5002E-2</v>
      </c>
      <c r="Z25" s="130">
        <f t="shared" si="28"/>
        <v>2.5000999999999999E-2</v>
      </c>
      <c r="AA25" s="130">
        <f t="shared" si="28"/>
        <v>2.5000000000000001E-2</v>
      </c>
      <c r="AB25" s="130">
        <f t="shared" si="28"/>
        <v>2.5000000000000001E-2</v>
      </c>
    </row>
    <row r="26" spans="1:28" s="4" customFormat="1" ht="13.5" customHeight="1" thickBot="1" x14ac:dyDescent="0.25">
      <c r="A26" s="80"/>
      <c r="B26" s="168"/>
      <c r="C26" s="39"/>
      <c r="D26" s="420"/>
      <c r="E26" s="420"/>
      <c r="F26" s="420"/>
      <c r="G26" s="420"/>
      <c r="H26" s="190"/>
      <c r="I26" s="190"/>
      <c r="J26" s="190"/>
      <c r="K26" s="133"/>
      <c r="L26" s="133"/>
      <c r="M26" s="133"/>
      <c r="N26" s="133"/>
      <c r="O26" s="133"/>
      <c r="P26" s="133"/>
      <c r="Q26" s="134"/>
      <c r="R26" s="135"/>
      <c r="S26" s="135"/>
      <c r="T26" s="135"/>
      <c r="U26" s="135"/>
      <c r="V26" s="135"/>
      <c r="W26" s="133"/>
      <c r="X26" s="133"/>
      <c r="Y26" s="133"/>
      <c r="Z26" s="133"/>
      <c r="AA26" s="133"/>
      <c r="AB26" s="133"/>
    </row>
    <row r="27" spans="1:28" s="4" customFormat="1" ht="13.5" customHeight="1" x14ac:dyDescent="0.2">
      <c r="A27" s="79">
        <v>7</v>
      </c>
      <c r="B27" s="166"/>
      <c r="C27" s="45"/>
      <c r="D27" s="418" t="s">
        <v>268</v>
      </c>
      <c r="E27" s="418" t="s">
        <v>268</v>
      </c>
      <c r="F27" s="418" t="s">
        <v>268</v>
      </c>
      <c r="G27" s="187">
        <f t="shared" ref="G27:I28" si="29">S27</f>
        <v>13.25</v>
      </c>
      <c r="H27" s="187">
        <f t="shared" si="29"/>
        <v>13.78</v>
      </c>
      <c r="I27" s="187">
        <f t="shared" si="29"/>
        <v>14.33</v>
      </c>
      <c r="J27" s="187">
        <f>V27</f>
        <v>14.9</v>
      </c>
      <c r="K27" s="130"/>
      <c r="L27" s="130" t="e">
        <f>(F27/E27)-1</f>
        <v>#VALUE!</v>
      </c>
      <c r="M27" s="130" t="e">
        <f t="shared" ref="M27:P27" si="30">(G27/F27)-1</f>
        <v>#VALUE!</v>
      </c>
      <c r="N27" s="130">
        <f t="shared" si="30"/>
        <v>0.04</v>
      </c>
      <c r="O27" s="130">
        <f t="shared" si="30"/>
        <v>3.9912999999999997E-2</v>
      </c>
      <c r="P27" s="130">
        <f t="shared" si="30"/>
        <v>3.9777E-2</v>
      </c>
      <c r="Q27" s="204">
        <f>ROUND(VLOOKUP($A27,'2018 REG - ORD 812'!$A$9:$U$303,16,FALSE)*(1+$I$2),5)</f>
        <v>12.247109999999999</v>
      </c>
      <c r="R27" s="204">
        <f>ROUND(VLOOKUP($A27,'2018 REG - ORD 812'!$A$9:$U$303,17,FALSE)*(1+$I$2),5)</f>
        <v>12.736980000000001</v>
      </c>
      <c r="S27" s="204">
        <f>ROUND(VLOOKUP($A27,'2018 REG - ORD 812'!$A$9:$U$303,18,FALSE)*(1+$I$2),5)</f>
        <v>13.246460000000001</v>
      </c>
      <c r="T27" s="204">
        <f>ROUND(VLOOKUP($A27,'2018 REG - ORD 812'!$A$9:$U$303,19,FALSE)*(1+$I$2),5)</f>
        <v>13.77632</v>
      </c>
      <c r="U27" s="204">
        <f>ROUND(VLOOKUP($A27,'2018 REG - ORD 812'!$A$9:$U$303,20,FALSE)*(1+$I$2),5)</f>
        <v>14.32738</v>
      </c>
      <c r="V27" s="204">
        <f>ROUND(VLOOKUP($A27,'2018 REG - ORD 812'!$A$9:$U$303,21,FALSE)*(1+$I$2),5)</f>
        <v>14.90047</v>
      </c>
      <c r="W27" s="130"/>
      <c r="X27" s="130">
        <f>(R27/Q27)-1</f>
        <v>3.9999E-2</v>
      </c>
      <c r="Y27" s="130">
        <f t="shared" ref="Y27:AB27" si="31">(S27/R27)-1</f>
        <v>0.04</v>
      </c>
      <c r="Z27" s="130">
        <f t="shared" si="31"/>
        <v>0.04</v>
      </c>
      <c r="AA27" s="130">
        <f t="shared" si="31"/>
        <v>4.0001000000000002E-2</v>
      </c>
      <c r="AB27" s="130">
        <f t="shared" si="31"/>
        <v>0.04</v>
      </c>
    </row>
    <row r="28" spans="1:28" s="4" customFormat="1" ht="13.5" customHeight="1" x14ac:dyDescent="0.2">
      <c r="A28" s="76"/>
      <c r="B28" s="167"/>
      <c r="C28" s="29"/>
      <c r="D28" s="419"/>
      <c r="E28" s="419"/>
      <c r="F28" s="419"/>
      <c r="G28" s="188">
        <f t="shared" si="29"/>
        <v>27553</v>
      </c>
      <c r="H28" s="188">
        <f t="shared" si="29"/>
        <v>28655</v>
      </c>
      <c r="I28" s="188">
        <f t="shared" si="29"/>
        <v>29801</v>
      </c>
      <c r="J28" s="188">
        <f>V28</f>
        <v>30993</v>
      </c>
      <c r="K28" s="130" t="e">
        <f>(E27/E24)-1</f>
        <v>#VALUE!</v>
      </c>
      <c r="L28" s="130" t="e">
        <f>(F27/F24)-1</f>
        <v>#VALUE!</v>
      </c>
      <c r="M28" s="130" t="e">
        <f t="shared" ref="M28:P28" si="32">(G27/G24)-1</f>
        <v>#VALUE!</v>
      </c>
      <c r="N28" s="130">
        <f t="shared" si="32"/>
        <v>2.5298000000000001E-2</v>
      </c>
      <c r="O28" s="130">
        <f t="shared" si="32"/>
        <v>2.5035999999999999E-2</v>
      </c>
      <c r="P28" s="130">
        <f t="shared" si="32"/>
        <v>2.4759E-2</v>
      </c>
      <c r="Q28" s="131">
        <f t="shared" ref="Q28:U28" si="33">ROUND((Q27*2080),5)</f>
        <v>25473.988799999999</v>
      </c>
      <c r="R28" s="132">
        <f t="shared" si="33"/>
        <v>26492.918399999999</v>
      </c>
      <c r="S28" s="132">
        <f t="shared" si="33"/>
        <v>27552.6368</v>
      </c>
      <c r="T28" s="132">
        <f t="shared" si="33"/>
        <v>28654.745599999998</v>
      </c>
      <c r="U28" s="132">
        <f t="shared" si="33"/>
        <v>29800.950400000002</v>
      </c>
      <c r="V28" s="132">
        <f>ROUND((V27*2080),5)</f>
        <v>30992.977599999998</v>
      </c>
      <c r="W28" s="130">
        <f>(Q27/Q24)-1</f>
        <v>2.5000999999999999E-2</v>
      </c>
      <c r="X28" s="130">
        <f>(R27/R24)-1</f>
        <v>2.4999E-2</v>
      </c>
      <c r="Y28" s="130">
        <f t="shared" ref="Y28:AB28" si="34">(S27/S24)-1</f>
        <v>2.5000000000000001E-2</v>
      </c>
      <c r="Z28" s="130">
        <f t="shared" si="34"/>
        <v>2.5000000000000001E-2</v>
      </c>
      <c r="AA28" s="130">
        <f t="shared" si="34"/>
        <v>2.5000999999999999E-2</v>
      </c>
      <c r="AB28" s="130">
        <f t="shared" si="34"/>
        <v>2.5000999999999999E-2</v>
      </c>
    </row>
    <row r="29" spans="1:28" s="4" customFormat="1" ht="13.5" customHeight="1" thickBot="1" x14ac:dyDescent="0.25">
      <c r="A29" s="80"/>
      <c r="B29" s="168"/>
      <c r="C29" s="39"/>
      <c r="D29" s="420"/>
      <c r="E29" s="420"/>
      <c r="F29" s="420"/>
      <c r="G29" s="190"/>
      <c r="H29" s="190"/>
      <c r="I29" s="190"/>
      <c r="J29" s="190"/>
      <c r="K29" s="133"/>
      <c r="L29" s="133"/>
      <c r="M29" s="133"/>
      <c r="N29" s="133"/>
      <c r="O29" s="133"/>
      <c r="P29" s="133"/>
      <c r="Q29" s="134"/>
      <c r="R29" s="135"/>
      <c r="S29" s="135"/>
      <c r="T29" s="135"/>
      <c r="U29" s="135"/>
      <c r="V29" s="135"/>
      <c r="W29" s="133"/>
      <c r="X29" s="133"/>
      <c r="Y29" s="133"/>
      <c r="Z29" s="133"/>
      <c r="AA29" s="133"/>
      <c r="AB29" s="133"/>
    </row>
    <row r="30" spans="1:28" s="4" customFormat="1" ht="13.5" customHeight="1" x14ac:dyDescent="0.2">
      <c r="A30" s="79">
        <v>8</v>
      </c>
      <c r="B30" s="166"/>
      <c r="C30" s="45"/>
      <c r="D30" s="418" t="s">
        <v>268</v>
      </c>
      <c r="E30" s="418" t="s">
        <v>268</v>
      </c>
      <c r="F30" s="187">
        <f t="shared" ref="F30:I31" si="35">R30</f>
        <v>13.06</v>
      </c>
      <c r="G30" s="187">
        <f t="shared" si="35"/>
        <v>13.58</v>
      </c>
      <c r="H30" s="187">
        <f t="shared" si="35"/>
        <v>14.12</v>
      </c>
      <c r="I30" s="187">
        <f t="shared" si="35"/>
        <v>14.69</v>
      </c>
      <c r="J30" s="187">
        <f>V30</f>
        <v>15.27</v>
      </c>
      <c r="K30" s="130"/>
      <c r="L30" s="130" t="e">
        <f>(F30/E30)-1</f>
        <v>#VALUE!</v>
      </c>
      <c r="M30" s="130">
        <f t="shared" ref="M30:P30" si="36">(G30/F30)-1</f>
        <v>3.9815999999999997E-2</v>
      </c>
      <c r="N30" s="130">
        <f t="shared" si="36"/>
        <v>3.9764000000000001E-2</v>
      </c>
      <c r="O30" s="130">
        <f t="shared" si="36"/>
        <v>4.0368000000000001E-2</v>
      </c>
      <c r="P30" s="130">
        <f t="shared" si="36"/>
        <v>3.9482999999999997E-2</v>
      </c>
      <c r="Q30" s="204">
        <f>ROUND(VLOOKUP($A30,'2018 REG - ORD 812'!$A$9:$U$303,16,FALSE)*(1+$I$2),5)</f>
        <v>12.553280000000001</v>
      </c>
      <c r="R30" s="204">
        <f>ROUND(VLOOKUP($A30,'2018 REG - ORD 812'!$A$9:$U$303,17,FALSE)*(1+$I$2),5)</f>
        <v>13.05541</v>
      </c>
      <c r="S30" s="204">
        <f>ROUND(VLOOKUP($A30,'2018 REG - ORD 812'!$A$9:$U$303,18,FALSE)*(1+$I$2),5)</f>
        <v>13.57762</v>
      </c>
      <c r="T30" s="204">
        <f>ROUND(VLOOKUP($A30,'2018 REG - ORD 812'!$A$9:$U$303,19,FALSE)*(1+$I$2),5)</f>
        <v>14.12072</v>
      </c>
      <c r="U30" s="204">
        <f>ROUND(VLOOKUP($A30,'2018 REG - ORD 812'!$A$9:$U$303,20,FALSE)*(1+$I$2),5)</f>
        <v>14.685560000000001</v>
      </c>
      <c r="V30" s="204">
        <f>ROUND(VLOOKUP($A30,'2018 REG - ORD 812'!$A$9:$U$303,21,FALSE)*(1+$I$2),5)</f>
        <v>15.27298</v>
      </c>
      <c r="W30" s="130"/>
      <c r="X30" s="130">
        <f>(R30/Q30)-1</f>
        <v>0.04</v>
      </c>
      <c r="Y30" s="130">
        <f t="shared" ref="Y30:AB30" si="37">(S30/R30)-1</f>
        <v>0.04</v>
      </c>
      <c r="Z30" s="130">
        <f t="shared" si="37"/>
        <v>0.04</v>
      </c>
      <c r="AA30" s="130">
        <f t="shared" si="37"/>
        <v>4.0001000000000002E-2</v>
      </c>
      <c r="AB30" s="130">
        <f t="shared" si="37"/>
        <v>0.04</v>
      </c>
    </row>
    <row r="31" spans="1:28" s="4" customFormat="1" ht="13.5" customHeight="1" x14ac:dyDescent="0.2">
      <c r="A31" s="76"/>
      <c r="B31" s="167"/>
      <c r="C31" s="29"/>
      <c r="D31" s="419"/>
      <c r="E31" s="419"/>
      <c r="F31" s="188">
        <f t="shared" si="35"/>
        <v>27155</v>
      </c>
      <c r="G31" s="188">
        <f t="shared" si="35"/>
        <v>28241</v>
      </c>
      <c r="H31" s="188">
        <f t="shared" si="35"/>
        <v>29371</v>
      </c>
      <c r="I31" s="188">
        <f t="shared" si="35"/>
        <v>30546</v>
      </c>
      <c r="J31" s="188">
        <f>V31</f>
        <v>31768</v>
      </c>
      <c r="K31" s="130" t="e">
        <f>(E30/E27)-1</f>
        <v>#VALUE!</v>
      </c>
      <c r="L31" s="130" t="e">
        <f>(F30/F27)-1</f>
        <v>#VALUE!</v>
      </c>
      <c r="M31" s="130">
        <f t="shared" ref="M31:P31" si="38">(G30/G27)-1</f>
        <v>2.4906000000000001E-2</v>
      </c>
      <c r="N31" s="130">
        <f t="shared" si="38"/>
        <v>2.4673E-2</v>
      </c>
      <c r="O31" s="130">
        <f t="shared" si="38"/>
        <v>2.5121999999999998E-2</v>
      </c>
      <c r="P31" s="130">
        <f t="shared" si="38"/>
        <v>2.4832E-2</v>
      </c>
      <c r="Q31" s="131">
        <f t="shared" ref="Q31:U31" si="39">ROUND((Q30*2080),5)</f>
        <v>26110.822400000001</v>
      </c>
      <c r="R31" s="132">
        <f t="shared" si="39"/>
        <v>27155.252799999998</v>
      </c>
      <c r="S31" s="132">
        <f t="shared" si="39"/>
        <v>28241.4496</v>
      </c>
      <c r="T31" s="132">
        <f t="shared" si="39"/>
        <v>29371.097600000001</v>
      </c>
      <c r="U31" s="132">
        <f t="shared" si="39"/>
        <v>30545.964800000002</v>
      </c>
      <c r="V31" s="132">
        <f>ROUND((V30*2080),5)</f>
        <v>31767.7984</v>
      </c>
      <c r="W31" s="130">
        <f>(Q30/Q27)-1</f>
        <v>2.4999E-2</v>
      </c>
      <c r="X31" s="130">
        <f>(R30/R27)-1</f>
        <v>2.5000000000000001E-2</v>
      </c>
      <c r="Y31" s="130">
        <f t="shared" ref="Y31:AB31" si="40">(S30/S27)-1</f>
        <v>2.5000000000000001E-2</v>
      </c>
      <c r="Z31" s="130">
        <f t="shared" si="40"/>
        <v>2.4999E-2</v>
      </c>
      <c r="AA31" s="130">
        <f t="shared" si="40"/>
        <v>2.5000000000000001E-2</v>
      </c>
      <c r="AB31" s="130">
        <f t="shared" si="40"/>
        <v>2.5000000000000001E-2</v>
      </c>
    </row>
    <row r="32" spans="1:28" s="4" customFormat="1" ht="13.5" customHeight="1" thickBot="1" x14ac:dyDescent="0.25">
      <c r="A32" s="80"/>
      <c r="B32" s="168"/>
      <c r="C32" s="39"/>
      <c r="D32" s="420"/>
      <c r="E32" s="420"/>
      <c r="F32" s="190"/>
      <c r="G32" s="190"/>
      <c r="H32" s="190"/>
      <c r="I32" s="190"/>
      <c r="J32" s="190"/>
      <c r="K32" s="133"/>
      <c r="L32" s="133"/>
      <c r="M32" s="133"/>
      <c r="N32" s="133"/>
      <c r="O32" s="133"/>
      <c r="P32" s="133"/>
      <c r="Q32" s="134"/>
      <c r="R32" s="135"/>
      <c r="S32" s="135"/>
      <c r="T32" s="135"/>
      <c r="U32" s="135"/>
      <c r="V32" s="135"/>
      <c r="W32" s="133"/>
      <c r="X32" s="133"/>
      <c r="Y32" s="133"/>
      <c r="Z32" s="133"/>
      <c r="AA32" s="133"/>
      <c r="AB32" s="133"/>
    </row>
    <row r="33" spans="1:28" s="4" customFormat="1" ht="13.5" customHeight="1" x14ac:dyDescent="0.2">
      <c r="A33" s="79">
        <v>9</v>
      </c>
      <c r="B33" s="166"/>
      <c r="C33" s="45"/>
      <c r="D33" s="418" t="s">
        <v>268</v>
      </c>
      <c r="E33" s="418" t="s">
        <v>268</v>
      </c>
      <c r="F33" s="187">
        <f t="shared" ref="F33:I34" si="41">R33</f>
        <v>13.38</v>
      </c>
      <c r="G33" s="187">
        <f t="shared" si="41"/>
        <v>13.92</v>
      </c>
      <c r="H33" s="187">
        <f t="shared" si="41"/>
        <v>14.47</v>
      </c>
      <c r="I33" s="187">
        <f t="shared" si="41"/>
        <v>15.05</v>
      </c>
      <c r="J33" s="187">
        <f>V33</f>
        <v>15.65</v>
      </c>
      <c r="K33" s="130"/>
      <c r="L33" s="130" t="e">
        <f>(F33/E33)-1</f>
        <v>#VALUE!</v>
      </c>
      <c r="M33" s="130">
        <f t="shared" ref="M33:P33" si="42">(G33/F33)-1</f>
        <v>4.0358999999999999E-2</v>
      </c>
      <c r="N33" s="130">
        <f t="shared" si="42"/>
        <v>3.9510999999999998E-2</v>
      </c>
      <c r="O33" s="130">
        <f t="shared" si="42"/>
        <v>4.0083000000000001E-2</v>
      </c>
      <c r="P33" s="130">
        <f t="shared" si="42"/>
        <v>3.9867E-2</v>
      </c>
      <c r="Q33" s="204">
        <f>ROUND(VLOOKUP($A33,'2018 REG - ORD 812'!$A$9:$U$303,16,FALSE)*(1+$I$2),5)</f>
        <v>12.86712</v>
      </c>
      <c r="R33" s="204">
        <f>ROUND(VLOOKUP($A33,'2018 REG - ORD 812'!$A$9:$U$303,17,FALSE)*(1+$I$2),5)</f>
        <v>13.38181</v>
      </c>
      <c r="S33" s="204">
        <f>ROUND(VLOOKUP($A33,'2018 REG - ORD 812'!$A$9:$U$303,18,FALSE)*(1+$I$2),5)</f>
        <v>13.91708</v>
      </c>
      <c r="T33" s="204">
        <f>ROUND(VLOOKUP($A33,'2018 REG - ORD 812'!$A$9:$U$303,19,FALSE)*(1+$I$2),5)</f>
        <v>14.473750000000001</v>
      </c>
      <c r="U33" s="204">
        <f>ROUND(VLOOKUP($A33,'2018 REG - ORD 812'!$A$9:$U$303,20,FALSE)*(1+$I$2),5)</f>
        <v>15.0527</v>
      </c>
      <c r="V33" s="204">
        <f>ROUND(VLOOKUP($A33,'2018 REG - ORD 812'!$A$9:$U$303,21,FALSE)*(1+$I$2),5)</f>
        <v>15.6548</v>
      </c>
      <c r="W33" s="130"/>
      <c r="X33" s="130">
        <f>(R33/Q33)-1</f>
        <v>0.04</v>
      </c>
      <c r="Y33" s="130">
        <f t="shared" ref="Y33:AB33" si="43">(S33/R33)-1</f>
        <v>0.04</v>
      </c>
      <c r="Z33" s="130">
        <f t="shared" si="43"/>
        <v>3.9999E-2</v>
      </c>
      <c r="AA33" s="130">
        <f t="shared" si="43"/>
        <v>0.04</v>
      </c>
      <c r="AB33" s="130">
        <f t="shared" si="43"/>
        <v>3.9999E-2</v>
      </c>
    </row>
    <row r="34" spans="1:28" s="4" customFormat="1" ht="13.5" customHeight="1" x14ac:dyDescent="0.2">
      <c r="A34" s="76"/>
      <c r="B34" s="167"/>
      <c r="C34" s="29"/>
      <c r="D34" s="419"/>
      <c r="E34" s="419"/>
      <c r="F34" s="188">
        <f t="shared" si="41"/>
        <v>27834</v>
      </c>
      <c r="G34" s="188">
        <f t="shared" si="41"/>
        <v>28948</v>
      </c>
      <c r="H34" s="188">
        <f t="shared" si="41"/>
        <v>30105</v>
      </c>
      <c r="I34" s="188">
        <f t="shared" si="41"/>
        <v>31310</v>
      </c>
      <c r="J34" s="188">
        <f>V34</f>
        <v>32562</v>
      </c>
      <c r="K34" s="130" t="e">
        <f>(E33/E30)-1</f>
        <v>#VALUE!</v>
      </c>
      <c r="L34" s="130">
        <f>(F33/F30)-1</f>
        <v>2.4501999999999999E-2</v>
      </c>
      <c r="M34" s="130">
        <f t="shared" ref="M34:P34" si="44">(G33/G30)-1</f>
        <v>2.5037E-2</v>
      </c>
      <c r="N34" s="130">
        <f t="shared" si="44"/>
        <v>2.4788000000000001E-2</v>
      </c>
      <c r="O34" s="130">
        <f t="shared" si="44"/>
        <v>2.4506E-2</v>
      </c>
      <c r="P34" s="130">
        <f t="shared" si="44"/>
        <v>2.4885000000000001E-2</v>
      </c>
      <c r="Q34" s="131">
        <f t="shared" ref="Q34:U34" si="45">ROUND((Q33*2080),5)</f>
        <v>26763.6096</v>
      </c>
      <c r="R34" s="132">
        <f t="shared" si="45"/>
        <v>27834.164799999999</v>
      </c>
      <c r="S34" s="132">
        <f t="shared" si="45"/>
        <v>28947.526399999999</v>
      </c>
      <c r="T34" s="132">
        <f t="shared" si="45"/>
        <v>30105.4</v>
      </c>
      <c r="U34" s="132">
        <f t="shared" si="45"/>
        <v>31309.616000000002</v>
      </c>
      <c r="V34" s="132">
        <f>ROUND((V33*2080),5)</f>
        <v>32561.984</v>
      </c>
      <c r="W34" s="130">
        <f>(Q33/Q30)-1</f>
        <v>2.5000999999999999E-2</v>
      </c>
      <c r="X34" s="130">
        <f>(R33/R30)-1</f>
        <v>2.5000999999999999E-2</v>
      </c>
      <c r="Y34" s="130">
        <f t="shared" ref="Y34:AB34" si="46">(S33/S30)-1</f>
        <v>2.5000999999999999E-2</v>
      </c>
      <c r="Z34" s="130">
        <f t="shared" si="46"/>
        <v>2.5000999999999999E-2</v>
      </c>
      <c r="AA34" s="130">
        <f t="shared" si="46"/>
        <v>2.5000000000000001E-2</v>
      </c>
      <c r="AB34" s="130">
        <f t="shared" si="46"/>
        <v>2.5000000000000001E-2</v>
      </c>
    </row>
    <row r="35" spans="1:28" s="4" customFormat="1" ht="13.5" customHeight="1" thickBot="1" x14ac:dyDescent="0.25">
      <c r="A35" s="80"/>
      <c r="B35" s="168"/>
      <c r="C35" s="39"/>
      <c r="D35" s="420"/>
      <c r="E35" s="420"/>
      <c r="F35" s="190"/>
      <c r="G35" s="190"/>
      <c r="H35" s="190"/>
      <c r="I35" s="190"/>
      <c r="J35" s="190"/>
      <c r="K35" s="133"/>
      <c r="L35" s="133"/>
      <c r="M35" s="133"/>
      <c r="N35" s="133"/>
      <c r="O35" s="133"/>
      <c r="P35" s="133"/>
      <c r="Q35" s="134"/>
      <c r="R35" s="135"/>
      <c r="S35" s="135"/>
      <c r="T35" s="135"/>
      <c r="U35" s="135"/>
      <c r="V35" s="135"/>
      <c r="W35" s="133"/>
      <c r="X35" s="133"/>
      <c r="Y35" s="133"/>
      <c r="Z35" s="133"/>
      <c r="AA35" s="133"/>
      <c r="AB35" s="133"/>
    </row>
    <row r="36" spans="1:28" s="4" customFormat="1" ht="13.5" customHeight="1" x14ac:dyDescent="0.2">
      <c r="A36" s="79">
        <v>10</v>
      </c>
      <c r="B36" s="166"/>
      <c r="C36" s="45"/>
      <c r="D36" s="418" t="s">
        <v>268</v>
      </c>
      <c r="E36" s="187">
        <f t="shared" ref="E36:I37" si="47">Q36</f>
        <v>13.19</v>
      </c>
      <c r="F36" s="187">
        <f t="shared" si="47"/>
        <v>13.72</v>
      </c>
      <c r="G36" s="187">
        <f t="shared" si="47"/>
        <v>14.26</v>
      </c>
      <c r="H36" s="187">
        <f t="shared" si="47"/>
        <v>14.84</v>
      </c>
      <c r="I36" s="187">
        <f t="shared" si="47"/>
        <v>15.43</v>
      </c>
      <c r="J36" s="187">
        <f>V36</f>
        <v>16.05</v>
      </c>
      <c r="K36" s="130"/>
      <c r="L36" s="130">
        <f>(F36/E36)-1</f>
        <v>4.0182000000000002E-2</v>
      </c>
      <c r="M36" s="130">
        <f t="shared" ref="M36:P36" si="48">(G36/F36)-1</f>
        <v>3.9358999999999998E-2</v>
      </c>
      <c r="N36" s="130">
        <f t="shared" si="48"/>
        <v>4.0673000000000001E-2</v>
      </c>
      <c r="O36" s="130">
        <f t="shared" si="48"/>
        <v>3.9757000000000001E-2</v>
      </c>
      <c r="P36" s="130">
        <f t="shared" si="48"/>
        <v>4.0181000000000001E-2</v>
      </c>
      <c r="Q36" s="204">
        <f>ROUND(VLOOKUP($A36,'2018 REG - ORD 812'!$A$9:$U$303,16,FALSE)*(1+$I$2),5)</f>
        <v>13.18878</v>
      </c>
      <c r="R36" s="204">
        <f>ROUND(VLOOKUP($A36,'2018 REG - ORD 812'!$A$9:$U$303,17,FALSE)*(1+$I$2),5)</f>
        <v>13.716340000000001</v>
      </c>
      <c r="S36" s="204">
        <f>ROUND(VLOOKUP($A36,'2018 REG - ORD 812'!$A$9:$U$303,18,FALSE)*(1+$I$2),5)</f>
        <v>14.264989999999999</v>
      </c>
      <c r="T36" s="204">
        <f>ROUND(VLOOKUP($A36,'2018 REG - ORD 812'!$A$9:$U$303,19,FALSE)*(1+$I$2),5)</f>
        <v>14.83559</v>
      </c>
      <c r="U36" s="204">
        <f>ROUND(VLOOKUP($A36,'2018 REG - ORD 812'!$A$9:$U$303,20,FALSE)*(1+$I$2),5)</f>
        <v>15.42902</v>
      </c>
      <c r="V36" s="204">
        <f>ROUND(VLOOKUP($A36,'2018 REG - ORD 812'!$A$9:$U$303,21,FALSE)*(1+$I$2),5)</f>
        <v>16.04618</v>
      </c>
      <c r="W36" s="130"/>
      <c r="X36" s="130">
        <f>(R36/Q36)-1</f>
        <v>4.0001000000000002E-2</v>
      </c>
      <c r="Y36" s="130">
        <f t="shared" ref="Y36:AB36" si="49">(S36/R36)-1</f>
        <v>0.04</v>
      </c>
      <c r="Z36" s="130">
        <f t="shared" si="49"/>
        <v>0.04</v>
      </c>
      <c r="AA36" s="130">
        <f t="shared" si="49"/>
        <v>0.04</v>
      </c>
      <c r="AB36" s="130">
        <f t="shared" si="49"/>
        <v>0.04</v>
      </c>
    </row>
    <row r="37" spans="1:28" s="4" customFormat="1" ht="13.5" customHeight="1" x14ac:dyDescent="0.2">
      <c r="A37" s="76"/>
      <c r="B37" s="167"/>
      <c r="C37" s="29"/>
      <c r="D37" s="419"/>
      <c r="E37" s="188">
        <f t="shared" si="47"/>
        <v>27433</v>
      </c>
      <c r="F37" s="188">
        <f t="shared" si="47"/>
        <v>28530</v>
      </c>
      <c r="G37" s="188">
        <f t="shared" si="47"/>
        <v>29671</v>
      </c>
      <c r="H37" s="188">
        <f t="shared" si="47"/>
        <v>30858</v>
      </c>
      <c r="I37" s="188">
        <f t="shared" si="47"/>
        <v>32092</v>
      </c>
      <c r="J37" s="188">
        <f>V37</f>
        <v>33376</v>
      </c>
      <c r="K37" s="130" t="e">
        <f>(E36/E33)-1</f>
        <v>#VALUE!</v>
      </c>
      <c r="L37" s="130">
        <f>(F36/F33)-1</f>
        <v>2.5411E-2</v>
      </c>
      <c r="M37" s="130">
        <f t="shared" ref="M37:P37" si="50">(G36/G33)-1</f>
        <v>2.4424999999999999E-2</v>
      </c>
      <c r="N37" s="130">
        <f t="shared" si="50"/>
        <v>2.5569999999999999E-2</v>
      </c>
      <c r="O37" s="130">
        <f t="shared" si="50"/>
        <v>2.5249000000000001E-2</v>
      </c>
      <c r="P37" s="130">
        <f t="shared" si="50"/>
        <v>2.5558999999999998E-2</v>
      </c>
      <c r="Q37" s="131">
        <f t="shared" ref="Q37:U37" si="51">ROUND((Q36*2080),5)</f>
        <v>27432.662400000001</v>
      </c>
      <c r="R37" s="132">
        <f t="shared" si="51"/>
        <v>28529.9872</v>
      </c>
      <c r="S37" s="132">
        <f t="shared" si="51"/>
        <v>29671.179199999999</v>
      </c>
      <c r="T37" s="132">
        <f t="shared" si="51"/>
        <v>30858.0272</v>
      </c>
      <c r="U37" s="132">
        <f t="shared" si="51"/>
        <v>32092.3616</v>
      </c>
      <c r="V37" s="132">
        <f>ROUND((V36*2080),5)</f>
        <v>33376.054400000001</v>
      </c>
      <c r="W37" s="130">
        <f>(Q36/Q33)-1</f>
        <v>2.4999E-2</v>
      </c>
      <c r="X37" s="130">
        <f>(R36/R33)-1</f>
        <v>2.4999E-2</v>
      </c>
      <c r="Y37" s="130">
        <f t="shared" ref="Y37:AB37" si="52">(S36/S33)-1</f>
        <v>2.4999E-2</v>
      </c>
      <c r="Z37" s="130">
        <f t="shared" si="52"/>
        <v>2.5000000000000001E-2</v>
      </c>
      <c r="AA37" s="130">
        <f t="shared" si="52"/>
        <v>2.5000000000000001E-2</v>
      </c>
      <c r="AB37" s="130">
        <f t="shared" si="52"/>
        <v>2.5000999999999999E-2</v>
      </c>
    </row>
    <row r="38" spans="1:28" s="4" customFormat="1" ht="13.5" customHeight="1" thickBot="1" x14ac:dyDescent="0.25">
      <c r="A38" s="80"/>
      <c r="B38" s="168"/>
      <c r="C38" s="39"/>
      <c r="D38" s="420"/>
      <c r="E38" s="190"/>
      <c r="F38" s="190"/>
      <c r="G38" s="190"/>
      <c r="H38" s="190"/>
      <c r="I38" s="190"/>
      <c r="J38" s="190"/>
      <c r="K38" s="133"/>
      <c r="L38" s="133"/>
      <c r="M38" s="133"/>
      <c r="N38" s="133"/>
      <c r="O38" s="133"/>
      <c r="P38" s="133"/>
      <c r="Q38" s="134"/>
      <c r="R38" s="135"/>
      <c r="S38" s="135"/>
      <c r="T38" s="135"/>
      <c r="U38" s="135"/>
      <c r="V38" s="135"/>
      <c r="W38" s="133"/>
      <c r="X38" s="133"/>
      <c r="Y38" s="133"/>
      <c r="Z38" s="133"/>
      <c r="AA38" s="133"/>
      <c r="AB38" s="133"/>
    </row>
    <row r="39" spans="1:28" s="4" customFormat="1" ht="13.5" customHeight="1" x14ac:dyDescent="0.2">
      <c r="A39" s="79">
        <v>11</v>
      </c>
      <c r="B39" s="166"/>
      <c r="C39" s="45"/>
      <c r="D39" s="418" t="s">
        <v>268</v>
      </c>
      <c r="E39" s="187">
        <f t="shared" ref="E39:I40" si="53">Q39</f>
        <v>13.52</v>
      </c>
      <c r="F39" s="187">
        <f t="shared" si="53"/>
        <v>14.06</v>
      </c>
      <c r="G39" s="187">
        <f t="shared" si="53"/>
        <v>14.62</v>
      </c>
      <c r="H39" s="187">
        <f t="shared" si="53"/>
        <v>15.21</v>
      </c>
      <c r="I39" s="187">
        <f t="shared" si="53"/>
        <v>15.81</v>
      </c>
      <c r="J39" s="187">
        <f>V39</f>
        <v>16.45</v>
      </c>
      <c r="K39" s="130"/>
      <c r="L39" s="130">
        <f>(F39/E39)-1</f>
        <v>3.9940999999999997E-2</v>
      </c>
      <c r="M39" s="130">
        <f t="shared" ref="M39:P39" si="54">(G39/F39)-1</f>
        <v>3.9829000000000003E-2</v>
      </c>
      <c r="N39" s="130">
        <f t="shared" si="54"/>
        <v>4.0356000000000003E-2</v>
      </c>
      <c r="O39" s="130">
        <f t="shared" si="54"/>
        <v>3.9447999999999997E-2</v>
      </c>
      <c r="P39" s="130">
        <f t="shared" si="54"/>
        <v>4.0481000000000003E-2</v>
      </c>
      <c r="Q39" s="204">
        <f>ROUND(VLOOKUP($A39,'2018 REG - ORD 812'!$A$9:$U$303,16,FALSE)*(1+$I$2),5)</f>
        <v>13.5185</v>
      </c>
      <c r="R39" s="204">
        <f>ROUND(VLOOKUP($A39,'2018 REG - ORD 812'!$A$9:$U$303,17,FALSE)*(1+$I$2),5)</f>
        <v>14.059240000000001</v>
      </c>
      <c r="S39" s="204">
        <f>ROUND(VLOOKUP($A39,'2018 REG - ORD 812'!$A$9:$U$303,18,FALSE)*(1+$I$2),5)</f>
        <v>14.62161</v>
      </c>
      <c r="T39" s="204">
        <f>ROUND(VLOOKUP($A39,'2018 REG - ORD 812'!$A$9:$U$303,19,FALSE)*(1+$I$2),5)</f>
        <v>15.206480000000001</v>
      </c>
      <c r="U39" s="204">
        <f>ROUND(VLOOKUP($A39,'2018 REG - ORD 812'!$A$9:$U$303,20,FALSE)*(1+$I$2),5)</f>
        <v>15.81474</v>
      </c>
      <c r="V39" s="204">
        <f>ROUND(VLOOKUP($A39,'2018 REG - ORD 812'!$A$9:$U$303,21,FALSE)*(1+$I$2),5)</f>
        <v>16.447330000000001</v>
      </c>
      <c r="W39" s="130"/>
      <c r="X39" s="130">
        <f>(R39/Q39)-1</f>
        <v>0.04</v>
      </c>
      <c r="Y39" s="130">
        <f t="shared" ref="Y39:AB39" si="55">(S39/R39)-1</f>
        <v>0.04</v>
      </c>
      <c r="Z39" s="130">
        <f t="shared" si="55"/>
        <v>0.04</v>
      </c>
      <c r="AA39" s="130">
        <f t="shared" si="55"/>
        <v>0.04</v>
      </c>
      <c r="AB39" s="130">
        <f t="shared" si="55"/>
        <v>0.04</v>
      </c>
    </row>
    <row r="40" spans="1:28" s="4" customFormat="1" ht="13.5" customHeight="1" x14ac:dyDescent="0.2">
      <c r="A40" s="76"/>
      <c r="B40" s="167"/>
      <c r="C40" s="29"/>
      <c r="D40" s="419"/>
      <c r="E40" s="188">
        <f t="shared" si="53"/>
        <v>28118</v>
      </c>
      <c r="F40" s="188">
        <f t="shared" si="53"/>
        <v>29243</v>
      </c>
      <c r="G40" s="188">
        <f t="shared" si="53"/>
        <v>30413</v>
      </c>
      <c r="H40" s="188">
        <f t="shared" si="53"/>
        <v>31629</v>
      </c>
      <c r="I40" s="188">
        <f t="shared" si="53"/>
        <v>32895</v>
      </c>
      <c r="J40" s="188">
        <f>V40</f>
        <v>34210</v>
      </c>
      <c r="K40" s="130">
        <f>(E39/E36)-1</f>
        <v>2.5019E-2</v>
      </c>
      <c r="L40" s="130">
        <f>(F39/F36)-1</f>
        <v>2.4781000000000001E-2</v>
      </c>
      <c r="M40" s="130">
        <f t="shared" ref="M40:P40" si="56">(G39/G36)-1</f>
        <v>2.5245E-2</v>
      </c>
      <c r="N40" s="130">
        <f t="shared" si="56"/>
        <v>2.4933E-2</v>
      </c>
      <c r="O40" s="130">
        <f t="shared" si="56"/>
        <v>2.4627E-2</v>
      </c>
      <c r="P40" s="130">
        <f t="shared" si="56"/>
        <v>2.4922E-2</v>
      </c>
      <c r="Q40" s="131">
        <f t="shared" ref="Q40:U40" si="57">ROUND((Q39*2080),5)</f>
        <v>28118.48</v>
      </c>
      <c r="R40" s="132">
        <f t="shared" si="57"/>
        <v>29243.2192</v>
      </c>
      <c r="S40" s="132">
        <f t="shared" si="57"/>
        <v>30412.948799999998</v>
      </c>
      <c r="T40" s="132">
        <f t="shared" si="57"/>
        <v>31629.4784</v>
      </c>
      <c r="U40" s="132">
        <f t="shared" si="57"/>
        <v>32894.659200000002</v>
      </c>
      <c r="V40" s="132">
        <f>ROUND((V39*2080),5)</f>
        <v>34210.446400000001</v>
      </c>
      <c r="W40" s="130">
        <f>(Q39/Q36)-1</f>
        <v>2.5000000000000001E-2</v>
      </c>
      <c r="X40" s="130">
        <f>(R39/R36)-1</f>
        <v>2.4999E-2</v>
      </c>
      <c r="Y40" s="130">
        <f t="shared" ref="Y40:AB40" si="58">(S39/S36)-1</f>
        <v>2.5000000000000001E-2</v>
      </c>
      <c r="Z40" s="130">
        <f t="shared" si="58"/>
        <v>2.5000000000000001E-2</v>
      </c>
      <c r="AA40" s="130">
        <f t="shared" si="58"/>
        <v>2.5000000000000001E-2</v>
      </c>
      <c r="AB40" s="130">
        <f t="shared" si="58"/>
        <v>2.5000000000000001E-2</v>
      </c>
    </row>
    <row r="41" spans="1:28" s="4" customFormat="1" ht="13.5" customHeight="1" thickBot="1" x14ac:dyDescent="0.25">
      <c r="A41" s="80"/>
      <c r="B41" s="168"/>
      <c r="C41" s="39"/>
      <c r="D41" s="420"/>
      <c r="E41" s="189"/>
      <c r="F41" s="190"/>
      <c r="G41" s="190"/>
      <c r="H41" s="190"/>
      <c r="I41" s="190"/>
      <c r="J41" s="190"/>
      <c r="K41" s="133"/>
      <c r="L41" s="133"/>
      <c r="M41" s="133"/>
      <c r="N41" s="133"/>
      <c r="O41" s="133"/>
      <c r="P41" s="133"/>
      <c r="Q41" s="134"/>
      <c r="R41" s="135"/>
      <c r="S41" s="135"/>
      <c r="T41" s="135"/>
      <c r="U41" s="135"/>
      <c r="V41" s="135"/>
      <c r="W41" s="133"/>
      <c r="X41" s="133"/>
      <c r="Y41" s="133"/>
      <c r="Z41" s="133"/>
      <c r="AA41" s="133"/>
      <c r="AB41" s="133"/>
    </row>
    <row r="42" spans="1:28" s="4" customFormat="1" ht="13.5" customHeight="1" x14ac:dyDescent="0.2">
      <c r="A42" s="79">
        <v>12</v>
      </c>
      <c r="B42" s="166"/>
      <c r="C42" s="45"/>
      <c r="D42" s="187">
        <f t="shared" ref="D42:D100" si="59">+Q42*96%</f>
        <v>13.3</v>
      </c>
      <c r="E42" s="187">
        <f t="shared" ref="E42:I43" si="60">Q42</f>
        <v>13.86</v>
      </c>
      <c r="F42" s="187">
        <f t="shared" si="60"/>
        <v>14.41</v>
      </c>
      <c r="G42" s="187">
        <f t="shared" si="60"/>
        <v>14.99</v>
      </c>
      <c r="H42" s="187">
        <f t="shared" si="60"/>
        <v>15.59</v>
      </c>
      <c r="I42" s="187">
        <f t="shared" si="60"/>
        <v>16.21</v>
      </c>
      <c r="J42" s="187">
        <f>V42</f>
        <v>16.86</v>
      </c>
      <c r="K42" s="130"/>
      <c r="L42" s="130">
        <f>(F42/E42)-1</f>
        <v>3.9683000000000003E-2</v>
      </c>
      <c r="M42" s="130">
        <f t="shared" ref="M42:P42" si="61">(G42/F42)-1</f>
        <v>4.0250000000000001E-2</v>
      </c>
      <c r="N42" s="130">
        <f t="shared" si="61"/>
        <v>4.0027E-2</v>
      </c>
      <c r="O42" s="130">
        <f t="shared" si="61"/>
        <v>3.9768999999999999E-2</v>
      </c>
      <c r="P42" s="130">
        <f t="shared" si="61"/>
        <v>4.0099000000000003E-2</v>
      </c>
      <c r="Q42" s="204">
        <f>ROUND(VLOOKUP($A42,'2018 REG - ORD 812'!$A$9:$U$303,16,FALSE)*(1+$I$2),5)</f>
        <v>13.85647</v>
      </c>
      <c r="R42" s="204">
        <f>ROUND(VLOOKUP($A42,'2018 REG - ORD 812'!$A$9:$U$303,17,FALSE)*(1+$I$2),5)</f>
        <v>14.41072</v>
      </c>
      <c r="S42" s="204">
        <f>ROUND(VLOOKUP($A42,'2018 REG - ORD 812'!$A$9:$U$303,18,FALSE)*(1+$I$2),5)</f>
        <v>14.987159999999999</v>
      </c>
      <c r="T42" s="204">
        <f>ROUND(VLOOKUP($A42,'2018 REG - ORD 812'!$A$9:$U$303,19,FALSE)*(1+$I$2),5)</f>
        <v>15.586650000000001</v>
      </c>
      <c r="U42" s="204">
        <f>ROUND(VLOOKUP($A42,'2018 REG - ORD 812'!$A$9:$U$303,20,FALSE)*(1+$I$2),5)</f>
        <v>16.21011</v>
      </c>
      <c r="V42" s="204">
        <f>ROUND(VLOOKUP($A42,'2018 REG - ORD 812'!$A$9:$U$303,21,FALSE)*(1+$I$2),5)</f>
        <v>16.858519999999999</v>
      </c>
      <c r="W42" s="130"/>
      <c r="X42" s="130">
        <f>(R42/Q42)-1</f>
        <v>3.9999E-2</v>
      </c>
      <c r="Y42" s="130">
        <f t="shared" ref="Y42:AB42" si="62">(S42/R42)-1</f>
        <v>4.0001000000000002E-2</v>
      </c>
      <c r="Z42" s="130">
        <f t="shared" si="62"/>
        <v>0.04</v>
      </c>
      <c r="AA42" s="130">
        <f t="shared" si="62"/>
        <v>0.04</v>
      </c>
      <c r="AB42" s="130">
        <f t="shared" si="62"/>
        <v>0.04</v>
      </c>
    </row>
    <row r="43" spans="1:28" s="4" customFormat="1" ht="13.5" customHeight="1" x14ac:dyDescent="0.2">
      <c r="A43" s="76"/>
      <c r="B43" s="167"/>
      <c r="C43" s="29"/>
      <c r="D43" s="188">
        <f t="shared" si="59"/>
        <v>27669</v>
      </c>
      <c r="E43" s="188">
        <f t="shared" si="60"/>
        <v>28821</v>
      </c>
      <c r="F43" s="188">
        <f t="shared" si="60"/>
        <v>29974</v>
      </c>
      <c r="G43" s="188">
        <f t="shared" si="60"/>
        <v>31173</v>
      </c>
      <c r="H43" s="188">
        <f t="shared" si="60"/>
        <v>32420</v>
      </c>
      <c r="I43" s="188">
        <f t="shared" si="60"/>
        <v>33717</v>
      </c>
      <c r="J43" s="188">
        <f>V43</f>
        <v>35066</v>
      </c>
      <c r="K43" s="130">
        <f>(E42/E39)-1</f>
        <v>2.5148E-2</v>
      </c>
      <c r="L43" s="130">
        <f>(F42/F39)-1</f>
        <v>2.4892999999999998E-2</v>
      </c>
      <c r="M43" s="130">
        <f t="shared" ref="M43:P43" si="63">(G42/G39)-1</f>
        <v>2.5308000000000001E-2</v>
      </c>
      <c r="N43" s="130">
        <f t="shared" si="63"/>
        <v>2.4983999999999999E-2</v>
      </c>
      <c r="O43" s="130">
        <f t="shared" si="63"/>
        <v>2.53E-2</v>
      </c>
      <c r="P43" s="130">
        <f t="shared" si="63"/>
        <v>2.4924000000000002E-2</v>
      </c>
      <c r="Q43" s="131">
        <f t="shared" ref="Q43:U43" si="64">ROUND((Q42*2080),5)</f>
        <v>28821.457600000002</v>
      </c>
      <c r="R43" s="132">
        <f t="shared" si="64"/>
        <v>29974.297600000002</v>
      </c>
      <c r="S43" s="132">
        <f t="shared" si="64"/>
        <v>31173.292799999999</v>
      </c>
      <c r="T43" s="132">
        <f t="shared" si="64"/>
        <v>32420.232</v>
      </c>
      <c r="U43" s="132">
        <f t="shared" si="64"/>
        <v>33717.0288</v>
      </c>
      <c r="V43" s="132">
        <f>ROUND((V42*2080),5)</f>
        <v>35065.721599999997</v>
      </c>
      <c r="W43" s="130">
        <f>(Q42/Q39)-1</f>
        <v>2.5000999999999999E-2</v>
      </c>
      <c r="X43" s="130">
        <f>(R42/R39)-1</f>
        <v>2.5000000000000001E-2</v>
      </c>
      <c r="Y43" s="130">
        <f t="shared" ref="Y43:AB43" si="65">(S42/S39)-1</f>
        <v>2.5000999999999999E-2</v>
      </c>
      <c r="Z43" s="130">
        <f t="shared" si="65"/>
        <v>2.5000999999999999E-2</v>
      </c>
      <c r="AA43" s="130">
        <f t="shared" si="65"/>
        <v>2.5000000000000001E-2</v>
      </c>
      <c r="AB43" s="130">
        <f t="shared" si="65"/>
        <v>2.5000000000000001E-2</v>
      </c>
    </row>
    <row r="44" spans="1:28" s="4" customFormat="1" ht="13.5" customHeight="1" thickBot="1" x14ac:dyDescent="0.25">
      <c r="A44" s="80"/>
      <c r="B44" s="168"/>
      <c r="C44" s="39"/>
      <c r="D44" s="247"/>
      <c r="E44" s="189"/>
      <c r="F44" s="190"/>
      <c r="G44" s="190"/>
      <c r="H44" s="190"/>
      <c r="I44" s="190"/>
      <c r="J44" s="190"/>
      <c r="K44" s="133"/>
      <c r="L44" s="133"/>
      <c r="M44" s="133"/>
      <c r="N44" s="133"/>
      <c r="O44" s="133"/>
      <c r="P44" s="133"/>
      <c r="Q44" s="134"/>
      <c r="R44" s="135"/>
      <c r="S44" s="135"/>
      <c r="T44" s="135"/>
      <c r="U44" s="135"/>
      <c r="V44" s="135"/>
      <c r="W44" s="133"/>
      <c r="X44" s="133"/>
      <c r="Y44" s="133"/>
      <c r="Z44" s="133"/>
      <c r="AA44" s="133"/>
      <c r="AB44" s="133"/>
    </row>
    <row r="45" spans="1:28" s="4" customFormat="1" ht="13.5" customHeight="1" x14ac:dyDescent="0.2">
      <c r="A45" s="79">
        <v>13</v>
      </c>
      <c r="B45" s="166"/>
      <c r="C45" s="45" t="s">
        <v>141</v>
      </c>
      <c r="D45" s="187">
        <f t="shared" si="59"/>
        <v>13.63</v>
      </c>
      <c r="E45" s="187">
        <f t="shared" ref="E45:I46" si="66">Q45</f>
        <v>14.2</v>
      </c>
      <c r="F45" s="187">
        <f t="shared" si="66"/>
        <v>14.77</v>
      </c>
      <c r="G45" s="187">
        <f t="shared" si="66"/>
        <v>15.36</v>
      </c>
      <c r="H45" s="187">
        <f t="shared" si="66"/>
        <v>15.98</v>
      </c>
      <c r="I45" s="187">
        <f t="shared" si="66"/>
        <v>16.62</v>
      </c>
      <c r="J45" s="187">
        <f>V45</f>
        <v>17.28</v>
      </c>
      <c r="K45" s="130"/>
      <c r="L45" s="130">
        <f>(F45/E45)-1</f>
        <v>4.0141000000000003E-2</v>
      </c>
      <c r="M45" s="130">
        <f t="shared" ref="M45:P45" si="67">(G45/F45)-1</f>
        <v>3.9946000000000002E-2</v>
      </c>
      <c r="N45" s="130">
        <f t="shared" si="67"/>
        <v>4.0364999999999998E-2</v>
      </c>
      <c r="O45" s="130">
        <f t="shared" si="67"/>
        <v>4.0050000000000002E-2</v>
      </c>
      <c r="P45" s="130">
        <f t="shared" si="67"/>
        <v>3.9711000000000003E-2</v>
      </c>
      <c r="Q45" s="204">
        <f>ROUND(VLOOKUP($A45,'2018 REG - ORD 812'!$A$9:$U$303,16,FALSE)*(1+$I$2),5)</f>
        <v>14.2029</v>
      </c>
      <c r="R45" s="204">
        <f>ROUND(VLOOKUP($A45,'2018 REG - ORD 812'!$A$9:$U$303,17,FALSE)*(1+$I$2),5)</f>
        <v>14.77101</v>
      </c>
      <c r="S45" s="204">
        <f>ROUND(VLOOKUP($A45,'2018 REG - ORD 812'!$A$9:$U$303,18,FALSE)*(1+$I$2),5)</f>
        <v>15.36185</v>
      </c>
      <c r="T45" s="204">
        <f>ROUND(VLOOKUP($A45,'2018 REG - ORD 812'!$A$9:$U$303,19,FALSE)*(1+$I$2),5)</f>
        <v>15.976319999999999</v>
      </c>
      <c r="U45" s="204">
        <f>ROUND(VLOOKUP($A45,'2018 REG - ORD 812'!$A$9:$U$303,20,FALSE)*(1+$I$2),5)</f>
        <v>16.615369999999999</v>
      </c>
      <c r="V45" s="204">
        <f>ROUND(VLOOKUP($A45,'2018 REG - ORD 812'!$A$9:$U$303,21,FALSE)*(1+$I$2),5)</f>
        <v>17.279990000000002</v>
      </c>
      <c r="W45" s="130"/>
      <c r="X45" s="130">
        <f>(R45/Q45)-1</f>
        <v>0.04</v>
      </c>
      <c r="Y45" s="130">
        <f t="shared" ref="Y45:AB45" si="68">(S45/R45)-1</f>
        <v>0.04</v>
      </c>
      <c r="Z45" s="130">
        <f t="shared" si="68"/>
        <v>0.04</v>
      </c>
      <c r="AA45" s="130">
        <f t="shared" si="68"/>
        <v>0.04</v>
      </c>
      <c r="AB45" s="130">
        <f t="shared" si="68"/>
        <v>0.04</v>
      </c>
    </row>
    <row r="46" spans="1:28" s="4" customFormat="1" ht="13.5" customHeight="1" x14ac:dyDescent="0.2">
      <c r="A46" s="76"/>
      <c r="B46" s="167"/>
      <c r="C46" s="29"/>
      <c r="D46" s="188">
        <f t="shared" si="59"/>
        <v>28360</v>
      </c>
      <c r="E46" s="188">
        <f t="shared" si="66"/>
        <v>29542</v>
      </c>
      <c r="F46" s="188">
        <f t="shared" si="66"/>
        <v>30724</v>
      </c>
      <c r="G46" s="188">
        <f t="shared" si="66"/>
        <v>31953</v>
      </c>
      <c r="H46" s="188">
        <f t="shared" si="66"/>
        <v>33231</v>
      </c>
      <c r="I46" s="188">
        <f t="shared" si="66"/>
        <v>34560</v>
      </c>
      <c r="J46" s="188">
        <f>V46</f>
        <v>35942</v>
      </c>
      <c r="K46" s="130">
        <f>(E45/E42)-1</f>
        <v>2.4531000000000001E-2</v>
      </c>
      <c r="L46" s="130">
        <f>(F45/F42)-1</f>
        <v>2.4983000000000002E-2</v>
      </c>
      <c r="M46" s="130">
        <f t="shared" ref="M46:P46" si="69">(G45/G42)-1</f>
        <v>2.4683E-2</v>
      </c>
      <c r="N46" s="130">
        <f t="shared" si="69"/>
        <v>2.5016E-2</v>
      </c>
      <c r="O46" s="130">
        <f t="shared" si="69"/>
        <v>2.5293E-2</v>
      </c>
      <c r="P46" s="130">
        <f t="shared" si="69"/>
        <v>2.4910999999999999E-2</v>
      </c>
      <c r="Q46" s="131">
        <f t="shared" ref="Q46:U46" si="70">ROUND((Q45*2080),5)</f>
        <v>29542.031999999999</v>
      </c>
      <c r="R46" s="132">
        <f t="shared" si="70"/>
        <v>30723.700799999999</v>
      </c>
      <c r="S46" s="132">
        <f t="shared" si="70"/>
        <v>31952.648000000001</v>
      </c>
      <c r="T46" s="132">
        <f t="shared" si="70"/>
        <v>33230.745600000002</v>
      </c>
      <c r="U46" s="132">
        <f t="shared" si="70"/>
        <v>34559.969599999997</v>
      </c>
      <c r="V46" s="132">
        <f>ROUND((V45*2080),5)</f>
        <v>35942.379200000003</v>
      </c>
      <c r="W46" s="130">
        <f>(Q45/Q42)-1</f>
        <v>2.5000999999999999E-2</v>
      </c>
      <c r="X46" s="130">
        <f>(R45/R42)-1</f>
        <v>2.5002E-2</v>
      </c>
      <c r="Y46" s="130">
        <f t="shared" ref="Y46:AB46" si="71">(S45/S42)-1</f>
        <v>2.5000999999999999E-2</v>
      </c>
      <c r="Z46" s="130">
        <f t="shared" si="71"/>
        <v>2.5000000000000001E-2</v>
      </c>
      <c r="AA46" s="130">
        <f t="shared" si="71"/>
        <v>2.5000000000000001E-2</v>
      </c>
      <c r="AB46" s="130">
        <f t="shared" si="71"/>
        <v>2.5000000000000001E-2</v>
      </c>
    </row>
    <row r="47" spans="1:28" s="4" customFormat="1" ht="13.5" customHeight="1" thickBot="1" x14ac:dyDescent="0.25">
      <c r="A47" s="80"/>
      <c r="B47" s="168"/>
      <c r="C47" s="39"/>
      <c r="D47" s="247"/>
      <c r="E47" s="189"/>
      <c r="F47" s="190"/>
      <c r="G47" s="190"/>
      <c r="H47" s="190"/>
      <c r="I47" s="190"/>
      <c r="J47" s="190"/>
      <c r="K47" s="133"/>
      <c r="L47" s="133"/>
      <c r="M47" s="133"/>
      <c r="N47" s="133"/>
      <c r="O47" s="133"/>
      <c r="P47" s="133"/>
      <c r="Q47" s="134"/>
      <c r="R47" s="135"/>
      <c r="S47" s="135"/>
      <c r="T47" s="135"/>
      <c r="U47" s="135"/>
      <c r="V47" s="135"/>
      <c r="W47" s="133"/>
      <c r="X47" s="133"/>
      <c r="Y47" s="133"/>
      <c r="Z47" s="133"/>
      <c r="AA47" s="133"/>
      <c r="AB47" s="133"/>
    </row>
    <row r="48" spans="1:28" s="4" customFormat="1" ht="13.5" customHeight="1" x14ac:dyDescent="0.2">
      <c r="A48" s="79">
        <v>14</v>
      </c>
      <c r="B48" s="166"/>
      <c r="C48" s="45"/>
      <c r="D48" s="187">
        <f t="shared" si="59"/>
        <v>13.98</v>
      </c>
      <c r="E48" s="187">
        <f t="shared" ref="E48:I49" si="72">Q48</f>
        <v>14.56</v>
      </c>
      <c r="F48" s="187">
        <f t="shared" si="72"/>
        <v>15.14</v>
      </c>
      <c r="G48" s="187">
        <f t="shared" si="72"/>
        <v>15.75</v>
      </c>
      <c r="H48" s="187">
        <f t="shared" si="72"/>
        <v>16.38</v>
      </c>
      <c r="I48" s="187">
        <f t="shared" si="72"/>
        <v>17.03</v>
      </c>
      <c r="J48" s="187">
        <f>V48</f>
        <v>17.71</v>
      </c>
      <c r="K48" s="130"/>
      <c r="L48" s="130">
        <f>(F48/E48)-1</f>
        <v>3.9835000000000002E-2</v>
      </c>
      <c r="M48" s="130">
        <f t="shared" ref="M48:P48" si="73">(G48/F48)-1</f>
        <v>4.0291E-2</v>
      </c>
      <c r="N48" s="130">
        <f t="shared" si="73"/>
        <v>0.04</v>
      </c>
      <c r="O48" s="130">
        <f t="shared" si="73"/>
        <v>3.9683000000000003E-2</v>
      </c>
      <c r="P48" s="130">
        <f t="shared" si="73"/>
        <v>3.993E-2</v>
      </c>
      <c r="Q48" s="204">
        <f>ROUND(VLOOKUP($A48,'2018 REG - ORD 812'!$A$9:$U$303,16,FALSE)*(1+$I$2),5)</f>
        <v>14.55795</v>
      </c>
      <c r="R48" s="204">
        <f>ROUND(VLOOKUP($A48,'2018 REG - ORD 812'!$A$9:$U$303,17,FALSE)*(1+$I$2),5)</f>
        <v>15.140269999999999</v>
      </c>
      <c r="S48" s="204">
        <f>ROUND(VLOOKUP($A48,'2018 REG - ORD 812'!$A$9:$U$303,18,FALSE)*(1+$I$2),5)</f>
        <v>15.74588</v>
      </c>
      <c r="T48" s="204">
        <f>ROUND(VLOOKUP($A48,'2018 REG - ORD 812'!$A$9:$U$303,19,FALSE)*(1+$I$2),5)</f>
        <v>16.375710000000002</v>
      </c>
      <c r="U48" s="204">
        <f>ROUND(VLOOKUP($A48,'2018 REG - ORD 812'!$A$9:$U$303,20,FALSE)*(1+$I$2),5)</f>
        <v>17.030750000000001</v>
      </c>
      <c r="V48" s="204">
        <f>ROUND(VLOOKUP($A48,'2018 REG - ORD 812'!$A$9:$U$303,21,FALSE)*(1+$I$2),5)</f>
        <v>17.711980000000001</v>
      </c>
      <c r="W48" s="130"/>
      <c r="X48" s="130">
        <f>(R48/Q48)-1</f>
        <v>0.04</v>
      </c>
      <c r="Y48" s="130">
        <f t="shared" ref="Y48:AB48" si="74">(S48/R48)-1</f>
        <v>0.04</v>
      </c>
      <c r="Z48" s="130">
        <f t="shared" si="74"/>
        <v>0.04</v>
      </c>
      <c r="AA48" s="130">
        <f t="shared" si="74"/>
        <v>4.0001000000000002E-2</v>
      </c>
      <c r="AB48" s="130">
        <f t="shared" si="74"/>
        <v>0.04</v>
      </c>
    </row>
    <row r="49" spans="1:28" s="4" customFormat="1" ht="13.5" customHeight="1" x14ac:dyDescent="0.2">
      <c r="A49" s="76"/>
      <c r="B49" s="167"/>
      <c r="C49" s="29"/>
      <c r="D49" s="188">
        <f t="shared" si="59"/>
        <v>29069</v>
      </c>
      <c r="E49" s="188">
        <f t="shared" si="72"/>
        <v>30281</v>
      </c>
      <c r="F49" s="188">
        <f t="shared" si="72"/>
        <v>31492</v>
      </c>
      <c r="G49" s="188">
        <f t="shared" si="72"/>
        <v>32751</v>
      </c>
      <c r="H49" s="188">
        <f t="shared" si="72"/>
        <v>34061</v>
      </c>
      <c r="I49" s="188">
        <f t="shared" si="72"/>
        <v>35424</v>
      </c>
      <c r="J49" s="188">
        <f>V49</f>
        <v>36841</v>
      </c>
      <c r="K49" s="130">
        <f>(E48/E45)-1</f>
        <v>2.5352E-2</v>
      </c>
      <c r="L49" s="130">
        <f>(F48/F45)-1</f>
        <v>2.5051E-2</v>
      </c>
      <c r="M49" s="130">
        <f t="shared" ref="M49:P49" si="75">(G48/G45)-1</f>
        <v>2.5391E-2</v>
      </c>
      <c r="N49" s="130">
        <f t="shared" si="75"/>
        <v>2.5031000000000001E-2</v>
      </c>
      <c r="O49" s="130">
        <f t="shared" si="75"/>
        <v>2.4669E-2</v>
      </c>
      <c r="P49" s="130">
        <f t="shared" si="75"/>
        <v>2.4884E-2</v>
      </c>
      <c r="Q49" s="131">
        <f t="shared" ref="Q49:U49" si="76">ROUND((Q48*2080),5)</f>
        <v>30280.536</v>
      </c>
      <c r="R49" s="132">
        <f t="shared" si="76"/>
        <v>31491.761600000002</v>
      </c>
      <c r="S49" s="132">
        <f t="shared" si="76"/>
        <v>32751.430400000001</v>
      </c>
      <c r="T49" s="132">
        <f t="shared" si="76"/>
        <v>34061.476799999997</v>
      </c>
      <c r="U49" s="132">
        <f t="shared" si="76"/>
        <v>35423.96</v>
      </c>
      <c r="V49" s="132">
        <f>ROUND((V48*2080),5)</f>
        <v>36840.918400000002</v>
      </c>
      <c r="W49" s="130">
        <f>(Q48/Q45)-1</f>
        <v>2.4997999999999999E-2</v>
      </c>
      <c r="X49" s="130">
        <f>(R48/R45)-1</f>
        <v>2.4999E-2</v>
      </c>
      <c r="Y49" s="130">
        <f t="shared" ref="Y49:AB49" si="77">(S48/S45)-1</f>
        <v>2.4999E-2</v>
      </c>
      <c r="Z49" s="130">
        <f t="shared" si="77"/>
        <v>2.4999E-2</v>
      </c>
      <c r="AA49" s="130">
        <f t="shared" si="77"/>
        <v>2.5000000000000001E-2</v>
      </c>
      <c r="AB49" s="130">
        <f t="shared" si="77"/>
        <v>2.4999E-2</v>
      </c>
    </row>
    <row r="50" spans="1:28" s="4" customFormat="1" ht="13.5" customHeight="1" thickBot="1" x14ac:dyDescent="0.25">
      <c r="A50" s="80"/>
      <c r="B50" s="168"/>
      <c r="C50" s="39"/>
      <c r="D50" s="247"/>
      <c r="E50" s="189"/>
      <c r="F50" s="190"/>
      <c r="G50" s="190"/>
      <c r="H50" s="190"/>
      <c r="I50" s="190"/>
      <c r="J50" s="190"/>
      <c r="K50" s="133"/>
      <c r="L50" s="133"/>
      <c r="M50" s="133"/>
      <c r="N50" s="133"/>
      <c r="O50" s="133"/>
      <c r="P50" s="133"/>
      <c r="Q50" s="134"/>
      <c r="R50" s="135"/>
      <c r="S50" s="135"/>
      <c r="T50" s="135"/>
      <c r="U50" s="135"/>
      <c r="V50" s="135"/>
      <c r="W50" s="133"/>
      <c r="X50" s="133"/>
      <c r="Y50" s="133"/>
      <c r="Z50" s="133"/>
      <c r="AA50" s="133"/>
      <c r="AB50" s="133"/>
    </row>
    <row r="51" spans="1:28" s="4" customFormat="1" ht="13.5" customHeight="1" x14ac:dyDescent="0.2">
      <c r="A51" s="79">
        <v>15</v>
      </c>
      <c r="B51" s="166"/>
      <c r="C51" s="45"/>
      <c r="D51" s="187">
        <f t="shared" si="59"/>
        <v>14.33</v>
      </c>
      <c r="E51" s="187">
        <f t="shared" ref="E51:I52" si="78">Q51</f>
        <v>14.92</v>
      </c>
      <c r="F51" s="187">
        <f t="shared" si="78"/>
        <v>15.52</v>
      </c>
      <c r="G51" s="187">
        <f t="shared" si="78"/>
        <v>16.14</v>
      </c>
      <c r="H51" s="187">
        <f t="shared" si="78"/>
        <v>16.79</v>
      </c>
      <c r="I51" s="187">
        <f t="shared" si="78"/>
        <v>17.46</v>
      </c>
      <c r="J51" s="187">
        <f>V51</f>
        <v>18.149999999999999</v>
      </c>
      <c r="K51" s="130"/>
      <c r="L51" s="130">
        <f>(F51/E51)-1</f>
        <v>4.0214E-2</v>
      </c>
      <c r="M51" s="130">
        <f t="shared" ref="M51:P51" si="79">(G51/F51)-1</f>
        <v>3.9947999999999997E-2</v>
      </c>
      <c r="N51" s="130">
        <f t="shared" si="79"/>
        <v>4.0273000000000003E-2</v>
      </c>
      <c r="O51" s="130">
        <f t="shared" si="79"/>
        <v>3.9905000000000003E-2</v>
      </c>
      <c r="P51" s="130">
        <f t="shared" si="79"/>
        <v>3.9518999999999999E-2</v>
      </c>
      <c r="Q51" s="204">
        <f>ROUND(VLOOKUP($A51,'2018 REG - ORD 812'!$A$9:$U$303,16,FALSE)*(1+$I$2),5)</f>
        <v>14.92191</v>
      </c>
      <c r="R51" s="204">
        <f>ROUND(VLOOKUP($A51,'2018 REG - ORD 812'!$A$9:$U$303,17,FALSE)*(1+$I$2),5)</f>
        <v>15.518789999999999</v>
      </c>
      <c r="S51" s="204">
        <f>ROUND(VLOOKUP($A51,'2018 REG - ORD 812'!$A$9:$U$303,18,FALSE)*(1+$I$2),5)</f>
        <v>16.139530000000001</v>
      </c>
      <c r="T51" s="204">
        <f>ROUND(VLOOKUP($A51,'2018 REG - ORD 812'!$A$9:$U$303,19,FALSE)*(1+$I$2),5)</f>
        <v>16.785119999999999</v>
      </c>
      <c r="U51" s="204">
        <f>ROUND(VLOOKUP($A51,'2018 REG - ORD 812'!$A$9:$U$303,20,FALSE)*(1+$I$2),5)</f>
        <v>17.456520000000001</v>
      </c>
      <c r="V51" s="204">
        <f>ROUND(VLOOKUP($A51,'2018 REG - ORD 812'!$A$9:$U$303,21,FALSE)*(1+$I$2),5)</f>
        <v>18.154789999999998</v>
      </c>
      <c r="W51" s="130"/>
      <c r="X51" s="130">
        <f>(R51/Q51)-1</f>
        <v>0.04</v>
      </c>
      <c r="Y51" s="130">
        <f t="shared" ref="Y51:AB51" si="80">(S51/R51)-1</f>
        <v>3.9999E-2</v>
      </c>
      <c r="Z51" s="130">
        <f t="shared" si="80"/>
        <v>4.0001000000000002E-2</v>
      </c>
      <c r="AA51" s="130">
        <f t="shared" si="80"/>
        <v>0.04</v>
      </c>
      <c r="AB51" s="130">
        <f t="shared" si="80"/>
        <v>4.0001000000000002E-2</v>
      </c>
    </row>
    <row r="52" spans="1:28" s="4" customFormat="1" ht="13.5" customHeight="1" x14ac:dyDescent="0.2">
      <c r="A52" s="76"/>
      <c r="B52" s="167"/>
      <c r="C52" s="29"/>
      <c r="D52" s="188">
        <f t="shared" si="59"/>
        <v>29796</v>
      </c>
      <c r="E52" s="188">
        <f t="shared" si="78"/>
        <v>31038</v>
      </c>
      <c r="F52" s="188">
        <f t="shared" si="78"/>
        <v>32279</v>
      </c>
      <c r="G52" s="188">
        <f t="shared" si="78"/>
        <v>33570</v>
      </c>
      <c r="H52" s="188">
        <f t="shared" si="78"/>
        <v>34913</v>
      </c>
      <c r="I52" s="188">
        <f t="shared" si="78"/>
        <v>36310</v>
      </c>
      <c r="J52" s="188">
        <f>V52</f>
        <v>37762</v>
      </c>
      <c r="K52" s="130">
        <f>(E51/E48)-1</f>
        <v>2.4725E-2</v>
      </c>
      <c r="L52" s="130">
        <f>(F51/F48)-1</f>
        <v>2.5099E-2</v>
      </c>
      <c r="M52" s="130">
        <f t="shared" ref="M52:P52" si="81">(G51/G48)-1</f>
        <v>2.4761999999999999E-2</v>
      </c>
      <c r="N52" s="130">
        <f t="shared" si="81"/>
        <v>2.5031000000000001E-2</v>
      </c>
      <c r="O52" s="130">
        <f t="shared" si="81"/>
        <v>2.5250000000000002E-2</v>
      </c>
      <c r="P52" s="130">
        <f t="shared" si="81"/>
        <v>2.4844999999999999E-2</v>
      </c>
      <c r="Q52" s="131">
        <f t="shared" ref="Q52:U52" si="82">ROUND((Q51*2080),5)</f>
        <v>31037.572800000002</v>
      </c>
      <c r="R52" s="132">
        <f t="shared" si="82"/>
        <v>32279.083200000001</v>
      </c>
      <c r="S52" s="132">
        <f t="shared" si="82"/>
        <v>33570.222399999999</v>
      </c>
      <c r="T52" s="132">
        <f t="shared" si="82"/>
        <v>34913.049599999998</v>
      </c>
      <c r="U52" s="132">
        <f t="shared" si="82"/>
        <v>36309.561600000001</v>
      </c>
      <c r="V52" s="132">
        <f>ROUND((V51*2080),5)</f>
        <v>37761.963199999998</v>
      </c>
      <c r="W52" s="130">
        <f>(Q51/Q48)-1</f>
        <v>2.5000999999999999E-2</v>
      </c>
      <c r="X52" s="130">
        <f>(R51/R48)-1</f>
        <v>2.5000999999999999E-2</v>
      </c>
      <c r="Y52" s="130">
        <f t="shared" ref="Y52:AB52" si="83">(S51/S48)-1</f>
        <v>2.5000000000000001E-2</v>
      </c>
      <c r="Z52" s="130">
        <f t="shared" si="83"/>
        <v>2.5000999999999999E-2</v>
      </c>
      <c r="AA52" s="130">
        <f t="shared" si="83"/>
        <v>2.5000000000000001E-2</v>
      </c>
      <c r="AB52" s="130">
        <f t="shared" si="83"/>
        <v>2.5000999999999999E-2</v>
      </c>
    </row>
    <row r="53" spans="1:28" s="4" customFormat="1" ht="13.5" customHeight="1" thickBot="1" x14ac:dyDescent="0.25">
      <c r="A53" s="80"/>
      <c r="B53" s="168"/>
      <c r="C53" s="39"/>
      <c r="D53" s="247"/>
      <c r="E53" s="189"/>
      <c r="F53" s="190"/>
      <c r="G53" s="190"/>
      <c r="H53" s="190"/>
      <c r="I53" s="190"/>
      <c r="J53" s="190"/>
      <c r="K53" s="133"/>
      <c r="L53" s="133"/>
      <c r="M53" s="133"/>
      <c r="N53" s="133"/>
      <c r="O53" s="133"/>
      <c r="P53" s="133"/>
      <c r="Q53" s="134"/>
      <c r="R53" s="135"/>
      <c r="S53" s="135"/>
      <c r="T53" s="135"/>
      <c r="U53" s="135"/>
      <c r="V53" s="135"/>
      <c r="W53" s="133"/>
      <c r="X53" s="133"/>
      <c r="Y53" s="133"/>
      <c r="Z53" s="133"/>
      <c r="AA53" s="133"/>
      <c r="AB53" s="133"/>
    </row>
    <row r="54" spans="1:28" s="4" customFormat="1" ht="13.5" customHeight="1" x14ac:dyDescent="0.2">
      <c r="A54" s="79">
        <v>16</v>
      </c>
      <c r="B54" s="166"/>
      <c r="C54" s="45"/>
      <c r="D54" s="187">
        <f t="shared" si="59"/>
        <v>14.68</v>
      </c>
      <c r="E54" s="187">
        <f t="shared" ref="E54:I55" si="84">Q54</f>
        <v>15.29</v>
      </c>
      <c r="F54" s="187">
        <f t="shared" si="84"/>
        <v>15.91</v>
      </c>
      <c r="G54" s="187">
        <f t="shared" si="84"/>
        <v>16.54</v>
      </c>
      <c r="H54" s="187">
        <f t="shared" si="84"/>
        <v>17.2</v>
      </c>
      <c r="I54" s="187">
        <f t="shared" si="84"/>
        <v>17.89</v>
      </c>
      <c r="J54" s="187">
        <f>V54</f>
        <v>18.61</v>
      </c>
      <c r="K54" s="130"/>
      <c r="L54" s="130">
        <f>(F54/E54)-1</f>
        <v>4.0549000000000002E-2</v>
      </c>
      <c r="M54" s="130">
        <f t="shared" ref="M54:P54" si="85">(G54/F54)-1</f>
        <v>3.9598000000000001E-2</v>
      </c>
      <c r="N54" s="130">
        <f t="shared" si="85"/>
        <v>3.9903000000000001E-2</v>
      </c>
      <c r="O54" s="130">
        <f t="shared" si="85"/>
        <v>4.0115999999999999E-2</v>
      </c>
      <c r="P54" s="130">
        <f t="shared" si="85"/>
        <v>4.0245999999999997E-2</v>
      </c>
      <c r="Q54" s="204">
        <f>ROUND(VLOOKUP($A54,'2018 REG - ORD 812'!$A$9:$U$303,16,FALSE)*(1+$I$2),5)</f>
        <v>15.29494</v>
      </c>
      <c r="R54" s="204">
        <f>ROUND(VLOOKUP($A54,'2018 REG - ORD 812'!$A$9:$U$303,17,FALSE)*(1+$I$2),5)</f>
        <v>15.906739999999999</v>
      </c>
      <c r="S54" s="204">
        <f>ROUND(VLOOKUP($A54,'2018 REG - ORD 812'!$A$9:$U$303,18,FALSE)*(1+$I$2),5)</f>
        <v>16.543009999999999</v>
      </c>
      <c r="T54" s="204">
        <f>ROUND(VLOOKUP($A54,'2018 REG - ORD 812'!$A$9:$U$303,19,FALSE)*(1+$I$2),5)</f>
        <v>17.204740000000001</v>
      </c>
      <c r="U54" s="204">
        <f>ROUND(VLOOKUP($A54,'2018 REG - ORD 812'!$A$9:$U$303,20,FALSE)*(1+$I$2),5)</f>
        <v>17.892939999999999</v>
      </c>
      <c r="V54" s="204">
        <f>ROUND(VLOOKUP($A54,'2018 REG - ORD 812'!$A$9:$U$303,21,FALSE)*(1+$I$2),5)</f>
        <v>18.60866</v>
      </c>
      <c r="W54" s="130"/>
      <c r="X54" s="130">
        <f>(R54/Q54)-1</f>
        <v>0.04</v>
      </c>
      <c r="Y54" s="130">
        <f t="shared" ref="Y54:AB54" si="86">(S54/R54)-1</f>
        <v>0.04</v>
      </c>
      <c r="Z54" s="130">
        <f t="shared" si="86"/>
        <v>4.0001000000000002E-2</v>
      </c>
      <c r="AA54" s="130">
        <f t="shared" si="86"/>
        <v>4.0001000000000002E-2</v>
      </c>
      <c r="AB54" s="130">
        <f t="shared" si="86"/>
        <v>0.04</v>
      </c>
    </row>
    <row r="55" spans="1:28" s="4" customFormat="1" ht="13.5" customHeight="1" x14ac:dyDescent="0.2">
      <c r="A55" s="76"/>
      <c r="B55" s="167"/>
      <c r="C55" s="29"/>
      <c r="D55" s="188">
        <f t="shared" si="59"/>
        <v>30541</v>
      </c>
      <c r="E55" s="188">
        <f t="shared" si="84"/>
        <v>31813</v>
      </c>
      <c r="F55" s="188">
        <f t="shared" si="84"/>
        <v>33086</v>
      </c>
      <c r="G55" s="188">
        <f t="shared" si="84"/>
        <v>34409</v>
      </c>
      <c r="H55" s="188">
        <f t="shared" si="84"/>
        <v>35786</v>
      </c>
      <c r="I55" s="188">
        <f t="shared" si="84"/>
        <v>37217</v>
      </c>
      <c r="J55" s="188">
        <f>V55</f>
        <v>38706</v>
      </c>
      <c r="K55" s="130">
        <f>(E54/E51)-1</f>
        <v>2.4799000000000002E-2</v>
      </c>
      <c r="L55" s="130">
        <f>(F54/F51)-1</f>
        <v>2.5128999999999999E-2</v>
      </c>
      <c r="M55" s="130">
        <f t="shared" ref="M55:P55" si="87">(G54/G51)-1</f>
        <v>2.4782999999999999E-2</v>
      </c>
      <c r="N55" s="130">
        <f t="shared" si="87"/>
        <v>2.4419E-2</v>
      </c>
      <c r="O55" s="130">
        <f t="shared" si="87"/>
        <v>2.4628000000000001E-2</v>
      </c>
      <c r="P55" s="130">
        <f t="shared" si="87"/>
        <v>2.5343999999999998E-2</v>
      </c>
      <c r="Q55" s="131">
        <f t="shared" ref="Q55:U55" si="88">ROUND((Q54*2080),5)</f>
        <v>31813.475200000001</v>
      </c>
      <c r="R55" s="132">
        <f t="shared" si="88"/>
        <v>33086.019200000002</v>
      </c>
      <c r="S55" s="132">
        <f t="shared" si="88"/>
        <v>34409.460800000001</v>
      </c>
      <c r="T55" s="132">
        <f t="shared" si="88"/>
        <v>35785.859199999999</v>
      </c>
      <c r="U55" s="132">
        <f t="shared" si="88"/>
        <v>37217.315199999997</v>
      </c>
      <c r="V55" s="132">
        <f>ROUND((V54*2080),5)</f>
        <v>38706.012799999997</v>
      </c>
      <c r="W55" s="130">
        <f>(Q54/Q51)-1</f>
        <v>2.4999E-2</v>
      </c>
      <c r="X55" s="130">
        <f>(R54/R51)-1</f>
        <v>2.4999E-2</v>
      </c>
      <c r="Y55" s="130">
        <f t="shared" ref="Y55:AB55" si="89">(S54/S51)-1</f>
        <v>2.4999E-2</v>
      </c>
      <c r="Z55" s="130">
        <f t="shared" si="89"/>
        <v>2.5000000000000001E-2</v>
      </c>
      <c r="AA55" s="130">
        <f t="shared" si="89"/>
        <v>2.5000000000000001E-2</v>
      </c>
      <c r="AB55" s="130">
        <f t="shared" si="89"/>
        <v>2.5000000000000001E-2</v>
      </c>
    </row>
    <row r="56" spans="1:28" s="4" customFormat="1" ht="13.5" customHeight="1" thickBot="1" x14ac:dyDescent="0.25">
      <c r="A56" s="80"/>
      <c r="B56" s="168"/>
      <c r="C56" s="39"/>
      <c r="D56" s="247"/>
      <c r="E56" s="189"/>
      <c r="F56" s="190"/>
      <c r="G56" s="190"/>
      <c r="H56" s="190"/>
      <c r="I56" s="190"/>
      <c r="J56" s="190"/>
      <c r="K56" s="133"/>
      <c r="L56" s="133"/>
      <c r="M56" s="133"/>
      <c r="N56" s="133"/>
      <c r="O56" s="133"/>
      <c r="P56" s="133"/>
      <c r="Q56" s="134"/>
      <c r="R56" s="135"/>
      <c r="S56" s="135"/>
      <c r="T56" s="135"/>
      <c r="U56" s="135"/>
      <c r="V56" s="135"/>
      <c r="W56" s="133"/>
      <c r="X56" s="133"/>
      <c r="Y56" s="133"/>
      <c r="Z56" s="133"/>
      <c r="AA56" s="133"/>
      <c r="AB56" s="133"/>
    </row>
    <row r="57" spans="1:28" s="4" customFormat="1" ht="13.5" customHeight="1" x14ac:dyDescent="0.2">
      <c r="A57" s="79">
        <v>17</v>
      </c>
      <c r="B57" s="166"/>
      <c r="C57" s="45"/>
      <c r="D57" s="187">
        <f t="shared" si="59"/>
        <v>15.05</v>
      </c>
      <c r="E57" s="187">
        <f t="shared" ref="E57:I58" si="90">Q57</f>
        <v>15.68</v>
      </c>
      <c r="F57" s="187">
        <f t="shared" si="90"/>
        <v>16.3</v>
      </c>
      <c r="G57" s="187">
        <f t="shared" si="90"/>
        <v>16.96</v>
      </c>
      <c r="H57" s="187">
        <f t="shared" si="90"/>
        <v>17.63</v>
      </c>
      <c r="I57" s="187">
        <f t="shared" si="90"/>
        <v>18.34</v>
      </c>
      <c r="J57" s="187">
        <f>V57</f>
        <v>19.07</v>
      </c>
      <c r="K57" s="130"/>
      <c r="L57" s="130">
        <f>(F57/E57)-1</f>
        <v>3.9541E-2</v>
      </c>
      <c r="M57" s="130">
        <f t="shared" ref="M57:P57" si="91">(G57/F57)-1</f>
        <v>4.0490999999999999E-2</v>
      </c>
      <c r="N57" s="130">
        <f t="shared" si="91"/>
        <v>3.9504999999999998E-2</v>
      </c>
      <c r="O57" s="130">
        <f t="shared" si="91"/>
        <v>4.0272000000000002E-2</v>
      </c>
      <c r="P57" s="130">
        <f t="shared" si="91"/>
        <v>3.9803999999999999E-2</v>
      </c>
      <c r="Q57" s="204">
        <f>ROUND(VLOOKUP($A57,'2018 REG - ORD 812'!$A$9:$U$303,16,FALSE)*(1+$I$2),5)</f>
        <v>15.67733</v>
      </c>
      <c r="R57" s="204">
        <f>ROUND(VLOOKUP($A57,'2018 REG - ORD 812'!$A$9:$U$303,17,FALSE)*(1+$I$2),5)</f>
        <v>16.30442</v>
      </c>
      <c r="S57" s="204">
        <f>ROUND(VLOOKUP($A57,'2018 REG - ORD 812'!$A$9:$U$303,18,FALSE)*(1+$I$2),5)</f>
        <v>16.956600000000002</v>
      </c>
      <c r="T57" s="204">
        <f>ROUND(VLOOKUP($A57,'2018 REG - ORD 812'!$A$9:$U$303,19,FALSE)*(1+$I$2),5)</f>
        <v>17.63486</v>
      </c>
      <c r="U57" s="204">
        <f>ROUND(VLOOKUP($A57,'2018 REG - ORD 812'!$A$9:$U$303,20,FALSE)*(1+$I$2),5)</f>
        <v>18.340250000000001</v>
      </c>
      <c r="V57" s="204">
        <f>ROUND(VLOOKUP($A57,'2018 REG - ORD 812'!$A$9:$U$303,21,FALSE)*(1+$I$2),5)</f>
        <v>19.073879999999999</v>
      </c>
      <c r="W57" s="130"/>
      <c r="X57" s="130">
        <f>(R57/Q57)-1</f>
        <v>0.04</v>
      </c>
      <c r="Y57" s="130">
        <f t="shared" ref="Y57:AB57" si="92">(S57/R57)-1</f>
        <v>0.04</v>
      </c>
      <c r="Z57" s="130">
        <f t="shared" si="92"/>
        <v>0.04</v>
      </c>
      <c r="AA57" s="130">
        <f t="shared" si="92"/>
        <v>0.04</v>
      </c>
      <c r="AB57" s="130">
        <f t="shared" si="92"/>
        <v>4.0001000000000002E-2</v>
      </c>
    </row>
    <row r="58" spans="1:28" s="4" customFormat="1" ht="13.5" customHeight="1" x14ac:dyDescent="0.2">
      <c r="A58" s="76"/>
      <c r="B58" s="167"/>
      <c r="C58" s="29"/>
      <c r="D58" s="188">
        <f t="shared" si="59"/>
        <v>31304</v>
      </c>
      <c r="E58" s="188">
        <f t="shared" si="90"/>
        <v>32609</v>
      </c>
      <c r="F58" s="188">
        <f t="shared" si="90"/>
        <v>33913</v>
      </c>
      <c r="G58" s="188">
        <f t="shared" si="90"/>
        <v>35270</v>
      </c>
      <c r="H58" s="188">
        <f t="shared" si="90"/>
        <v>36681</v>
      </c>
      <c r="I58" s="188">
        <f t="shared" si="90"/>
        <v>38148</v>
      </c>
      <c r="J58" s="188">
        <f>V58</f>
        <v>39674</v>
      </c>
      <c r="K58" s="130">
        <f>(E57/E54)-1</f>
        <v>2.5506999999999998E-2</v>
      </c>
      <c r="L58" s="130">
        <f>(F57/F54)-1</f>
        <v>2.4513E-2</v>
      </c>
      <c r="M58" s="130">
        <f t="shared" ref="M58:P58" si="93">(G57/G54)-1</f>
        <v>2.5392999999999999E-2</v>
      </c>
      <c r="N58" s="130">
        <f t="shared" si="93"/>
        <v>2.5000000000000001E-2</v>
      </c>
      <c r="O58" s="130">
        <f t="shared" si="93"/>
        <v>2.5153999999999999E-2</v>
      </c>
      <c r="P58" s="130">
        <f t="shared" si="93"/>
        <v>2.4718E-2</v>
      </c>
      <c r="Q58" s="131">
        <f t="shared" ref="Q58:U58" si="94">ROUND((Q57*2080),5)</f>
        <v>32608.846399999999</v>
      </c>
      <c r="R58" s="132">
        <f t="shared" si="94"/>
        <v>33913.193599999999</v>
      </c>
      <c r="S58" s="132">
        <f t="shared" si="94"/>
        <v>35269.728000000003</v>
      </c>
      <c r="T58" s="132">
        <f t="shared" si="94"/>
        <v>36680.508800000003</v>
      </c>
      <c r="U58" s="132">
        <f t="shared" si="94"/>
        <v>38147.72</v>
      </c>
      <c r="V58" s="132">
        <f>ROUND((V57*2080),5)</f>
        <v>39673.670400000003</v>
      </c>
      <c r="W58" s="130">
        <f>(Q57/Q54)-1</f>
        <v>2.5000999999999999E-2</v>
      </c>
      <c r="X58" s="130">
        <f>(R57/R54)-1</f>
        <v>2.5000999999999999E-2</v>
      </c>
      <c r="Y58" s="130">
        <f t="shared" ref="Y58:AB58" si="95">(S57/S54)-1</f>
        <v>2.5000999999999999E-2</v>
      </c>
      <c r="Z58" s="130">
        <f t="shared" si="95"/>
        <v>2.5000000000000001E-2</v>
      </c>
      <c r="AA58" s="130">
        <f t="shared" si="95"/>
        <v>2.4999E-2</v>
      </c>
      <c r="AB58" s="130">
        <f t="shared" si="95"/>
        <v>2.5000000000000001E-2</v>
      </c>
    </row>
    <row r="59" spans="1:28" s="4" customFormat="1" ht="13.5" customHeight="1" thickBot="1" x14ac:dyDescent="0.25">
      <c r="A59" s="80"/>
      <c r="B59" s="168"/>
      <c r="C59" s="39"/>
      <c r="D59" s="247"/>
      <c r="E59" s="189"/>
      <c r="F59" s="190"/>
      <c r="G59" s="190"/>
      <c r="H59" s="190"/>
      <c r="I59" s="190"/>
      <c r="J59" s="190"/>
      <c r="K59" s="133"/>
      <c r="L59" s="133"/>
      <c r="M59" s="133"/>
      <c r="N59" s="133"/>
      <c r="O59" s="133"/>
      <c r="P59" s="133"/>
      <c r="Q59" s="134"/>
      <c r="R59" s="135"/>
      <c r="S59" s="135"/>
      <c r="T59" s="135"/>
      <c r="U59" s="135"/>
      <c r="V59" s="135"/>
      <c r="W59" s="133"/>
      <c r="X59" s="133"/>
      <c r="Y59" s="133"/>
      <c r="Z59" s="133"/>
      <c r="AA59" s="133"/>
      <c r="AB59" s="133"/>
    </row>
    <row r="60" spans="1:28" s="4" customFormat="1" ht="13.5" customHeight="1" x14ac:dyDescent="0.2">
      <c r="A60" s="79">
        <v>18</v>
      </c>
      <c r="B60" s="166"/>
      <c r="C60" s="45"/>
      <c r="D60" s="187">
        <f t="shared" si="59"/>
        <v>15.43</v>
      </c>
      <c r="E60" s="187">
        <f t="shared" ref="E60:I61" si="96">Q60</f>
        <v>16.07</v>
      </c>
      <c r="F60" s="187">
        <f t="shared" si="96"/>
        <v>16.71</v>
      </c>
      <c r="G60" s="187">
        <f t="shared" si="96"/>
        <v>17.38</v>
      </c>
      <c r="H60" s="187">
        <f t="shared" si="96"/>
        <v>18.079999999999998</v>
      </c>
      <c r="I60" s="187">
        <f t="shared" si="96"/>
        <v>18.8</v>
      </c>
      <c r="J60" s="187">
        <f>V60</f>
        <v>19.55</v>
      </c>
      <c r="K60" s="130"/>
      <c r="L60" s="130">
        <f>(F60/E60)-1</f>
        <v>3.9826E-2</v>
      </c>
      <c r="M60" s="130">
        <f t="shared" ref="M60:P60" si="97">(G60/F60)-1</f>
        <v>4.0096E-2</v>
      </c>
      <c r="N60" s="130">
        <f t="shared" si="97"/>
        <v>4.0275999999999999E-2</v>
      </c>
      <c r="O60" s="130">
        <f t="shared" si="97"/>
        <v>3.9822999999999997E-2</v>
      </c>
      <c r="P60" s="130">
        <f t="shared" si="97"/>
        <v>3.9893999999999999E-2</v>
      </c>
      <c r="Q60" s="204">
        <f>ROUND(VLOOKUP($A60,'2018 REG - ORD 812'!$A$9:$U$303,16,FALSE)*(1+$I$2),5)</f>
        <v>16.069269999999999</v>
      </c>
      <c r="R60" s="204">
        <f>ROUND(VLOOKUP($A60,'2018 REG - ORD 812'!$A$9:$U$303,17,FALSE)*(1+$I$2),5)</f>
        <v>16.712029999999999</v>
      </c>
      <c r="S60" s="204">
        <f>ROUND(VLOOKUP($A60,'2018 REG - ORD 812'!$A$9:$U$303,18,FALSE)*(1+$I$2),5)</f>
        <v>17.380510000000001</v>
      </c>
      <c r="T60" s="204">
        <f>ROUND(VLOOKUP($A60,'2018 REG - ORD 812'!$A$9:$U$303,19,FALSE)*(1+$I$2),5)</f>
        <v>18.07573</v>
      </c>
      <c r="U60" s="204">
        <f>ROUND(VLOOKUP($A60,'2018 REG - ORD 812'!$A$9:$U$303,20,FALSE)*(1+$I$2),5)</f>
        <v>18.798760000000001</v>
      </c>
      <c r="V60" s="204">
        <f>ROUND(VLOOKUP($A60,'2018 REG - ORD 812'!$A$9:$U$303,21,FALSE)*(1+$I$2),5)</f>
        <v>19.550709999999999</v>
      </c>
      <c r="W60" s="130"/>
      <c r="X60" s="130">
        <f>(R60/Q60)-1</f>
        <v>3.9999E-2</v>
      </c>
      <c r="Y60" s="130">
        <f t="shared" ref="Y60:AB60" si="98">(S60/R60)-1</f>
        <v>0.04</v>
      </c>
      <c r="Z60" s="130">
        <f t="shared" si="98"/>
        <v>0.04</v>
      </c>
      <c r="AA60" s="130">
        <f t="shared" si="98"/>
        <v>0.04</v>
      </c>
      <c r="AB60" s="130">
        <f t="shared" si="98"/>
        <v>0.04</v>
      </c>
    </row>
    <row r="61" spans="1:28" s="4" customFormat="1" ht="13.5" customHeight="1" x14ac:dyDescent="0.2">
      <c r="A61" s="76"/>
      <c r="B61" s="167"/>
      <c r="C61" s="29"/>
      <c r="D61" s="188">
        <f t="shared" si="59"/>
        <v>32087</v>
      </c>
      <c r="E61" s="188">
        <f t="shared" si="96"/>
        <v>33424</v>
      </c>
      <c r="F61" s="188">
        <f t="shared" si="96"/>
        <v>34761</v>
      </c>
      <c r="G61" s="188">
        <f t="shared" si="96"/>
        <v>36151</v>
      </c>
      <c r="H61" s="188">
        <f t="shared" si="96"/>
        <v>37598</v>
      </c>
      <c r="I61" s="188">
        <f t="shared" si="96"/>
        <v>39101</v>
      </c>
      <c r="J61" s="188">
        <f>V61</f>
        <v>40665</v>
      </c>
      <c r="K61" s="130">
        <f>(E60/E57)-1</f>
        <v>2.4871999999999998E-2</v>
      </c>
      <c r="L61" s="130">
        <f>(F60/F57)-1</f>
        <v>2.5152999999999998E-2</v>
      </c>
      <c r="M61" s="130">
        <f t="shared" ref="M61:P61" si="99">(G60/G57)-1</f>
        <v>2.4764000000000001E-2</v>
      </c>
      <c r="N61" s="130">
        <f t="shared" si="99"/>
        <v>2.5524999999999999E-2</v>
      </c>
      <c r="O61" s="130">
        <f t="shared" si="99"/>
        <v>2.5082E-2</v>
      </c>
      <c r="P61" s="130">
        <f t="shared" si="99"/>
        <v>2.5170000000000001E-2</v>
      </c>
      <c r="Q61" s="131">
        <f t="shared" ref="Q61:U61" si="100">ROUND((Q60*2080),5)</f>
        <v>33424.081599999998</v>
      </c>
      <c r="R61" s="132">
        <f t="shared" si="100"/>
        <v>34761.022400000002</v>
      </c>
      <c r="S61" s="132">
        <f t="shared" si="100"/>
        <v>36151.460800000001</v>
      </c>
      <c r="T61" s="132">
        <f t="shared" si="100"/>
        <v>37597.518400000001</v>
      </c>
      <c r="U61" s="132">
        <f t="shared" si="100"/>
        <v>39101.4208</v>
      </c>
      <c r="V61" s="132">
        <f>ROUND((V60*2080),5)</f>
        <v>40665.476799999997</v>
      </c>
      <c r="W61" s="130">
        <f>(Q60/Q57)-1</f>
        <v>2.5000000000000001E-2</v>
      </c>
      <c r="X61" s="130">
        <f>(R60/R57)-1</f>
        <v>2.5000000000000001E-2</v>
      </c>
      <c r="Y61" s="130">
        <f t="shared" ref="Y61:AB61" si="101">(S60/S57)-1</f>
        <v>2.5000000000000001E-2</v>
      </c>
      <c r="Z61" s="130">
        <f t="shared" si="101"/>
        <v>2.5000000000000001E-2</v>
      </c>
      <c r="AA61" s="130">
        <f t="shared" si="101"/>
        <v>2.5000000000000001E-2</v>
      </c>
      <c r="AB61" s="130">
        <f t="shared" si="101"/>
        <v>2.4999E-2</v>
      </c>
    </row>
    <row r="62" spans="1:28" s="4" customFormat="1" ht="13.5" customHeight="1" thickBot="1" x14ac:dyDescent="0.25">
      <c r="A62" s="80"/>
      <c r="B62" s="168"/>
      <c r="C62" s="39"/>
      <c r="D62" s="247"/>
      <c r="E62" s="189"/>
      <c r="F62" s="190"/>
      <c r="G62" s="190"/>
      <c r="H62" s="190"/>
      <c r="I62" s="190"/>
      <c r="J62" s="190"/>
      <c r="K62" s="133"/>
      <c r="L62" s="133"/>
      <c r="M62" s="133"/>
      <c r="N62" s="133"/>
      <c r="O62" s="133"/>
      <c r="P62" s="133"/>
      <c r="Q62" s="134"/>
      <c r="R62" s="135"/>
      <c r="S62" s="135"/>
      <c r="T62" s="135"/>
      <c r="U62" s="135"/>
      <c r="V62" s="135"/>
      <c r="W62" s="133"/>
      <c r="X62" s="133"/>
      <c r="Y62" s="133"/>
      <c r="Z62" s="133"/>
      <c r="AA62" s="133"/>
      <c r="AB62" s="133"/>
    </row>
    <row r="63" spans="1:28" s="4" customFormat="1" ht="13.5" customHeight="1" x14ac:dyDescent="0.2">
      <c r="A63" s="79">
        <v>19</v>
      </c>
      <c r="B63" s="166"/>
      <c r="C63" s="45"/>
      <c r="D63" s="187">
        <f t="shared" si="59"/>
        <v>15.81</v>
      </c>
      <c r="E63" s="187">
        <f t="shared" ref="E63:I64" si="102">Q63</f>
        <v>16.47</v>
      </c>
      <c r="F63" s="187">
        <f t="shared" si="102"/>
        <v>17.13</v>
      </c>
      <c r="G63" s="187">
        <f t="shared" si="102"/>
        <v>17.82</v>
      </c>
      <c r="H63" s="187">
        <f t="shared" si="102"/>
        <v>18.53</v>
      </c>
      <c r="I63" s="187">
        <f t="shared" si="102"/>
        <v>19.27</v>
      </c>
      <c r="J63" s="187">
        <f>V63</f>
        <v>20.04</v>
      </c>
      <c r="K63" s="130"/>
      <c r="L63" s="130">
        <f>(F63/E63)-1</f>
        <v>4.0072999999999998E-2</v>
      </c>
      <c r="M63" s="130">
        <f t="shared" ref="M63:P63" si="103">(G63/F63)-1</f>
        <v>4.0280000000000003E-2</v>
      </c>
      <c r="N63" s="130">
        <f t="shared" si="103"/>
        <v>3.9843000000000003E-2</v>
      </c>
      <c r="O63" s="130">
        <f t="shared" si="103"/>
        <v>3.9934999999999998E-2</v>
      </c>
      <c r="P63" s="130">
        <f t="shared" si="103"/>
        <v>3.9958E-2</v>
      </c>
      <c r="Q63" s="204">
        <f>ROUND(VLOOKUP($A63,'2018 REG - ORD 812'!$A$9:$U$303,16,FALSE)*(1+$I$2),5)</f>
        <v>16.47099</v>
      </c>
      <c r="R63" s="204">
        <f>ROUND(VLOOKUP($A63,'2018 REG - ORD 812'!$A$9:$U$303,17,FALSE)*(1+$I$2),5)</f>
        <v>17.129819999999999</v>
      </c>
      <c r="S63" s="204">
        <f>ROUND(VLOOKUP($A63,'2018 REG - ORD 812'!$A$9:$U$303,18,FALSE)*(1+$I$2),5)</f>
        <v>17.815020000000001</v>
      </c>
      <c r="T63" s="204">
        <f>ROUND(VLOOKUP($A63,'2018 REG - ORD 812'!$A$9:$U$303,19,FALSE)*(1+$I$2),5)</f>
        <v>18.527619999999999</v>
      </c>
      <c r="U63" s="204">
        <f>ROUND(VLOOKUP($A63,'2018 REG - ORD 812'!$A$9:$U$303,20,FALSE)*(1+$I$2),5)</f>
        <v>19.268730000000001</v>
      </c>
      <c r="V63" s="204">
        <f>ROUND(VLOOKUP($A63,'2018 REG - ORD 812'!$A$9:$U$303,21,FALSE)*(1+$I$2),5)</f>
        <v>20.039470000000001</v>
      </c>
      <c r="W63" s="130"/>
      <c r="X63" s="130">
        <f>(R63/Q63)-1</f>
        <v>3.9999E-2</v>
      </c>
      <c r="Y63" s="130">
        <f t="shared" ref="Y63:AB63" si="104">(S63/R63)-1</f>
        <v>0.04</v>
      </c>
      <c r="Z63" s="130">
        <f t="shared" si="104"/>
        <v>0.04</v>
      </c>
      <c r="AA63" s="130">
        <f t="shared" si="104"/>
        <v>0.04</v>
      </c>
      <c r="AB63" s="130">
        <f t="shared" si="104"/>
        <v>0.04</v>
      </c>
    </row>
    <row r="64" spans="1:28" s="4" customFormat="1" ht="13.5" customHeight="1" x14ac:dyDescent="0.2">
      <c r="A64" s="76"/>
      <c r="B64" s="167"/>
      <c r="C64" s="29"/>
      <c r="D64" s="188">
        <f t="shared" si="59"/>
        <v>32889</v>
      </c>
      <c r="E64" s="188">
        <f t="shared" si="102"/>
        <v>34260</v>
      </c>
      <c r="F64" s="188">
        <f t="shared" si="102"/>
        <v>35630</v>
      </c>
      <c r="G64" s="188">
        <f t="shared" si="102"/>
        <v>37055</v>
      </c>
      <c r="H64" s="188">
        <f t="shared" si="102"/>
        <v>38537</v>
      </c>
      <c r="I64" s="188">
        <f t="shared" si="102"/>
        <v>40079</v>
      </c>
      <c r="J64" s="188">
        <f>V64</f>
        <v>41682</v>
      </c>
      <c r="K64" s="130">
        <f>(E63/E60)-1</f>
        <v>2.4891E-2</v>
      </c>
      <c r="L64" s="130">
        <f>(F63/F60)-1</f>
        <v>2.5135000000000001E-2</v>
      </c>
      <c r="M64" s="130">
        <f t="shared" ref="M64:P64" si="105">(G63/G60)-1</f>
        <v>2.5316000000000002E-2</v>
      </c>
      <c r="N64" s="130">
        <f t="shared" si="105"/>
        <v>2.4889000000000001E-2</v>
      </c>
      <c r="O64" s="130">
        <f t="shared" si="105"/>
        <v>2.5000000000000001E-2</v>
      </c>
      <c r="P64" s="130">
        <f t="shared" si="105"/>
        <v>2.5063999999999999E-2</v>
      </c>
      <c r="Q64" s="131">
        <f t="shared" ref="Q64:U64" si="106">ROUND((Q63*2080),5)</f>
        <v>34259.659200000002</v>
      </c>
      <c r="R64" s="132">
        <f t="shared" si="106"/>
        <v>35630.025600000001</v>
      </c>
      <c r="S64" s="132">
        <f t="shared" si="106"/>
        <v>37055.241600000001</v>
      </c>
      <c r="T64" s="132">
        <f t="shared" si="106"/>
        <v>38537.4496</v>
      </c>
      <c r="U64" s="132">
        <f t="shared" si="106"/>
        <v>40078.958400000003</v>
      </c>
      <c r="V64" s="132">
        <f>ROUND((V63*2080),5)</f>
        <v>41682.097600000001</v>
      </c>
      <c r="W64" s="130">
        <f>(Q63/Q60)-1</f>
        <v>2.4999E-2</v>
      </c>
      <c r="X64" s="130">
        <f>(R63/R60)-1</f>
        <v>2.4999E-2</v>
      </c>
      <c r="Y64" s="130">
        <f t="shared" ref="Y64:AB64" si="107">(S63/S60)-1</f>
        <v>2.5000000000000001E-2</v>
      </c>
      <c r="Z64" s="130">
        <f t="shared" si="107"/>
        <v>2.5000000000000001E-2</v>
      </c>
      <c r="AA64" s="130">
        <f t="shared" si="107"/>
        <v>2.5000000000000001E-2</v>
      </c>
      <c r="AB64" s="130">
        <f t="shared" si="107"/>
        <v>2.5000000000000001E-2</v>
      </c>
    </row>
    <row r="65" spans="1:28" s="4" customFormat="1" ht="13.5" customHeight="1" thickBot="1" x14ac:dyDescent="0.25">
      <c r="A65" s="80"/>
      <c r="B65" s="168"/>
      <c r="C65" s="39"/>
      <c r="D65" s="247"/>
      <c r="E65" s="189"/>
      <c r="F65" s="190"/>
      <c r="G65" s="190"/>
      <c r="H65" s="190"/>
      <c r="I65" s="190"/>
      <c r="J65" s="190"/>
      <c r="K65" s="133"/>
      <c r="L65" s="133"/>
      <c r="M65" s="133"/>
      <c r="N65" s="133"/>
      <c r="O65" s="133"/>
      <c r="P65" s="133"/>
      <c r="Q65" s="134"/>
      <c r="R65" s="135"/>
      <c r="S65" s="135"/>
      <c r="T65" s="135"/>
      <c r="U65" s="135"/>
      <c r="V65" s="135"/>
      <c r="W65" s="133"/>
      <c r="X65" s="133"/>
      <c r="Y65" s="133"/>
      <c r="Z65" s="133"/>
      <c r="AA65" s="133"/>
      <c r="AB65" s="133"/>
    </row>
    <row r="66" spans="1:28" s="4" customFormat="1" ht="13.5" customHeight="1" x14ac:dyDescent="0.2">
      <c r="A66" s="79">
        <v>20</v>
      </c>
      <c r="B66" s="166"/>
      <c r="C66" s="45"/>
      <c r="D66" s="187">
        <f t="shared" si="59"/>
        <v>16.21</v>
      </c>
      <c r="E66" s="187">
        <f t="shared" ref="E66:I67" si="108">Q66</f>
        <v>16.88</v>
      </c>
      <c r="F66" s="187">
        <f t="shared" si="108"/>
        <v>17.559999999999999</v>
      </c>
      <c r="G66" s="187">
        <f t="shared" si="108"/>
        <v>18.260000000000002</v>
      </c>
      <c r="H66" s="187">
        <f t="shared" si="108"/>
        <v>18.989999999999998</v>
      </c>
      <c r="I66" s="187">
        <f t="shared" si="108"/>
        <v>19.75</v>
      </c>
      <c r="J66" s="187">
        <f>V66</f>
        <v>20.54</v>
      </c>
      <c r="K66" s="130"/>
      <c r="L66" s="130">
        <f>(F66/E66)-1</f>
        <v>4.0284E-2</v>
      </c>
      <c r="M66" s="130">
        <f t="shared" ref="M66:P66" si="109">(G66/F66)-1</f>
        <v>3.9863000000000003E-2</v>
      </c>
      <c r="N66" s="130">
        <f t="shared" si="109"/>
        <v>3.9978E-2</v>
      </c>
      <c r="O66" s="130">
        <f t="shared" si="109"/>
        <v>4.0021000000000001E-2</v>
      </c>
      <c r="P66" s="130">
        <f t="shared" si="109"/>
        <v>0.04</v>
      </c>
      <c r="Q66" s="204">
        <f>ROUND(VLOOKUP($A66,'2018 REG - ORD 812'!$A$9:$U$303,16,FALSE)*(1+$I$2),5)</f>
        <v>16.882760000000001</v>
      </c>
      <c r="R66" s="204">
        <f>ROUND(VLOOKUP($A66,'2018 REG - ORD 812'!$A$9:$U$303,17,FALSE)*(1+$I$2),5)</f>
        <v>17.55808</v>
      </c>
      <c r="S66" s="204">
        <f>ROUND(VLOOKUP($A66,'2018 REG - ORD 812'!$A$9:$U$303,18,FALSE)*(1+$I$2),5)</f>
        <v>18.260400000000001</v>
      </c>
      <c r="T66" s="204">
        <f>ROUND(VLOOKUP($A66,'2018 REG - ORD 812'!$A$9:$U$303,19,FALSE)*(1+$I$2),5)</f>
        <v>18.990829999999999</v>
      </c>
      <c r="U66" s="204">
        <f>ROUND(VLOOKUP($A66,'2018 REG - ORD 812'!$A$9:$U$303,20,FALSE)*(1+$I$2),5)</f>
        <v>19.750450000000001</v>
      </c>
      <c r="V66" s="204">
        <f>ROUND(VLOOKUP($A66,'2018 REG - ORD 812'!$A$9:$U$303,21,FALSE)*(1+$I$2),5)</f>
        <v>20.540469999999999</v>
      </c>
      <c r="W66" s="130"/>
      <c r="X66" s="130">
        <f>(R66/Q66)-1</f>
        <v>4.0001000000000002E-2</v>
      </c>
      <c r="Y66" s="130">
        <f t="shared" ref="Y66:AB66" si="110">(S66/R66)-1</f>
        <v>0.04</v>
      </c>
      <c r="Z66" s="130">
        <f t="shared" si="110"/>
        <v>4.0001000000000002E-2</v>
      </c>
      <c r="AA66" s="130">
        <f t="shared" si="110"/>
        <v>3.9999E-2</v>
      </c>
      <c r="AB66" s="130">
        <f t="shared" si="110"/>
        <v>0.04</v>
      </c>
    </row>
    <row r="67" spans="1:28" s="4" customFormat="1" ht="13.5" customHeight="1" x14ac:dyDescent="0.2">
      <c r="A67" s="76"/>
      <c r="B67" s="167"/>
      <c r="C67" s="29"/>
      <c r="D67" s="188">
        <f t="shared" si="59"/>
        <v>33711</v>
      </c>
      <c r="E67" s="188">
        <f t="shared" si="108"/>
        <v>35116</v>
      </c>
      <c r="F67" s="188">
        <f t="shared" si="108"/>
        <v>36521</v>
      </c>
      <c r="G67" s="188">
        <f t="shared" si="108"/>
        <v>37982</v>
      </c>
      <c r="H67" s="188">
        <f t="shared" si="108"/>
        <v>39501</v>
      </c>
      <c r="I67" s="188">
        <f t="shared" si="108"/>
        <v>41081</v>
      </c>
      <c r="J67" s="188">
        <f>V67</f>
        <v>42724</v>
      </c>
      <c r="K67" s="130">
        <f>(E66/E63)-1</f>
        <v>2.4893999999999999E-2</v>
      </c>
      <c r="L67" s="130">
        <f>(F66/F63)-1</f>
        <v>2.5101999999999999E-2</v>
      </c>
      <c r="M67" s="130">
        <f t="shared" ref="M67:P67" si="111">(G66/G63)-1</f>
        <v>2.4691000000000001E-2</v>
      </c>
      <c r="N67" s="130">
        <f t="shared" si="111"/>
        <v>2.4825E-2</v>
      </c>
      <c r="O67" s="130">
        <f t="shared" si="111"/>
        <v>2.4909000000000001E-2</v>
      </c>
      <c r="P67" s="130">
        <f t="shared" si="111"/>
        <v>2.495E-2</v>
      </c>
      <c r="Q67" s="131">
        <f t="shared" ref="Q67:U67" si="112">ROUND((Q66*2080),5)</f>
        <v>35116.140800000001</v>
      </c>
      <c r="R67" s="132">
        <f t="shared" si="112"/>
        <v>36520.806400000001</v>
      </c>
      <c r="S67" s="132">
        <f t="shared" si="112"/>
        <v>37981.631999999998</v>
      </c>
      <c r="T67" s="132">
        <f t="shared" si="112"/>
        <v>39500.926399999997</v>
      </c>
      <c r="U67" s="132">
        <f t="shared" si="112"/>
        <v>41080.936000000002</v>
      </c>
      <c r="V67" s="132">
        <f>ROUND((V66*2080),5)</f>
        <v>42724.177600000003</v>
      </c>
      <c r="W67" s="130">
        <f>(Q66/Q63)-1</f>
        <v>2.5000000000000001E-2</v>
      </c>
      <c r="X67" s="130">
        <f>(R66/R63)-1</f>
        <v>2.5000999999999999E-2</v>
      </c>
      <c r="Y67" s="130">
        <f t="shared" ref="Y67:AB67" si="113">(S66/S63)-1</f>
        <v>2.5000000000000001E-2</v>
      </c>
      <c r="Z67" s="130">
        <f t="shared" si="113"/>
        <v>2.5000999999999999E-2</v>
      </c>
      <c r="AA67" s="130">
        <f t="shared" si="113"/>
        <v>2.5000000000000001E-2</v>
      </c>
      <c r="AB67" s="130">
        <f t="shared" si="113"/>
        <v>2.5000999999999999E-2</v>
      </c>
    </row>
    <row r="68" spans="1:28" s="4" customFormat="1" ht="13.5" customHeight="1" thickBot="1" x14ac:dyDescent="0.25">
      <c r="A68" s="80"/>
      <c r="B68" s="168"/>
      <c r="C68" s="39"/>
      <c r="D68" s="247"/>
      <c r="E68" s="189"/>
      <c r="F68" s="190"/>
      <c r="G68" s="190"/>
      <c r="H68" s="190"/>
      <c r="I68" s="190"/>
      <c r="J68" s="190"/>
      <c r="K68" s="133"/>
      <c r="L68" s="133"/>
      <c r="M68" s="133"/>
      <c r="N68" s="133"/>
      <c r="O68" s="133"/>
      <c r="P68" s="133"/>
      <c r="Q68" s="134"/>
      <c r="R68" s="135"/>
      <c r="S68" s="135"/>
      <c r="T68" s="135"/>
      <c r="U68" s="135"/>
      <c r="V68" s="135"/>
      <c r="W68" s="133"/>
      <c r="X68" s="133"/>
      <c r="Y68" s="133"/>
      <c r="Z68" s="133"/>
      <c r="AA68" s="133"/>
      <c r="AB68" s="133"/>
    </row>
    <row r="69" spans="1:28" s="4" customFormat="1" ht="13.5" customHeight="1" x14ac:dyDescent="0.2">
      <c r="A69" s="79">
        <v>21</v>
      </c>
      <c r="B69" s="166"/>
      <c r="C69" s="45"/>
      <c r="D69" s="187">
        <f t="shared" si="59"/>
        <v>16.61</v>
      </c>
      <c r="E69" s="187">
        <f t="shared" ref="E69:I70" si="114">Q69</f>
        <v>17.3</v>
      </c>
      <c r="F69" s="187">
        <f t="shared" si="114"/>
        <v>18</v>
      </c>
      <c r="G69" s="187">
        <f t="shared" si="114"/>
        <v>18.72</v>
      </c>
      <c r="H69" s="187">
        <f t="shared" si="114"/>
        <v>19.47</v>
      </c>
      <c r="I69" s="187">
        <f t="shared" si="114"/>
        <v>20.239999999999998</v>
      </c>
      <c r="J69" s="187">
        <f>V69</f>
        <v>21.05</v>
      </c>
      <c r="K69" s="130"/>
      <c r="L69" s="130">
        <f>(F69/E69)-1</f>
        <v>4.0461999999999998E-2</v>
      </c>
      <c r="M69" s="130">
        <f t="shared" ref="M69:P69" si="115">(G69/F69)-1</f>
        <v>0.04</v>
      </c>
      <c r="N69" s="130">
        <f t="shared" si="115"/>
        <v>4.0064000000000002E-2</v>
      </c>
      <c r="O69" s="130">
        <f t="shared" si="115"/>
        <v>3.9548E-2</v>
      </c>
      <c r="P69" s="130">
        <f t="shared" si="115"/>
        <v>4.002E-2</v>
      </c>
      <c r="Q69" s="204">
        <f>ROUND(VLOOKUP($A69,'2018 REG - ORD 812'!$A$9:$U$303,16,FALSE)*(1+$I$2),5)</f>
        <v>17.304839999999999</v>
      </c>
      <c r="R69" s="204">
        <f>ROUND(VLOOKUP($A69,'2018 REG - ORD 812'!$A$9:$U$303,17,FALSE)*(1+$I$2),5)</f>
        <v>17.997039999999998</v>
      </c>
      <c r="S69" s="204">
        <f>ROUND(VLOOKUP($A69,'2018 REG - ORD 812'!$A$9:$U$303,18,FALSE)*(1+$I$2),5)</f>
        <v>18.716919999999998</v>
      </c>
      <c r="T69" s="204">
        <f>ROUND(VLOOKUP($A69,'2018 REG - ORD 812'!$A$9:$U$303,19,FALSE)*(1+$I$2),5)</f>
        <v>19.465589999999999</v>
      </c>
      <c r="U69" s="204">
        <f>ROUND(VLOOKUP($A69,'2018 REG - ORD 812'!$A$9:$U$303,20,FALSE)*(1+$I$2),5)</f>
        <v>20.244209999999999</v>
      </c>
      <c r="V69" s="204">
        <f>ROUND(VLOOKUP($A69,'2018 REG - ORD 812'!$A$9:$U$303,21,FALSE)*(1+$I$2),5)</f>
        <v>21.053989999999999</v>
      </c>
      <c r="W69" s="130"/>
      <c r="X69" s="130">
        <f>(R69/Q69)-1</f>
        <v>0.04</v>
      </c>
      <c r="Y69" s="130">
        <f t="shared" ref="Y69:AB69" si="116">(S69/R69)-1</f>
        <v>0.04</v>
      </c>
      <c r="Z69" s="130">
        <f t="shared" si="116"/>
        <v>0.04</v>
      </c>
      <c r="AA69" s="130">
        <f t="shared" si="116"/>
        <v>0.04</v>
      </c>
      <c r="AB69" s="130">
        <f t="shared" si="116"/>
        <v>4.0001000000000002E-2</v>
      </c>
    </row>
    <row r="70" spans="1:28" s="4" customFormat="1" ht="13.5" customHeight="1" x14ac:dyDescent="0.2">
      <c r="A70" s="76"/>
      <c r="B70" s="167"/>
      <c r="C70" s="29"/>
      <c r="D70" s="188">
        <f t="shared" si="59"/>
        <v>34554</v>
      </c>
      <c r="E70" s="188">
        <f t="shared" si="114"/>
        <v>35994</v>
      </c>
      <c r="F70" s="188">
        <f t="shared" si="114"/>
        <v>37434</v>
      </c>
      <c r="G70" s="188">
        <f t="shared" si="114"/>
        <v>38931</v>
      </c>
      <c r="H70" s="188">
        <f t="shared" si="114"/>
        <v>40488</v>
      </c>
      <c r="I70" s="188">
        <f t="shared" si="114"/>
        <v>42108</v>
      </c>
      <c r="J70" s="188">
        <f>V70</f>
        <v>43792</v>
      </c>
      <c r="K70" s="130">
        <f>(E69/E66)-1</f>
        <v>2.4882000000000001E-2</v>
      </c>
      <c r="L70" s="130">
        <f>(F69/F66)-1</f>
        <v>2.5056999999999999E-2</v>
      </c>
      <c r="M70" s="130">
        <f t="shared" ref="M70:P70" si="117">(G69/G66)-1</f>
        <v>2.5191999999999999E-2</v>
      </c>
      <c r="N70" s="130">
        <f t="shared" si="117"/>
        <v>2.5276E-2</v>
      </c>
      <c r="O70" s="130">
        <f t="shared" si="117"/>
        <v>2.4809999999999999E-2</v>
      </c>
      <c r="P70" s="130">
        <f t="shared" si="117"/>
        <v>2.4830000000000001E-2</v>
      </c>
      <c r="Q70" s="131">
        <f t="shared" ref="Q70:U70" si="118">ROUND((Q69*2080),5)</f>
        <v>35994.067199999998</v>
      </c>
      <c r="R70" s="132">
        <f t="shared" si="118"/>
        <v>37433.843200000003</v>
      </c>
      <c r="S70" s="132">
        <f t="shared" si="118"/>
        <v>38931.193599999999</v>
      </c>
      <c r="T70" s="132">
        <f t="shared" si="118"/>
        <v>40488.427199999998</v>
      </c>
      <c r="U70" s="132">
        <f t="shared" si="118"/>
        <v>42107.9568</v>
      </c>
      <c r="V70" s="132">
        <f>ROUND((V69*2080),5)</f>
        <v>43792.299200000001</v>
      </c>
      <c r="W70" s="130">
        <f>(Q69/Q66)-1</f>
        <v>2.5000999999999999E-2</v>
      </c>
      <c r="X70" s="130">
        <f>(R69/R66)-1</f>
        <v>2.5000000000000001E-2</v>
      </c>
      <c r="Y70" s="130">
        <f t="shared" ref="Y70:AB70" si="119">(S69/S66)-1</f>
        <v>2.5000999999999999E-2</v>
      </c>
      <c r="Z70" s="130">
        <f t="shared" si="119"/>
        <v>2.4999E-2</v>
      </c>
      <c r="AA70" s="130">
        <f t="shared" si="119"/>
        <v>2.5000000000000001E-2</v>
      </c>
      <c r="AB70" s="130">
        <f t="shared" si="119"/>
        <v>2.5000000000000001E-2</v>
      </c>
    </row>
    <row r="71" spans="1:28" s="4" customFormat="1" ht="13.5" customHeight="1" thickBot="1" x14ac:dyDescent="0.25">
      <c r="A71" s="80"/>
      <c r="B71" s="168"/>
      <c r="C71" s="39"/>
      <c r="D71" s="247"/>
      <c r="E71" s="189"/>
      <c r="F71" s="190"/>
      <c r="G71" s="190"/>
      <c r="H71" s="190"/>
      <c r="I71" s="190"/>
      <c r="J71" s="190"/>
      <c r="K71" s="133"/>
      <c r="L71" s="133"/>
      <c r="M71" s="133"/>
      <c r="N71" s="133"/>
      <c r="O71" s="133"/>
      <c r="P71" s="133"/>
      <c r="Q71" s="134"/>
      <c r="R71" s="135"/>
      <c r="S71" s="135"/>
      <c r="T71" s="135"/>
      <c r="U71" s="135"/>
      <c r="V71" s="135"/>
      <c r="W71" s="133"/>
      <c r="X71" s="133"/>
      <c r="Y71" s="133"/>
      <c r="Z71" s="133"/>
      <c r="AA71" s="133"/>
      <c r="AB71" s="133"/>
    </row>
    <row r="72" spans="1:28" s="4" customFormat="1" ht="13.5" customHeight="1" x14ac:dyDescent="0.2">
      <c r="A72" s="79">
        <v>22</v>
      </c>
      <c r="B72" s="166"/>
      <c r="C72" s="45"/>
      <c r="D72" s="187">
        <f t="shared" si="59"/>
        <v>17.03</v>
      </c>
      <c r="E72" s="187">
        <f t="shared" ref="E72:I73" si="120">Q72</f>
        <v>17.739999999999998</v>
      </c>
      <c r="F72" s="187">
        <f t="shared" si="120"/>
        <v>18.45</v>
      </c>
      <c r="G72" s="187">
        <f t="shared" si="120"/>
        <v>19.18</v>
      </c>
      <c r="H72" s="187">
        <f t="shared" si="120"/>
        <v>19.95</v>
      </c>
      <c r="I72" s="187">
        <f t="shared" si="120"/>
        <v>20.75</v>
      </c>
      <c r="J72" s="187">
        <f>V72</f>
        <v>21.58</v>
      </c>
      <c r="K72" s="130"/>
      <c r="L72" s="130">
        <f>(F72/E72)-1</f>
        <v>4.0023000000000003E-2</v>
      </c>
      <c r="M72" s="130">
        <f t="shared" ref="M72:P72" si="121">(G72/F72)-1</f>
        <v>3.9565999999999997E-2</v>
      </c>
      <c r="N72" s="130">
        <f t="shared" si="121"/>
        <v>4.0146000000000001E-2</v>
      </c>
      <c r="O72" s="130">
        <f t="shared" si="121"/>
        <v>4.0099999999999997E-2</v>
      </c>
      <c r="P72" s="130">
        <f t="shared" si="121"/>
        <v>0.04</v>
      </c>
      <c r="Q72" s="204">
        <f>ROUND(VLOOKUP($A72,'2018 REG - ORD 812'!$A$9:$U$303,16,FALSE)*(1+$I$2),5)</f>
        <v>17.737469999999998</v>
      </c>
      <c r="R72" s="204">
        <f>ROUND(VLOOKUP($A72,'2018 REG - ORD 812'!$A$9:$U$303,17,FALSE)*(1+$I$2),5)</f>
        <v>18.44697</v>
      </c>
      <c r="S72" s="204">
        <f>ROUND(VLOOKUP($A72,'2018 REG - ORD 812'!$A$9:$U$303,18,FALSE)*(1+$I$2),5)</f>
        <v>19.184850000000001</v>
      </c>
      <c r="T72" s="204">
        <f>ROUND(VLOOKUP($A72,'2018 REG - ORD 812'!$A$9:$U$303,19,FALSE)*(1+$I$2),5)</f>
        <v>19.952249999999999</v>
      </c>
      <c r="U72" s="204">
        <f>ROUND(VLOOKUP($A72,'2018 REG - ORD 812'!$A$9:$U$303,20,FALSE)*(1+$I$2),5)</f>
        <v>20.750330000000002</v>
      </c>
      <c r="V72" s="204">
        <f>ROUND(VLOOKUP($A72,'2018 REG - ORD 812'!$A$9:$U$303,21,FALSE)*(1+$I$2),5)</f>
        <v>21.58034</v>
      </c>
      <c r="W72" s="130"/>
      <c r="X72" s="130">
        <f>(R72/Q72)-1</f>
        <v>0.04</v>
      </c>
      <c r="Y72" s="130">
        <f t="shared" ref="Y72:AB72" si="122">(S72/R72)-1</f>
        <v>0.04</v>
      </c>
      <c r="Z72" s="130">
        <f t="shared" si="122"/>
        <v>0.04</v>
      </c>
      <c r="AA72" s="130">
        <f t="shared" si="122"/>
        <v>3.9999E-2</v>
      </c>
      <c r="AB72" s="130">
        <f t="shared" si="122"/>
        <v>0.04</v>
      </c>
    </row>
    <row r="73" spans="1:28" s="4" customFormat="1" ht="13.5" customHeight="1" x14ac:dyDescent="0.2">
      <c r="A73" s="76"/>
      <c r="B73" s="167"/>
      <c r="C73" s="29"/>
      <c r="D73" s="188">
        <f t="shared" si="59"/>
        <v>35418</v>
      </c>
      <c r="E73" s="188">
        <f t="shared" si="120"/>
        <v>36894</v>
      </c>
      <c r="F73" s="188">
        <f t="shared" si="120"/>
        <v>38370</v>
      </c>
      <c r="G73" s="188">
        <f t="shared" si="120"/>
        <v>39904</v>
      </c>
      <c r="H73" s="188">
        <f t="shared" si="120"/>
        <v>41501</v>
      </c>
      <c r="I73" s="188">
        <f t="shared" si="120"/>
        <v>43161</v>
      </c>
      <c r="J73" s="188">
        <f>V73</f>
        <v>44887</v>
      </c>
      <c r="K73" s="130">
        <f>(E72/E69)-1</f>
        <v>2.5433999999999998E-2</v>
      </c>
      <c r="L73" s="130">
        <f>(F72/F69)-1</f>
        <v>2.5000000000000001E-2</v>
      </c>
      <c r="M73" s="130">
        <f t="shared" ref="M73:P73" si="123">(G72/G69)-1</f>
        <v>2.4573000000000001E-2</v>
      </c>
      <c r="N73" s="130">
        <f t="shared" si="123"/>
        <v>2.4653000000000001E-2</v>
      </c>
      <c r="O73" s="130">
        <f t="shared" si="123"/>
        <v>2.5198000000000002E-2</v>
      </c>
      <c r="P73" s="130">
        <f t="shared" si="123"/>
        <v>2.5177999999999999E-2</v>
      </c>
      <c r="Q73" s="131">
        <f t="shared" ref="Q73:U73" si="124">ROUND((Q72*2080),5)</f>
        <v>36893.937599999997</v>
      </c>
      <c r="R73" s="132">
        <f t="shared" si="124"/>
        <v>38369.6976</v>
      </c>
      <c r="S73" s="132">
        <f t="shared" si="124"/>
        <v>39904.487999999998</v>
      </c>
      <c r="T73" s="132">
        <f t="shared" si="124"/>
        <v>41500.68</v>
      </c>
      <c r="U73" s="132">
        <f t="shared" si="124"/>
        <v>43160.686399999999</v>
      </c>
      <c r="V73" s="132">
        <f>ROUND((V72*2080),5)</f>
        <v>44887.107199999999</v>
      </c>
      <c r="W73" s="130">
        <f>(Q72/Q69)-1</f>
        <v>2.5000999999999999E-2</v>
      </c>
      <c r="X73" s="130">
        <f>(R72/R69)-1</f>
        <v>2.5000000000000001E-2</v>
      </c>
      <c r="Y73" s="130">
        <f t="shared" ref="Y73:AB73" si="125">(S72/S69)-1</f>
        <v>2.5000000000000001E-2</v>
      </c>
      <c r="Z73" s="130">
        <f t="shared" si="125"/>
        <v>2.5000999999999999E-2</v>
      </c>
      <c r="AA73" s="130">
        <f t="shared" si="125"/>
        <v>2.5000999999999999E-2</v>
      </c>
      <c r="AB73" s="130">
        <f t="shared" si="125"/>
        <v>2.5000000000000001E-2</v>
      </c>
    </row>
    <row r="74" spans="1:28" s="4" customFormat="1" ht="13.5" customHeight="1" thickBot="1" x14ac:dyDescent="0.25">
      <c r="A74" s="80"/>
      <c r="B74" s="168"/>
      <c r="C74" s="39"/>
      <c r="D74" s="247"/>
      <c r="E74" s="189"/>
      <c r="F74" s="190"/>
      <c r="G74" s="190"/>
      <c r="H74" s="190"/>
      <c r="I74" s="190"/>
      <c r="J74" s="190"/>
      <c r="K74" s="133"/>
      <c r="L74" s="133"/>
      <c r="M74" s="133"/>
      <c r="N74" s="133"/>
      <c r="O74" s="133"/>
      <c r="P74" s="133"/>
      <c r="Q74" s="134"/>
      <c r="R74" s="135"/>
      <c r="S74" s="135"/>
      <c r="T74" s="135"/>
      <c r="U74" s="135"/>
      <c r="V74" s="135"/>
      <c r="W74" s="133"/>
      <c r="X74" s="133"/>
      <c r="Y74" s="133"/>
      <c r="Z74" s="133"/>
      <c r="AA74" s="133"/>
      <c r="AB74" s="133"/>
    </row>
    <row r="75" spans="1:28" s="4" customFormat="1" ht="13.5" customHeight="1" x14ac:dyDescent="0.2">
      <c r="A75" s="79">
        <v>23</v>
      </c>
      <c r="B75" s="166"/>
      <c r="C75" s="45"/>
      <c r="D75" s="187">
        <f t="shared" si="59"/>
        <v>17.45</v>
      </c>
      <c r="E75" s="187">
        <f t="shared" ref="E75:I76" si="126">Q75</f>
        <v>18.18</v>
      </c>
      <c r="F75" s="187">
        <f t="shared" si="126"/>
        <v>18.91</v>
      </c>
      <c r="G75" s="187">
        <f t="shared" si="126"/>
        <v>19.66</v>
      </c>
      <c r="H75" s="187">
        <f t="shared" si="126"/>
        <v>20.45</v>
      </c>
      <c r="I75" s="187">
        <f t="shared" si="126"/>
        <v>21.27</v>
      </c>
      <c r="J75" s="187">
        <f>V75</f>
        <v>22.12</v>
      </c>
      <c r="K75" s="130"/>
      <c r="L75" s="130">
        <f>(F75/E75)-1</f>
        <v>4.0154000000000002E-2</v>
      </c>
      <c r="M75" s="130">
        <f t="shared" ref="M75:P75" si="127">(G75/F75)-1</f>
        <v>3.9662000000000003E-2</v>
      </c>
      <c r="N75" s="130">
        <f t="shared" si="127"/>
        <v>4.0183000000000003E-2</v>
      </c>
      <c r="O75" s="130">
        <f t="shared" si="127"/>
        <v>4.0098000000000002E-2</v>
      </c>
      <c r="P75" s="130">
        <f t="shared" si="127"/>
        <v>3.9961999999999998E-2</v>
      </c>
      <c r="Q75" s="204">
        <f>ROUND(VLOOKUP($A75,'2018 REG - ORD 812'!$A$9:$U$303,16,FALSE)*(1+$I$2),5)</f>
        <v>18.180900000000001</v>
      </c>
      <c r="R75" s="204">
        <f>ROUND(VLOOKUP($A75,'2018 REG - ORD 812'!$A$9:$U$303,17,FALSE)*(1+$I$2),5)</f>
        <v>18.90814</v>
      </c>
      <c r="S75" s="204">
        <f>ROUND(VLOOKUP($A75,'2018 REG - ORD 812'!$A$9:$U$303,18,FALSE)*(1+$I$2),5)</f>
        <v>19.664459999999998</v>
      </c>
      <c r="T75" s="204">
        <f>ROUND(VLOOKUP($A75,'2018 REG - ORD 812'!$A$9:$U$303,19,FALSE)*(1+$I$2),5)</f>
        <v>20.451039999999999</v>
      </c>
      <c r="U75" s="204">
        <f>ROUND(VLOOKUP($A75,'2018 REG - ORD 812'!$A$9:$U$303,20,FALSE)*(1+$I$2),5)</f>
        <v>21.269100000000002</v>
      </c>
      <c r="V75" s="204">
        <f>ROUND(VLOOKUP($A75,'2018 REG - ORD 812'!$A$9:$U$303,21,FALSE)*(1+$I$2),5)</f>
        <v>22.119859999999999</v>
      </c>
      <c r="W75" s="130"/>
      <c r="X75" s="130">
        <f>(R75/Q75)-1</f>
        <v>0.04</v>
      </c>
      <c r="Y75" s="130">
        <f t="shared" ref="Y75:AB75" si="128">(S75/R75)-1</f>
        <v>0.04</v>
      </c>
      <c r="Z75" s="130">
        <f t="shared" si="128"/>
        <v>0.04</v>
      </c>
      <c r="AA75" s="130">
        <f t="shared" si="128"/>
        <v>4.0001000000000002E-2</v>
      </c>
      <c r="AB75" s="130">
        <f t="shared" si="128"/>
        <v>0.04</v>
      </c>
    </row>
    <row r="76" spans="1:28" s="4" customFormat="1" ht="13.5" customHeight="1" x14ac:dyDescent="0.2">
      <c r="A76" s="76"/>
      <c r="B76" s="167"/>
      <c r="C76" s="29"/>
      <c r="D76" s="188">
        <f t="shared" si="59"/>
        <v>36304</v>
      </c>
      <c r="E76" s="188">
        <f t="shared" si="126"/>
        <v>37816</v>
      </c>
      <c r="F76" s="188">
        <f t="shared" si="126"/>
        <v>39329</v>
      </c>
      <c r="G76" s="188">
        <f t="shared" si="126"/>
        <v>40902</v>
      </c>
      <c r="H76" s="188">
        <f t="shared" si="126"/>
        <v>42538</v>
      </c>
      <c r="I76" s="188">
        <f t="shared" si="126"/>
        <v>44240</v>
      </c>
      <c r="J76" s="188">
        <f>V76</f>
        <v>46009</v>
      </c>
      <c r="K76" s="130">
        <f>(E75/E72)-1</f>
        <v>2.4802999999999999E-2</v>
      </c>
      <c r="L76" s="130">
        <f>(F75/F72)-1</f>
        <v>2.4931999999999999E-2</v>
      </c>
      <c r="M76" s="130">
        <f t="shared" ref="M76:P76" si="129">(G75/G72)-1</f>
        <v>2.5026E-2</v>
      </c>
      <c r="N76" s="130">
        <f t="shared" si="129"/>
        <v>2.5062999999999998E-2</v>
      </c>
      <c r="O76" s="130">
        <f t="shared" si="129"/>
        <v>2.5059999999999999E-2</v>
      </c>
      <c r="P76" s="130">
        <f t="shared" si="129"/>
        <v>2.5023E-2</v>
      </c>
      <c r="Q76" s="131">
        <f t="shared" ref="Q76:U76" si="130">ROUND((Q75*2080),5)</f>
        <v>37816.271999999997</v>
      </c>
      <c r="R76" s="132">
        <f t="shared" si="130"/>
        <v>39328.931199999999</v>
      </c>
      <c r="S76" s="132">
        <f t="shared" si="130"/>
        <v>40902.076800000003</v>
      </c>
      <c r="T76" s="132">
        <f t="shared" si="130"/>
        <v>42538.163200000003</v>
      </c>
      <c r="U76" s="132">
        <f t="shared" si="130"/>
        <v>44239.728000000003</v>
      </c>
      <c r="V76" s="132">
        <f>ROUND((V75*2080),5)</f>
        <v>46009.308799999999</v>
      </c>
      <c r="W76" s="130">
        <f>(Q75/Q72)-1</f>
        <v>2.5000000000000001E-2</v>
      </c>
      <c r="X76" s="130">
        <f>(R75/R72)-1</f>
        <v>2.5000000000000001E-2</v>
      </c>
      <c r="Y76" s="130">
        <f t="shared" ref="Y76:AB76" si="131">(S75/S72)-1</f>
        <v>2.4999E-2</v>
      </c>
      <c r="Z76" s="130">
        <f t="shared" si="131"/>
        <v>2.4999E-2</v>
      </c>
      <c r="AA76" s="130">
        <f t="shared" si="131"/>
        <v>2.5000999999999999E-2</v>
      </c>
      <c r="AB76" s="130">
        <f t="shared" si="131"/>
        <v>2.5000999999999999E-2</v>
      </c>
    </row>
    <row r="77" spans="1:28" s="4" customFormat="1" ht="13.5" customHeight="1" thickBot="1" x14ac:dyDescent="0.25">
      <c r="A77" s="80"/>
      <c r="B77" s="168"/>
      <c r="C77" s="39"/>
      <c r="D77" s="247"/>
      <c r="E77" s="189"/>
      <c r="F77" s="190"/>
      <c r="G77" s="190"/>
      <c r="H77" s="190"/>
      <c r="I77" s="190"/>
      <c r="J77" s="190"/>
      <c r="K77" s="133"/>
      <c r="L77" s="133"/>
      <c r="M77" s="133"/>
      <c r="N77" s="133"/>
      <c r="O77" s="133"/>
      <c r="P77" s="133"/>
      <c r="Q77" s="134"/>
      <c r="R77" s="135"/>
      <c r="S77" s="135"/>
      <c r="T77" s="135"/>
      <c r="U77" s="135"/>
      <c r="V77" s="135"/>
      <c r="W77" s="133"/>
      <c r="X77" s="133"/>
      <c r="Y77" s="133"/>
      <c r="Z77" s="133"/>
      <c r="AA77" s="133"/>
      <c r="AB77" s="133"/>
    </row>
    <row r="78" spans="1:28" s="4" customFormat="1" ht="13.5" customHeight="1" x14ac:dyDescent="0.2">
      <c r="A78" s="79">
        <v>24</v>
      </c>
      <c r="B78" s="166"/>
      <c r="C78" s="45"/>
      <c r="D78" s="187">
        <f t="shared" si="59"/>
        <v>17.89</v>
      </c>
      <c r="E78" s="187">
        <f t="shared" ref="E78:I79" si="132">Q78</f>
        <v>18.64</v>
      </c>
      <c r="F78" s="187">
        <f t="shared" si="132"/>
        <v>19.38</v>
      </c>
      <c r="G78" s="187">
        <f t="shared" si="132"/>
        <v>20.16</v>
      </c>
      <c r="H78" s="187">
        <f t="shared" si="132"/>
        <v>20.96</v>
      </c>
      <c r="I78" s="187">
        <f t="shared" si="132"/>
        <v>21.8</v>
      </c>
      <c r="J78" s="187">
        <f>V78</f>
        <v>22.67</v>
      </c>
      <c r="K78" s="130"/>
      <c r="L78" s="130">
        <f>(F78/E78)-1</f>
        <v>3.9699999999999999E-2</v>
      </c>
      <c r="M78" s="130">
        <f t="shared" ref="M78:P78" si="133">(G78/F78)-1</f>
        <v>4.0247999999999999E-2</v>
      </c>
      <c r="N78" s="130">
        <f t="shared" si="133"/>
        <v>3.9683000000000003E-2</v>
      </c>
      <c r="O78" s="130">
        <f t="shared" si="133"/>
        <v>4.0076000000000001E-2</v>
      </c>
      <c r="P78" s="130">
        <f t="shared" si="133"/>
        <v>3.9907999999999999E-2</v>
      </c>
      <c r="Q78" s="204">
        <f>ROUND(VLOOKUP($A78,'2018 REG - ORD 812'!$A$9:$U$303,16,FALSE)*(1+$I$2),5)</f>
        <v>18.63542</v>
      </c>
      <c r="R78" s="204">
        <f>ROUND(VLOOKUP($A78,'2018 REG - ORD 812'!$A$9:$U$303,17,FALSE)*(1+$I$2),5)</f>
        <v>19.380839999999999</v>
      </c>
      <c r="S78" s="204">
        <f>ROUND(VLOOKUP($A78,'2018 REG - ORD 812'!$A$9:$U$303,18,FALSE)*(1+$I$2),5)</f>
        <v>20.156079999999999</v>
      </c>
      <c r="T78" s="204">
        <f>ROUND(VLOOKUP($A78,'2018 REG - ORD 812'!$A$9:$U$303,19,FALSE)*(1+$I$2),5)</f>
        <v>20.962319999999998</v>
      </c>
      <c r="U78" s="204">
        <f>ROUND(VLOOKUP($A78,'2018 REG - ORD 812'!$A$9:$U$303,20,FALSE)*(1+$I$2),5)</f>
        <v>21.800809999999998</v>
      </c>
      <c r="V78" s="204">
        <f>ROUND(VLOOKUP($A78,'2018 REG - ORD 812'!$A$9:$U$303,21,FALSE)*(1+$I$2),5)</f>
        <v>22.672840000000001</v>
      </c>
      <c r="W78" s="130"/>
      <c r="X78" s="130">
        <f>(R78/Q78)-1</f>
        <v>0.04</v>
      </c>
      <c r="Y78" s="130">
        <f t="shared" ref="Y78:AB78" si="134">(S78/R78)-1</f>
        <v>0.04</v>
      </c>
      <c r="Z78" s="130">
        <f t="shared" si="134"/>
        <v>0.04</v>
      </c>
      <c r="AA78" s="130">
        <f t="shared" si="134"/>
        <v>0.04</v>
      </c>
      <c r="AB78" s="130">
        <f t="shared" si="134"/>
        <v>0.04</v>
      </c>
    </row>
    <row r="79" spans="1:28" s="4" customFormat="1" ht="13.5" customHeight="1" x14ac:dyDescent="0.2">
      <c r="A79" s="76"/>
      <c r="B79" s="167"/>
      <c r="C79" s="29"/>
      <c r="D79" s="188">
        <f t="shared" si="59"/>
        <v>37211</v>
      </c>
      <c r="E79" s="188">
        <f t="shared" si="132"/>
        <v>38762</v>
      </c>
      <c r="F79" s="188">
        <f t="shared" si="132"/>
        <v>40312</v>
      </c>
      <c r="G79" s="188">
        <f t="shared" si="132"/>
        <v>41925</v>
      </c>
      <c r="H79" s="188">
        <f t="shared" si="132"/>
        <v>43602</v>
      </c>
      <c r="I79" s="188">
        <f t="shared" si="132"/>
        <v>45346</v>
      </c>
      <c r="J79" s="188">
        <f>V79</f>
        <v>47160</v>
      </c>
      <c r="K79" s="130">
        <f>(E78/E75)-1</f>
        <v>2.5302999999999999E-2</v>
      </c>
      <c r="L79" s="130">
        <f>(F78/F75)-1</f>
        <v>2.4854999999999999E-2</v>
      </c>
      <c r="M79" s="130">
        <f t="shared" ref="M79:P79" si="135">(G78/G75)-1</f>
        <v>2.5432E-2</v>
      </c>
      <c r="N79" s="130">
        <f t="shared" si="135"/>
        <v>2.4938999999999999E-2</v>
      </c>
      <c r="O79" s="130">
        <f t="shared" si="135"/>
        <v>2.4917999999999999E-2</v>
      </c>
      <c r="P79" s="130">
        <f t="shared" si="135"/>
        <v>2.4864000000000001E-2</v>
      </c>
      <c r="Q79" s="131">
        <f t="shared" ref="Q79:U79" si="136">ROUND((Q78*2080),5)</f>
        <v>38761.673600000002</v>
      </c>
      <c r="R79" s="132">
        <f t="shared" si="136"/>
        <v>40312.147199999999</v>
      </c>
      <c r="S79" s="132">
        <f t="shared" si="136"/>
        <v>41924.646399999998</v>
      </c>
      <c r="T79" s="132">
        <f t="shared" si="136"/>
        <v>43601.625599999999</v>
      </c>
      <c r="U79" s="132">
        <f t="shared" si="136"/>
        <v>45345.684800000003</v>
      </c>
      <c r="V79" s="132">
        <f>ROUND((V78*2080),5)</f>
        <v>47159.5072</v>
      </c>
      <c r="W79" s="130">
        <f>(Q78/Q75)-1</f>
        <v>2.5000000000000001E-2</v>
      </c>
      <c r="X79" s="130">
        <f>(R78/R75)-1</f>
        <v>2.5000000000000001E-2</v>
      </c>
      <c r="Y79" s="130">
        <f t="shared" ref="Y79:AB79" si="137">(S78/S75)-1</f>
        <v>2.5000000000000001E-2</v>
      </c>
      <c r="Z79" s="130">
        <f t="shared" si="137"/>
        <v>2.5000000000000001E-2</v>
      </c>
      <c r="AA79" s="130">
        <f t="shared" si="137"/>
        <v>2.4999E-2</v>
      </c>
      <c r="AB79" s="130">
        <f t="shared" si="137"/>
        <v>2.4999E-2</v>
      </c>
    </row>
    <row r="80" spans="1:28" s="4" customFormat="1" ht="13.5" customHeight="1" thickBot="1" x14ac:dyDescent="0.25">
      <c r="A80" s="80"/>
      <c r="B80" s="168"/>
      <c r="C80" s="39"/>
      <c r="D80" s="247"/>
      <c r="E80" s="189"/>
      <c r="F80" s="190"/>
      <c r="G80" s="190"/>
      <c r="H80" s="190"/>
      <c r="I80" s="190"/>
      <c r="J80" s="190"/>
      <c r="K80" s="133"/>
      <c r="L80" s="133"/>
      <c r="M80" s="133"/>
      <c r="N80" s="133"/>
      <c r="O80" s="133"/>
      <c r="P80" s="133"/>
      <c r="Q80" s="134"/>
      <c r="R80" s="135"/>
      <c r="S80" s="135"/>
      <c r="T80" s="135"/>
      <c r="U80" s="135"/>
      <c r="V80" s="135"/>
      <c r="W80" s="133"/>
      <c r="X80" s="133"/>
      <c r="Y80" s="133"/>
      <c r="Z80" s="133"/>
      <c r="AA80" s="133"/>
      <c r="AB80" s="133"/>
    </row>
    <row r="81" spans="1:28" s="4" customFormat="1" ht="13.5" customHeight="1" x14ac:dyDescent="0.2">
      <c r="A81" s="79">
        <v>25</v>
      </c>
      <c r="B81" s="166"/>
      <c r="C81" s="45"/>
      <c r="D81" s="187">
        <f t="shared" si="59"/>
        <v>18.34</v>
      </c>
      <c r="E81" s="187">
        <f t="shared" ref="E81:I82" si="138">Q81</f>
        <v>19.100000000000001</v>
      </c>
      <c r="F81" s="187">
        <f t="shared" si="138"/>
        <v>19.87</v>
      </c>
      <c r="G81" s="187">
        <f t="shared" si="138"/>
        <v>20.66</v>
      </c>
      <c r="H81" s="187">
        <f t="shared" si="138"/>
        <v>21.49</v>
      </c>
      <c r="I81" s="187">
        <f t="shared" si="138"/>
        <v>22.35</v>
      </c>
      <c r="J81" s="187">
        <f>V81</f>
        <v>23.24</v>
      </c>
      <c r="K81" s="130"/>
      <c r="L81" s="130">
        <f>(F81/E81)-1</f>
        <v>4.0314000000000003E-2</v>
      </c>
      <c r="M81" s="130">
        <f t="shared" ref="M81:P81" si="139">(G81/F81)-1</f>
        <v>3.9758000000000002E-2</v>
      </c>
      <c r="N81" s="130">
        <f t="shared" si="139"/>
        <v>4.0174000000000001E-2</v>
      </c>
      <c r="O81" s="130">
        <f t="shared" si="139"/>
        <v>4.0018999999999999E-2</v>
      </c>
      <c r="P81" s="130">
        <f t="shared" si="139"/>
        <v>3.9821000000000002E-2</v>
      </c>
      <c r="Q81" s="204">
        <f>ROUND(VLOOKUP($A81,'2018 REG - ORD 812'!$A$9:$U$303,16,FALSE)*(1+$I$2),5)</f>
        <v>19.101310000000002</v>
      </c>
      <c r="R81" s="204">
        <f>ROUND(VLOOKUP($A81,'2018 REG - ORD 812'!$A$9:$U$303,17,FALSE)*(1+$I$2),5)</f>
        <v>19.865369999999999</v>
      </c>
      <c r="S81" s="204">
        <f>ROUND(VLOOKUP($A81,'2018 REG - ORD 812'!$A$9:$U$303,18,FALSE)*(1+$I$2),5)</f>
        <v>20.659980000000001</v>
      </c>
      <c r="T81" s="204">
        <f>ROUND(VLOOKUP($A81,'2018 REG - ORD 812'!$A$9:$U$303,19,FALSE)*(1+$I$2),5)</f>
        <v>21.48638</v>
      </c>
      <c r="U81" s="204">
        <f>ROUND(VLOOKUP($A81,'2018 REG - ORD 812'!$A$9:$U$303,20,FALSE)*(1+$I$2),5)</f>
        <v>22.345829999999999</v>
      </c>
      <c r="V81" s="204">
        <f>ROUND(VLOOKUP($A81,'2018 REG - ORD 812'!$A$9:$U$303,21,FALSE)*(1+$I$2),5)</f>
        <v>23.23968</v>
      </c>
      <c r="W81" s="130"/>
      <c r="X81" s="130">
        <f>(R81/Q81)-1</f>
        <v>0.04</v>
      </c>
      <c r="Y81" s="130">
        <f t="shared" ref="Y81:AB81" si="140">(S81/R81)-1</f>
        <v>0.04</v>
      </c>
      <c r="Z81" s="130">
        <f t="shared" si="140"/>
        <v>0.04</v>
      </c>
      <c r="AA81" s="130">
        <f t="shared" si="140"/>
        <v>0.04</v>
      </c>
      <c r="AB81" s="130">
        <f t="shared" si="140"/>
        <v>4.0001000000000002E-2</v>
      </c>
    </row>
    <row r="82" spans="1:28" s="4" customFormat="1" ht="13.5" customHeight="1" x14ac:dyDescent="0.2">
      <c r="A82" s="76"/>
      <c r="B82" s="167"/>
      <c r="C82" s="29"/>
      <c r="D82" s="188">
        <f t="shared" si="59"/>
        <v>38141</v>
      </c>
      <c r="E82" s="188">
        <f t="shared" si="138"/>
        <v>39731</v>
      </c>
      <c r="F82" s="188">
        <f t="shared" si="138"/>
        <v>41320</v>
      </c>
      <c r="G82" s="188">
        <f t="shared" si="138"/>
        <v>42973</v>
      </c>
      <c r="H82" s="188">
        <f t="shared" si="138"/>
        <v>44692</v>
      </c>
      <c r="I82" s="188">
        <f t="shared" si="138"/>
        <v>46479</v>
      </c>
      <c r="J82" s="188">
        <f>V82</f>
        <v>48339</v>
      </c>
      <c r="K82" s="130">
        <f>(E81/E78)-1</f>
        <v>2.4677999999999999E-2</v>
      </c>
      <c r="L82" s="130">
        <f>(F81/F78)-1</f>
        <v>2.5284000000000001E-2</v>
      </c>
      <c r="M82" s="130">
        <f t="shared" ref="M82:P82" si="141">(G81/G78)-1</f>
        <v>2.4802000000000001E-2</v>
      </c>
      <c r="N82" s="130">
        <f t="shared" si="141"/>
        <v>2.5285999999999999E-2</v>
      </c>
      <c r="O82" s="130">
        <f t="shared" si="141"/>
        <v>2.5229000000000001E-2</v>
      </c>
      <c r="P82" s="130">
        <f t="shared" si="141"/>
        <v>2.5142999999999999E-2</v>
      </c>
      <c r="Q82" s="131">
        <f t="shared" ref="Q82:U82" si="142">ROUND((Q81*2080),5)</f>
        <v>39730.724800000004</v>
      </c>
      <c r="R82" s="132">
        <f t="shared" si="142"/>
        <v>41319.969599999997</v>
      </c>
      <c r="S82" s="132">
        <f t="shared" si="142"/>
        <v>42972.758399999999</v>
      </c>
      <c r="T82" s="132">
        <f t="shared" si="142"/>
        <v>44691.670400000003</v>
      </c>
      <c r="U82" s="132">
        <f t="shared" si="142"/>
        <v>46479.326399999998</v>
      </c>
      <c r="V82" s="132">
        <f>ROUND((V81*2080),5)</f>
        <v>48338.534399999997</v>
      </c>
      <c r="W82" s="130">
        <f>(Q81/Q78)-1</f>
        <v>2.5000000000000001E-2</v>
      </c>
      <c r="X82" s="130">
        <f>(R81/R78)-1</f>
        <v>2.5000000000000001E-2</v>
      </c>
      <c r="Y82" s="130">
        <f t="shared" ref="Y82:AB82" si="143">(S81/S78)-1</f>
        <v>2.5000000000000001E-2</v>
      </c>
      <c r="Z82" s="130">
        <f t="shared" si="143"/>
        <v>2.5000000000000001E-2</v>
      </c>
      <c r="AA82" s="130">
        <f t="shared" si="143"/>
        <v>2.5000000000000001E-2</v>
      </c>
      <c r="AB82" s="130">
        <f t="shared" si="143"/>
        <v>2.5000999999999999E-2</v>
      </c>
    </row>
    <row r="83" spans="1:28" s="4" customFormat="1" ht="13.5" customHeight="1" thickBot="1" x14ac:dyDescent="0.25">
      <c r="A83" s="80"/>
      <c r="B83" s="168"/>
      <c r="C83" s="39"/>
      <c r="D83" s="247"/>
      <c r="E83" s="189"/>
      <c r="F83" s="190"/>
      <c r="G83" s="190"/>
      <c r="H83" s="190"/>
      <c r="I83" s="190"/>
      <c r="J83" s="190"/>
      <c r="K83" s="133"/>
      <c r="L83" s="133"/>
      <c r="M83" s="133"/>
      <c r="N83" s="133"/>
      <c r="O83" s="133"/>
      <c r="P83" s="133"/>
      <c r="Q83" s="134"/>
      <c r="R83" s="135"/>
      <c r="S83" s="135"/>
      <c r="T83" s="135"/>
      <c r="U83" s="135"/>
      <c r="V83" s="135"/>
      <c r="W83" s="133"/>
      <c r="X83" s="133"/>
      <c r="Y83" s="133"/>
      <c r="Z83" s="133"/>
      <c r="AA83" s="133"/>
      <c r="AB83" s="133"/>
    </row>
    <row r="84" spans="1:28" s="4" customFormat="1" ht="13.5" customHeight="1" x14ac:dyDescent="0.2">
      <c r="A84" s="79">
        <v>26</v>
      </c>
      <c r="B84" s="166"/>
      <c r="C84" s="45"/>
      <c r="D84" s="187">
        <f t="shared" si="59"/>
        <v>18.8</v>
      </c>
      <c r="E84" s="187">
        <f t="shared" ref="E84:I85" si="144">Q84</f>
        <v>19.579999999999998</v>
      </c>
      <c r="F84" s="187">
        <f t="shared" si="144"/>
        <v>20.36</v>
      </c>
      <c r="G84" s="187">
        <f t="shared" si="144"/>
        <v>21.18</v>
      </c>
      <c r="H84" s="187">
        <f t="shared" si="144"/>
        <v>22.02</v>
      </c>
      <c r="I84" s="187">
        <f t="shared" si="144"/>
        <v>22.9</v>
      </c>
      <c r="J84" s="187">
        <f>V84</f>
        <v>23.82</v>
      </c>
      <c r="K84" s="130"/>
      <c r="L84" s="130">
        <f>(F84/E84)-1</f>
        <v>3.9836999999999997E-2</v>
      </c>
      <c r="M84" s="130">
        <f t="shared" ref="M84:P84" si="145">(G84/F84)-1</f>
        <v>4.0274999999999998E-2</v>
      </c>
      <c r="N84" s="130">
        <f t="shared" si="145"/>
        <v>3.9660000000000001E-2</v>
      </c>
      <c r="O84" s="130">
        <f t="shared" si="145"/>
        <v>3.9964E-2</v>
      </c>
      <c r="P84" s="130">
        <f t="shared" si="145"/>
        <v>4.0175000000000002E-2</v>
      </c>
      <c r="Q84" s="204">
        <f>ROUND(VLOOKUP($A84,'2018 REG - ORD 812'!$A$9:$U$303,16,FALSE)*(1+$I$2),5)</f>
        <v>19.57884</v>
      </c>
      <c r="R84" s="204">
        <f>ROUND(VLOOKUP($A84,'2018 REG - ORD 812'!$A$9:$U$303,17,FALSE)*(1+$I$2),5)</f>
        <v>20.361989999999999</v>
      </c>
      <c r="S84" s="204">
        <f>ROUND(VLOOKUP($A84,'2018 REG - ORD 812'!$A$9:$U$303,18,FALSE)*(1+$I$2),5)</f>
        <v>21.176480000000002</v>
      </c>
      <c r="T84" s="204">
        <f>ROUND(VLOOKUP($A84,'2018 REG - ORD 812'!$A$9:$U$303,19,FALSE)*(1+$I$2),5)</f>
        <v>22.023530000000001</v>
      </c>
      <c r="U84" s="204">
        <f>ROUND(VLOOKUP($A84,'2018 REG - ORD 812'!$A$9:$U$303,20,FALSE)*(1+$I$2),5)</f>
        <v>22.90447</v>
      </c>
      <c r="V84" s="204">
        <f>ROUND(VLOOKUP($A84,'2018 REG - ORD 812'!$A$9:$U$303,21,FALSE)*(1+$I$2),5)</f>
        <v>23.820650000000001</v>
      </c>
      <c r="W84" s="130"/>
      <c r="X84" s="130">
        <f>(R84/Q84)-1</f>
        <v>0.04</v>
      </c>
      <c r="Y84" s="130">
        <f t="shared" ref="Y84:AB84" si="146">(S84/R84)-1</f>
        <v>4.0001000000000002E-2</v>
      </c>
      <c r="Z84" s="130">
        <f t="shared" si="146"/>
        <v>0.04</v>
      </c>
      <c r="AA84" s="130">
        <f t="shared" si="146"/>
        <v>0.04</v>
      </c>
      <c r="AB84" s="130">
        <f t="shared" si="146"/>
        <v>0.04</v>
      </c>
    </row>
    <row r="85" spans="1:28" s="4" customFormat="1" ht="13.5" customHeight="1" x14ac:dyDescent="0.2">
      <c r="A85" s="76"/>
      <c r="B85" s="167"/>
      <c r="C85" s="29"/>
      <c r="D85" s="188">
        <f t="shared" si="59"/>
        <v>39095</v>
      </c>
      <c r="E85" s="188">
        <f t="shared" si="144"/>
        <v>40724</v>
      </c>
      <c r="F85" s="188">
        <f t="shared" si="144"/>
        <v>42353</v>
      </c>
      <c r="G85" s="188">
        <f t="shared" si="144"/>
        <v>44047</v>
      </c>
      <c r="H85" s="188">
        <f t="shared" si="144"/>
        <v>45809</v>
      </c>
      <c r="I85" s="188">
        <f t="shared" si="144"/>
        <v>47641</v>
      </c>
      <c r="J85" s="188">
        <f>V85</f>
        <v>49547</v>
      </c>
      <c r="K85" s="130">
        <f>(E84/E81)-1</f>
        <v>2.5131000000000001E-2</v>
      </c>
      <c r="L85" s="130">
        <f>(F84/F81)-1</f>
        <v>2.4660000000000001E-2</v>
      </c>
      <c r="M85" s="130">
        <f t="shared" ref="M85:P85" si="147">(G84/G81)-1</f>
        <v>2.5169E-2</v>
      </c>
      <c r="N85" s="130">
        <f t="shared" si="147"/>
        <v>2.4663000000000001E-2</v>
      </c>
      <c r="O85" s="130">
        <f t="shared" si="147"/>
        <v>2.4608999999999999E-2</v>
      </c>
      <c r="P85" s="130">
        <f t="shared" si="147"/>
        <v>2.4957E-2</v>
      </c>
      <c r="Q85" s="131">
        <f t="shared" ref="Q85:U85" si="148">ROUND((Q84*2080),5)</f>
        <v>40723.987200000003</v>
      </c>
      <c r="R85" s="132">
        <f t="shared" si="148"/>
        <v>42352.939200000001</v>
      </c>
      <c r="S85" s="132">
        <f t="shared" si="148"/>
        <v>44047.078399999999</v>
      </c>
      <c r="T85" s="132">
        <f t="shared" si="148"/>
        <v>45808.9424</v>
      </c>
      <c r="U85" s="132">
        <f t="shared" si="148"/>
        <v>47641.297599999998</v>
      </c>
      <c r="V85" s="132">
        <f>ROUND((V84*2080),5)</f>
        <v>49546.951999999997</v>
      </c>
      <c r="W85" s="130">
        <f>(Q84/Q81)-1</f>
        <v>2.5000000000000001E-2</v>
      </c>
      <c r="X85" s="130">
        <f>(R84/R81)-1</f>
        <v>2.4999E-2</v>
      </c>
      <c r="Y85" s="130">
        <f t="shared" ref="Y85:AB85" si="149">(S84/S81)-1</f>
        <v>2.5000000000000001E-2</v>
      </c>
      <c r="Z85" s="130">
        <f t="shared" si="149"/>
        <v>2.5000000000000001E-2</v>
      </c>
      <c r="AA85" s="130">
        <f t="shared" si="149"/>
        <v>2.5000000000000001E-2</v>
      </c>
      <c r="AB85" s="130">
        <f t="shared" si="149"/>
        <v>2.4999E-2</v>
      </c>
    </row>
    <row r="86" spans="1:28" s="4" customFormat="1" ht="13.5" customHeight="1" thickBot="1" x14ac:dyDescent="0.25">
      <c r="A86" s="80"/>
      <c r="B86" s="168"/>
      <c r="C86" s="39"/>
      <c r="D86" s="247"/>
      <c r="E86" s="189"/>
      <c r="F86" s="190"/>
      <c r="G86" s="190"/>
      <c r="H86" s="190"/>
      <c r="I86" s="190"/>
      <c r="J86" s="190"/>
      <c r="K86" s="133"/>
      <c r="L86" s="133"/>
      <c r="M86" s="133"/>
      <c r="N86" s="133"/>
      <c r="O86" s="133"/>
      <c r="P86" s="133"/>
      <c r="Q86" s="134"/>
      <c r="R86" s="135"/>
      <c r="S86" s="135"/>
      <c r="T86" s="135"/>
      <c r="U86" s="135"/>
      <c r="V86" s="135"/>
      <c r="W86" s="133"/>
      <c r="X86" s="133"/>
      <c r="Y86" s="133"/>
      <c r="Z86" s="133"/>
      <c r="AA86" s="133"/>
      <c r="AB86" s="133"/>
    </row>
    <row r="87" spans="1:28" s="4" customFormat="1" ht="13.5" customHeight="1" x14ac:dyDescent="0.2">
      <c r="A87" s="79">
        <v>27</v>
      </c>
      <c r="B87" s="166"/>
      <c r="C87" s="45"/>
      <c r="D87" s="187">
        <f t="shared" si="59"/>
        <v>19.27</v>
      </c>
      <c r="E87" s="187">
        <f t="shared" ref="E87:I88" si="150">Q87</f>
        <v>20.07</v>
      </c>
      <c r="F87" s="187">
        <f t="shared" si="150"/>
        <v>20.87</v>
      </c>
      <c r="G87" s="187">
        <f t="shared" si="150"/>
        <v>21.71</v>
      </c>
      <c r="H87" s="187">
        <f t="shared" si="150"/>
        <v>22.57</v>
      </c>
      <c r="I87" s="187">
        <f t="shared" si="150"/>
        <v>23.48</v>
      </c>
      <c r="J87" s="187">
        <f>V87</f>
        <v>24.42</v>
      </c>
      <c r="K87" s="130"/>
      <c r="L87" s="130">
        <f>(F87/E87)-1</f>
        <v>3.986E-2</v>
      </c>
      <c r="M87" s="130">
        <f t="shared" ref="M87:P87" si="151">(G87/F87)-1</f>
        <v>4.0249E-2</v>
      </c>
      <c r="N87" s="130">
        <f t="shared" si="151"/>
        <v>3.9613000000000002E-2</v>
      </c>
      <c r="O87" s="130">
        <f t="shared" si="151"/>
        <v>4.0319000000000001E-2</v>
      </c>
      <c r="P87" s="130">
        <f t="shared" si="151"/>
        <v>4.0034E-2</v>
      </c>
      <c r="Q87" s="204">
        <f>ROUND(VLOOKUP($A87,'2018 REG - ORD 812'!$A$9:$U$303,16,FALSE)*(1+$I$2),5)</f>
        <v>20.068300000000001</v>
      </c>
      <c r="R87" s="204">
        <f>ROUND(VLOOKUP($A87,'2018 REG - ORD 812'!$A$9:$U$303,17,FALSE)*(1+$I$2),5)</f>
        <v>20.871040000000001</v>
      </c>
      <c r="S87" s="204">
        <f>ROUND(VLOOKUP($A87,'2018 REG - ORD 812'!$A$9:$U$303,18,FALSE)*(1+$I$2),5)</f>
        <v>21.70589</v>
      </c>
      <c r="T87" s="204">
        <f>ROUND(VLOOKUP($A87,'2018 REG - ORD 812'!$A$9:$U$303,19,FALSE)*(1+$I$2),5)</f>
        <v>22.574110000000001</v>
      </c>
      <c r="U87" s="204">
        <f>ROUND(VLOOKUP($A87,'2018 REG - ORD 812'!$A$9:$U$303,20,FALSE)*(1+$I$2),5)</f>
        <v>23.477080000000001</v>
      </c>
      <c r="V87" s="204">
        <f>ROUND(VLOOKUP($A87,'2018 REG - ORD 812'!$A$9:$U$303,21,FALSE)*(1+$I$2),5)</f>
        <v>24.416170000000001</v>
      </c>
      <c r="W87" s="130"/>
      <c r="X87" s="130">
        <f>(R87/Q87)-1</f>
        <v>0.04</v>
      </c>
      <c r="Y87" s="130">
        <f t="shared" ref="Y87:AB87" si="152">(S87/R87)-1</f>
        <v>0.04</v>
      </c>
      <c r="Z87" s="130">
        <f t="shared" si="152"/>
        <v>3.9999E-2</v>
      </c>
      <c r="AA87" s="130">
        <f t="shared" si="152"/>
        <v>0.04</v>
      </c>
      <c r="AB87" s="130">
        <f t="shared" si="152"/>
        <v>0.04</v>
      </c>
    </row>
    <row r="88" spans="1:28" s="4" customFormat="1" ht="13.5" customHeight="1" x14ac:dyDescent="0.2">
      <c r="A88" s="76"/>
      <c r="B88" s="167"/>
      <c r="C88" s="29"/>
      <c r="D88" s="188">
        <f t="shared" si="59"/>
        <v>40072</v>
      </c>
      <c r="E88" s="188">
        <f t="shared" si="150"/>
        <v>41742</v>
      </c>
      <c r="F88" s="188">
        <f t="shared" si="150"/>
        <v>43412</v>
      </c>
      <c r="G88" s="188">
        <f t="shared" si="150"/>
        <v>45148</v>
      </c>
      <c r="H88" s="188">
        <f t="shared" si="150"/>
        <v>46954</v>
      </c>
      <c r="I88" s="188">
        <f t="shared" si="150"/>
        <v>48832</v>
      </c>
      <c r="J88" s="188">
        <f>V88</f>
        <v>50786</v>
      </c>
      <c r="K88" s="130">
        <f>(E87/E84)-1</f>
        <v>2.5026E-2</v>
      </c>
      <c r="L88" s="130">
        <f>(F87/F84)-1</f>
        <v>2.5048999999999998E-2</v>
      </c>
      <c r="M88" s="130">
        <f t="shared" ref="M88:P88" si="153">(G87/G84)-1</f>
        <v>2.5024000000000001E-2</v>
      </c>
      <c r="N88" s="130">
        <f t="shared" si="153"/>
        <v>2.4976999999999999E-2</v>
      </c>
      <c r="O88" s="130">
        <f t="shared" si="153"/>
        <v>2.5328E-2</v>
      </c>
      <c r="P88" s="130">
        <f t="shared" si="153"/>
        <v>2.5189E-2</v>
      </c>
      <c r="Q88" s="131">
        <f t="shared" ref="Q88:U88" si="154">ROUND((Q87*2080),5)</f>
        <v>41742.063999999998</v>
      </c>
      <c r="R88" s="132">
        <f t="shared" si="154"/>
        <v>43411.763200000001</v>
      </c>
      <c r="S88" s="132">
        <f t="shared" si="154"/>
        <v>45148.251199999999</v>
      </c>
      <c r="T88" s="132">
        <f t="shared" si="154"/>
        <v>46954.148800000003</v>
      </c>
      <c r="U88" s="132">
        <f t="shared" si="154"/>
        <v>48832.326399999998</v>
      </c>
      <c r="V88" s="132">
        <f>ROUND((V87*2080),5)</f>
        <v>50785.633600000001</v>
      </c>
      <c r="W88" s="130">
        <f>(Q87/Q84)-1</f>
        <v>2.4999E-2</v>
      </c>
      <c r="X88" s="130">
        <f>(R87/R84)-1</f>
        <v>2.5000000000000001E-2</v>
      </c>
      <c r="Y88" s="130">
        <f t="shared" ref="Y88:AB88" si="155">(S87/S84)-1</f>
        <v>2.5000000000000001E-2</v>
      </c>
      <c r="Z88" s="130">
        <f t="shared" si="155"/>
        <v>2.5000000000000001E-2</v>
      </c>
      <c r="AA88" s="130">
        <f t="shared" si="155"/>
        <v>2.5000000000000001E-2</v>
      </c>
      <c r="AB88" s="130">
        <f t="shared" si="155"/>
        <v>2.5000000000000001E-2</v>
      </c>
    </row>
    <row r="89" spans="1:28" s="4" customFormat="1" ht="13.5" customHeight="1" thickBot="1" x14ac:dyDescent="0.25">
      <c r="A89" s="80"/>
      <c r="B89" s="168"/>
      <c r="C89" s="39"/>
      <c r="D89" s="247"/>
      <c r="E89" s="189"/>
      <c r="F89" s="190"/>
      <c r="G89" s="190"/>
      <c r="H89" s="190"/>
      <c r="I89" s="190"/>
      <c r="J89" s="190"/>
      <c r="K89" s="133"/>
      <c r="L89" s="133"/>
      <c r="M89" s="133"/>
      <c r="N89" s="133"/>
      <c r="O89" s="133"/>
      <c r="P89" s="133"/>
      <c r="Q89" s="134"/>
      <c r="R89" s="135"/>
      <c r="S89" s="135"/>
      <c r="T89" s="135"/>
      <c r="U89" s="135"/>
      <c r="V89" s="135"/>
      <c r="W89" s="133"/>
      <c r="X89" s="133"/>
      <c r="Y89" s="133"/>
      <c r="Z89" s="133"/>
      <c r="AA89" s="133"/>
      <c r="AB89" s="133"/>
    </row>
    <row r="90" spans="1:28" s="4" customFormat="1" ht="13.5" customHeight="1" x14ac:dyDescent="0.2">
      <c r="A90" s="79">
        <v>28</v>
      </c>
      <c r="B90" s="166"/>
      <c r="C90" s="45"/>
      <c r="D90" s="187">
        <f t="shared" si="59"/>
        <v>19.75</v>
      </c>
      <c r="E90" s="187">
        <f t="shared" ref="E90:I91" si="156">Q90</f>
        <v>20.57</v>
      </c>
      <c r="F90" s="187">
        <f t="shared" si="156"/>
        <v>21.39</v>
      </c>
      <c r="G90" s="187">
        <f t="shared" si="156"/>
        <v>22.25</v>
      </c>
      <c r="H90" s="187">
        <f t="shared" si="156"/>
        <v>23.14</v>
      </c>
      <c r="I90" s="187">
        <f t="shared" si="156"/>
        <v>24.06</v>
      </c>
      <c r="J90" s="187">
        <f>V90</f>
        <v>25.03</v>
      </c>
      <c r="K90" s="130"/>
      <c r="L90" s="130">
        <f>(F90/E90)-1</f>
        <v>3.9863999999999997E-2</v>
      </c>
      <c r="M90" s="130">
        <f t="shared" ref="M90:P90" si="157">(G90/F90)-1</f>
        <v>4.0205999999999999E-2</v>
      </c>
      <c r="N90" s="130">
        <f t="shared" si="157"/>
        <v>0.04</v>
      </c>
      <c r="O90" s="130">
        <f t="shared" si="157"/>
        <v>3.9758000000000002E-2</v>
      </c>
      <c r="P90" s="130">
        <f t="shared" si="157"/>
        <v>4.0315999999999998E-2</v>
      </c>
      <c r="Q90" s="204">
        <f>ROUND(VLOOKUP($A90,'2018 REG - ORD 812'!$A$9:$U$303,16,FALSE)*(1+$I$2),5)</f>
        <v>20.57</v>
      </c>
      <c r="R90" s="204">
        <f>ROUND(VLOOKUP($A90,'2018 REG - ORD 812'!$A$9:$U$303,17,FALSE)*(1+$I$2),5)</f>
        <v>21.392800000000001</v>
      </c>
      <c r="S90" s="204">
        <f>ROUND(VLOOKUP($A90,'2018 REG - ORD 812'!$A$9:$U$303,18,FALSE)*(1+$I$2),5)</f>
        <v>22.248519999999999</v>
      </c>
      <c r="T90" s="204">
        <f>ROUND(VLOOKUP($A90,'2018 REG - ORD 812'!$A$9:$U$303,19,FALSE)*(1+$I$2),5)</f>
        <v>23.138470000000002</v>
      </c>
      <c r="U90" s="204">
        <f>ROUND(VLOOKUP($A90,'2018 REG - ORD 812'!$A$9:$U$303,20,FALSE)*(1+$I$2),5)</f>
        <v>24.06401</v>
      </c>
      <c r="V90" s="204">
        <f>ROUND(VLOOKUP($A90,'2018 REG - ORD 812'!$A$9:$U$303,21,FALSE)*(1+$I$2),5)</f>
        <v>25.02657</v>
      </c>
      <c r="W90" s="130"/>
      <c r="X90" s="130">
        <f>(R90/Q90)-1</f>
        <v>0.04</v>
      </c>
      <c r="Y90" s="130">
        <f t="shared" ref="Y90:AB90" si="158">(S90/R90)-1</f>
        <v>0.04</v>
      </c>
      <c r="Z90" s="130">
        <f t="shared" si="158"/>
        <v>0.04</v>
      </c>
      <c r="AA90" s="130">
        <f t="shared" si="158"/>
        <v>0.04</v>
      </c>
      <c r="AB90" s="130">
        <f t="shared" si="158"/>
        <v>0.04</v>
      </c>
    </row>
    <row r="91" spans="1:28" s="4" customFormat="1" ht="13.5" customHeight="1" x14ac:dyDescent="0.2">
      <c r="A91" s="76"/>
      <c r="B91" s="167"/>
      <c r="C91" s="29"/>
      <c r="D91" s="188">
        <f t="shared" si="59"/>
        <v>41074</v>
      </c>
      <c r="E91" s="188">
        <f t="shared" si="156"/>
        <v>42786</v>
      </c>
      <c r="F91" s="188">
        <f t="shared" si="156"/>
        <v>44497</v>
      </c>
      <c r="G91" s="188">
        <f t="shared" si="156"/>
        <v>46277</v>
      </c>
      <c r="H91" s="188">
        <f t="shared" si="156"/>
        <v>48128</v>
      </c>
      <c r="I91" s="188">
        <f t="shared" si="156"/>
        <v>50053</v>
      </c>
      <c r="J91" s="188">
        <f>V91</f>
        <v>52055</v>
      </c>
      <c r="K91" s="130">
        <f>(E90/E87)-1</f>
        <v>2.4913000000000001E-2</v>
      </c>
      <c r="L91" s="130">
        <f>(F90/F87)-1</f>
        <v>2.4916000000000001E-2</v>
      </c>
      <c r="M91" s="130">
        <f t="shared" ref="M91:P91" si="159">(G90/G87)-1</f>
        <v>2.4872999999999999E-2</v>
      </c>
      <c r="N91" s="130">
        <f t="shared" si="159"/>
        <v>2.5255E-2</v>
      </c>
      <c r="O91" s="130">
        <f t="shared" si="159"/>
        <v>2.4702000000000002E-2</v>
      </c>
      <c r="P91" s="130">
        <f t="shared" si="159"/>
        <v>2.4979999999999999E-2</v>
      </c>
      <c r="Q91" s="131">
        <f t="shared" ref="Q91:U91" si="160">ROUND((Q90*2080),5)</f>
        <v>42785.599999999999</v>
      </c>
      <c r="R91" s="132">
        <f t="shared" si="160"/>
        <v>44497.023999999998</v>
      </c>
      <c r="S91" s="132">
        <f t="shared" si="160"/>
        <v>46276.921600000001</v>
      </c>
      <c r="T91" s="132">
        <f t="shared" si="160"/>
        <v>48128.017599999999</v>
      </c>
      <c r="U91" s="132">
        <f t="shared" si="160"/>
        <v>50053.140800000001</v>
      </c>
      <c r="V91" s="132">
        <f>ROUND((V90*2080),5)</f>
        <v>52055.265599999999</v>
      </c>
      <c r="W91" s="130">
        <f>(Q90/Q87)-1</f>
        <v>2.5000000000000001E-2</v>
      </c>
      <c r="X91" s="130">
        <f>(R90/R87)-1</f>
        <v>2.4999E-2</v>
      </c>
      <c r="Y91" s="130">
        <f t="shared" ref="Y91:AB91" si="161">(S90/S87)-1</f>
        <v>2.4999E-2</v>
      </c>
      <c r="Z91" s="130">
        <f t="shared" si="161"/>
        <v>2.5000000000000001E-2</v>
      </c>
      <c r="AA91" s="130">
        <f t="shared" si="161"/>
        <v>2.5000000000000001E-2</v>
      </c>
      <c r="AB91" s="130">
        <f t="shared" si="161"/>
        <v>2.5000000000000001E-2</v>
      </c>
    </row>
    <row r="92" spans="1:28" s="4" customFormat="1" ht="13.5" customHeight="1" thickBot="1" x14ac:dyDescent="0.25">
      <c r="A92" s="80"/>
      <c r="B92" s="168"/>
      <c r="C92" s="39"/>
      <c r="D92" s="247"/>
      <c r="E92" s="189"/>
      <c r="F92" s="190"/>
      <c r="G92" s="190"/>
      <c r="H92" s="190"/>
      <c r="I92" s="190"/>
      <c r="J92" s="190"/>
      <c r="K92" s="133"/>
      <c r="L92" s="133"/>
      <c r="M92" s="133"/>
      <c r="N92" s="133"/>
      <c r="O92" s="133"/>
      <c r="P92" s="133"/>
      <c r="Q92" s="134"/>
      <c r="R92" s="135"/>
      <c r="S92" s="135"/>
      <c r="T92" s="135"/>
      <c r="U92" s="135"/>
      <c r="V92" s="135"/>
      <c r="W92" s="133"/>
      <c r="X92" s="133"/>
      <c r="Y92" s="133"/>
      <c r="Z92" s="133"/>
      <c r="AA92" s="133"/>
      <c r="AB92" s="133"/>
    </row>
    <row r="93" spans="1:28" s="4" customFormat="1" ht="13.5" customHeight="1" x14ac:dyDescent="0.2">
      <c r="A93" s="79">
        <v>29</v>
      </c>
      <c r="B93" s="166"/>
      <c r="C93" s="45"/>
      <c r="D93" s="187">
        <f t="shared" si="59"/>
        <v>20.239999999999998</v>
      </c>
      <c r="E93" s="187">
        <f t="shared" ref="E93:I94" si="162">Q93</f>
        <v>21.08</v>
      </c>
      <c r="F93" s="187">
        <f t="shared" si="162"/>
        <v>21.93</v>
      </c>
      <c r="G93" s="187">
        <f t="shared" si="162"/>
        <v>22.8</v>
      </c>
      <c r="H93" s="187">
        <f t="shared" si="162"/>
        <v>23.72</v>
      </c>
      <c r="I93" s="187">
        <f t="shared" si="162"/>
        <v>24.67</v>
      </c>
      <c r="J93" s="187">
        <f>V93</f>
        <v>25.65</v>
      </c>
      <c r="K93" s="130"/>
      <c r="L93" s="130">
        <f>(F93/E93)-1</f>
        <v>4.0322999999999998E-2</v>
      </c>
      <c r="M93" s="130">
        <f t="shared" ref="M93:P93" si="163">(G93/F93)-1</f>
        <v>3.9671999999999999E-2</v>
      </c>
      <c r="N93" s="130">
        <f t="shared" si="163"/>
        <v>4.0350999999999998E-2</v>
      </c>
      <c r="O93" s="130">
        <f t="shared" si="163"/>
        <v>4.0051000000000003E-2</v>
      </c>
      <c r="P93" s="130">
        <f t="shared" si="163"/>
        <v>3.9724000000000002E-2</v>
      </c>
      <c r="Q93" s="204">
        <f>ROUND(VLOOKUP($A93,'2018 REG - ORD 812'!$A$9:$U$303,16,FALSE)*(1+$I$2),5)</f>
        <v>21.08426</v>
      </c>
      <c r="R93" s="204">
        <f>ROUND(VLOOKUP($A93,'2018 REG - ORD 812'!$A$9:$U$303,17,FALSE)*(1+$I$2),5)</f>
        <v>21.927630000000001</v>
      </c>
      <c r="S93" s="204">
        <f>ROUND(VLOOKUP($A93,'2018 REG - ORD 812'!$A$9:$U$303,18,FALSE)*(1+$I$2),5)</f>
        <v>22.804739999999999</v>
      </c>
      <c r="T93" s="204">
        <f>ROUND(VLOOKUP($A93,'2018 REG - ORD 812'!$A$9:$U$303,19,FALSE)*(1+$I$2),5)</f>
        <v>23.716930000000001</v>
      </c>
      <c r="U93" s="204">
        <f>ROUND(VLOOKUP($A93,'2018 REG - ORD 812'!$A$9:$U$303,20,FALSE)*(1+$I$2),5)</f>
        <v>24.665610000000001</v>
      </c>
      <c r="V93" s="204">
        <f>ROUND(VLOOKUP($A93,'2018 REG - ORD 812'!$A$9:$U$303,21,FALSE)*(1+$I$2),5)</f>
        <v>25.652239999999999</v>
      </c>
      <c r="W93" s="130"/>
      <c r="X93" s="130">
        <f>(R93/Q93)-1</f>
        <v>0.04</v>
      </c>
      <c r="Y93" s="130">
        <f t="shared" ref="Y93:AB93" si="164">(S93/R93)-1</f>
        <v>0.04</v>
      </c>
      <c r="Z93" s="130">
        <f t="shared" si="164"/>
        <v>0.04</v>
      </c>
      <c r="AA93" s="130">
        <f t="shared" si="164"/>
        <v>0.04</v>
      </c>
      <c r="AB93" s="130">
        <f t="shared" si="164"/>
        <v>0.04</v>
      </c>
    </row>
    <row r="94" spans="1:28" s="4" customFormat="1" ht="13.5" customHeight="1" x14ac:dyDescent="0.2">
      <c r="A94" s="76"/>
      <c r="B94" s="167"/>
      <c r="C94" s="29"/>
      <c r="D94" s="188">
        <f t="shared" si="59"/>
        <v>42101</v>
      </c>
      <c r="E94" s="188">
        <f t="shared" si="162"/>
        <v>43855</v>
      </c>
      <c r="F94" s="188">
        <f t="shared" si="162"/>
        <v>45609</v>
      </c>
      <c r="G94" s="188">
        <f t="shared" si="162"/>
        <v>47434</v>
      </c>
      <c r="H94" s="188">
        <f t="shared" si="162"/>
        <v>49331</v>
      </c>
      <c r="I94" s="188">
        <f t="shared" si="162"/>
        <v>51304</v>
      </c>
      <c r="J94" s="188">
        <f>V94</f>
        <v>53357</v>
      </c>
      <c r="K94" s="130">
        <f>(E93/E90)-1</f>
        <v>2.4792999999999999E-2</v>
      </c>
      <c r="L94" s="130">
        <f>(F93/F90)-1</f>
        <v>2.5245E-2</v>
      </c>
      <c r="M94" s="130">
        <f t="shared" ref="M94:P94" si="165">(G93/G90)-1</f>
        <v>2.4719000000000001E-2</v>
      </c>
      <c r="N94" s="130">
        <f t="shared" si="165"/>
        <v>2.5065E-2</v>
      </c>
      <c r="O94" s="130">
        <f t="shared" si="165"/>
        <v>2.5353000000000001E-2</v>
      </c>
      <c r="P94" s="130">
        <f t="shared" si="165"/>
        <v>2.477E-2</v>
      </c>
      <c r="Q94" s="131">
        <f t="shared" ref="Q94:U94" si="166">ROUND((Q93*2080),5)</f>
        <v>43855.260799999996</v>
      </c>
      <c r="R94" s="132">
        <f t="shared" si="166"/>
        <v>45609.470399999998</v>
      </c>
      <c r="S94" s="132">
        <f t="shared" si="166"/>
        <v>47433.859199999999</v>
      </c>
      <c r="T94" s="132">
        <f t="shared" si="166"/>
        <v>49331.214399999997</v>
      </c>
      <c r="U94" s="132">
        <f t="shared" si="166"/>
        <v>51304.468800000002</v>
      </c>
      <c r="V94" s="132">
        <f>ROUND((V93*2080),5)</f>
        <v>53356.659200000002</v>
      </c>
      <c r="W94" s="130">
        <f>(Q93/Q90)-1</f>
        <v>2.5000000000000001E-2</v>
      </c>
      <c r="X94" s="130">
        <f>(R93/R90)-1</f>
        <v>2.5000000000000001E-2</v>
      </c>
      <c r="Y94" s="130">
        <f t="shared" ref="Y94:AB94" si="167">(S93/S90)-1</f>
        <v>2.5000000000000001E-2</v>
      </c>
      <c r="Z94" s="130">
        <f t="shared" si="167"/>
        <v>2.5000000000000001E-2</v>
      </c>
      <c r="AA94" s="130">
        <f t="shared" si="167"/>
        <v>2.5000000000000001E-2</v>
      </c>
      <c r="AB94" s="130">
        <f t="shared" si="167"/>
        <v>2.5000000000000001E-2</v>
      </c>
    </row>
    <row r="95" spans="1:28" s="4" customFormat="1" ht="13.5" customHeight="1" thickBot="1" x14ac:dyDescent="0.25">
      <c r="A95" s="80"/>
      <c r="B95" s="168"/>
      <c r="C95" s="39"/>
      <c r="D95" s="247"/>
      <c r="E95" s="189"/>
      <c r="F95" s="190"/>
      <c r="G95" s="190"/>
      <c r="H95" s="190"/>
      <c r="I95" s="190"/>
      <c r="J95" s="190"/>
      <c r="K95" s="133"/>
      <c r="L95" s="133"/>
      <c r="M95" s="133"/>
      <c r="N95" s="133"/>
      <c r="O95" s="133"/>
      <c r="P95" s="133"/>
      <c r="Q95" s="134"/>
      <c r="R95" s="135"/>
      <c r="S95" s="135"/>
      <c r="T95" s="135"/>
      <c r="U95" s="135"/>
      <c r="V95" s="135"/>
      <c r="W95" s="133"/>
      <c r="X95" s="133"/>
      <c r="Y95" s="133"/>
      <c r="Z95" s="133"/>
      <c r="AA95" s="133"/>
      <c r="AB95" s="133"/>
    </row>
    <row r="96" spans="1:28" s="4" customFormat="1" ht="13.5" customHeight="1" x14ac:dyDescent="0.2">
      <c r="A96" s="79">
        <v>30</v>
      </c>
      <c r="B96" s="166"/>
      <c r="C96" s="45"/>
      <c r="D96" s="187">
        <f t="shared" si="59"/>
        <v>20.75</v>
      </c>
      <c r="E96" s="187">
        <f t="shared" ref="E96:I97" si="168">Q96</f>
        <v>21.61</v>
      </c>
      <c r="F96" s="187">
        <f t="shared" si="168"/>
        <v>22.48</v>
      </c>
      <c r="G96" s="187">
        <f t="shared" si="168"/>
        <v>23.37</v>
      </c>
      <c r="H96" s="187">
        <f t="shared" si="168"/>
        <v>24.31</v>
      </c>
      <c r="I96" s="187">
        <f t="shared" si="168"/>
        <v>25.28</v>
      </c>
      <c r="J96" s="187">
        <f>V96</f>
        <v>26.29</v>
      </c>
      <c r="K96" s="130"/>
      <c r="L96" s="130">
        <f>(F96/E96)-1</f>
        <v>4.0259000000000003E-2</v>
      </c>
      <c r="M96" s="130">
        <f t="shared" ref="M96:P96" si="169">(G96/F96)-1</f>
        <v>3.9591000000000001E-2</v>
      </c>
      <c r="N96" s="130">
        <f t="shared" si="169"/>
        <v>4.0223000000000002E-2</v>
      </c>
      <c r="O96" s="130">
        <f t="shared" si="169"/>
        <v>3.9900999999999999E-2</v>
      </c>
      <c r="P96" s="130">
        <f t="shared" si="169"/>
        <v>3.9953000000000002E-2</v>
      </c>
      <c r="Q96" s="204">
        <f>ROUND(VLOOKUP($A96,'2018 REG - ORD 812'!$A$9:$U$303,16,FALSE)*(1+$I$2),5)</f>
        <v>21.611370000000001</v>
      </c>
      <c r="R96" s="204">
        <f>ROUND(VLOOKUP($A96,'2018 REG - ORD 812'!$A$9:$U$303,17,FALSE)*(1+$I$2),5)</f>
        <v>22.475819999999999</v>
      </c>
      <c r="S96" s="204">
        <f>ROUND(VLOOKUP($A96,'2018 REG - ORD 812'!$A$9:$U$303,18,FALSE)*(1+$I$2),5)</f>
        <v>23.374849999999999</v>
      </c>
      <c r="T96" s="204">
        <f>ROUND(VLOOKUP($A96,'2018 REG - ORD 812'!$A$9:$U$303,19,FALSE)*(1+$I$2),5)</f>
        <v>24.309850000000001</v>
      </c>
      <c r="U96" s="204">
        <f>ROUND(VLOOKUP($A96,'2018 REG - ORD 812'!$A$9:$U$303,20,FALSE)*(1+$I$2),5)</f>
        <v>25.282240000000002</v>
      </c>
      <c r="V96" s="204">
        <f>ROUND(VLOOKUP($A96,'2018 REG - ORD 812'!$A$9:$U$303,21,FALSE)*(1+$I$2),5)</f>
        <v>26.293530000000001</v>
      </c>
      <c r="W96" s="130"/>
      <c r="X96" s="130">
        <f>(R96/Q96)-1</f>
        <v>0.04</v>
      </c>
      <c r="Y96" s="130">
        <f t="shared" ref="Y96:AB96" si="170">(S96/R96)-1</f>
        <v>0.04</v>
      </c>
      <c r="Z96" s="130">
        <f t="shared" si="170"/>
        <v>0.04</v>
      </c>
      <c r="AA96" s="130">
        <f t="shared" si="170"/>
        <v>0.04</v>
      </c>
      <c r="AB96" s="130">
        <f t="shared" si="170"/>
        <v>0.04</v>
      </c>
    </row>
    <row r="97" spans="1:28" s="4" customFormat="1" ht="13.5" customHeight="1" x14ac:dyDescent="0.2">
      <c r="A97" s="76"/>
      <c r="B97" s="167"/>
      <c r="C97" s="29"/>
      <c r="D97" s="188">
        <f t="shared" si="59"/>
        <v>43154</v>
      </c>
      <c r="E97" s="188">
        <f t="shared" si="168"/>
        <v>44952</v>
      </c>
      <c r="F97" s="188">
        <f t="shared" si="168"/>
        <v>46750</v>
      </c>
      <c r="G97" s="188">
        <f t="shared" si="168"/>
        <v>48620</v>
      </c>
      <c r="H97" s="188">
        <f t="shared" si="168"/>
        <v>50564</v>
      </c>
      <c r="I97" s="188">
        <f t="shared" si="168"/>
        <v>52587</v>
      </c>
      <c r="J97" s="188">
        <f>V97</f>
        <v>54691</v>
      </c>
      <c r="K97" s="130">
        <f>(E96/E93)-1</f>
        <v>2.5142000000000001E-2</v>
      </c>
      <c r="L97" s="130">
        <f>(F96/F93)-1</f>
        <v>2.5080000000000002E-2</v>
      </c>
      <c r="M97" s="130">
        <f t="shared" ref="M97:P97" si="171">(G96/G93)-1</f>
        <v>2.5000000000000001E-2</v>
      </c>
      <c r="N97" s="130">
        <f t="shared" si="171"/>
        <v>2.4874E-2</v>
      </c>
      <c r="O97" s="130">
        <f t="shared" si="171"/>
        <v>2.4726000000000001E-2</v>
      </c>
      <c r="P97" s="130">
        <f t="shared" si="171"/>
        <v>2.4951000000000001E-2</v>
      </c>
      <c r="Q97" s="131">
        <f t="shared" ref="Q97:U97" si="172">ROUND((Q96*2080),5)</f>
        <v>44951.649599999997</v>
      </c>
      <c r="R97" s="132">
        <f t="shared" si="172"/>
        <v>46749.705600000001</v>
      </c>
      <c r="S97" s="132">
        <f t="shared" si="172"/>
        <v>48619.688000000002</v>
      </c>
      <c r="T97" s="132">
        <f t="shared" si="172"/>
        <v>50564.487999999998</v>
      </c>
      <c r="U97" s="132">
        <f t="shared" si="172"/>
        <v>52587.059200000003</v>
      </c>
      <c r="V97" s="132">
        <f>ROUND((V96*2080),5)</f>
        <v>54690.542399999998</v>
      </c>
      <c r="W97" s="130">
        <f>(Q96/Q93)-1</f>
        <v>2.5000000000000001E-2</v>
      </c>
      <c r="X97" s="130">
        <f>(R96/R93)-1</f>
        <v>2.5000000000000001E-2</v>
      </c>
      <c r="Y97" s="130">
        <f t="shared" ref="Y97:AB97" si="173">(S96/S93)-1</f>
        <v>2.5000000000000001E-2</v>
      </c>
      <c r="Z97" s="130">
        <f t="shared" si="173"/>
        <v>2.5000000000000001E-2</v>
      </c>
      <c r="AA97" s="130">
        <f t="shared" si="173"/>
        <v>2.5000000000000001E-2</v>
      </c>
      <c r="AB97" s="130">
        <f t="shared" si="173"/>
        <v>2.4999E-2</v>
      </c>
    </row>
    <row r="98" spans="1:28" s="4" customFormat="1" ht="13.5" customHeight="1" thickBot="1" x14ac:dyDescent="0.25">
      <c r="A98" s="80"/>
      <c r="B98" s="168"/>
      <c r="C98" s="39"/>
      <c r="D98" s="247"/>
      <c r="E98" s="189"/>
      <c r="F98" s="190"/>
      <c r="G98" s="190"/>
      <c r="H98" s="190"/>
      <c r="I98" s="190"/>
      <c r="J98" s="190"/>
      <c r="K98" s="133"/>
      <c r="L98" s="133"/>
      <c r="M98" s="133"/>
      <c r="N98" s="133"/>
      <c r="O98" s="133"/>
      <c r="P98" s="133"/>
      <c r="Q98" s="134"/>
      <c r="R98" s="135"/>
      <c r="S98" s="135"/>
      <c r="T98" s="135"/>
      <c r="U98" s="135"/>
      <c r="V98" s="135"/>
      <c r="W98" s="133"/>
      <c r="X98" s="133"/>
      <c r="Y98" s="133"/>
      <c r="Z98" s="133"/>
      <c r="AA98" s="133"/>
      <c r="AB98" s="133"/>
    </row>
    <row r="99" spans="1:28" s="4" customFormat="1" ht="13.5" customHeight="1" x14ac:dyDescent="0.2">
      <c r="A99" s="79">
        <v>31</v>
      </c>
      <c r="B99" s="274"/>
      <c r="C99" s="275"/>
      <c r="D99" s="187">
        <f t="shared" si="59"/>
        <v>21.27</v>
      </c>
      <c r="E99" s="187">
        <f t="shared" ref="E99:I100" si="174">Q99</f>
        <v>22.15</v>
      </c>
      <c r="F99" s="187">
        <f t="shared" si="174"/>
        <v>23.04</v>
      </c>
      <c r="G99" s="187">
        <f t="shared" si="174"/>
        <v>23.96</v>
      </c>
      <c r="H99" s="187">
        <f t="shared" si="174"/>
        <v>24.92</v>
      </c>
      <c r="I99" s="187">
        <f t="shared" si="174"/>
        <v>25.91</v>
      </c>
      <c r="J99" s="187">
        <f>V99</f>
        <v>26.95</v>
      </c>
      <c r="K99" s="130"/>
      <c r="L99" s="130">
        <f>(F99/E99)-1</f>
        <v>4.0181000000000001E-2</v>
      </c>
      <c r="M99" s="130">
        <f t="shared" ref="M99:P99" si="175">(G99/F99)-1</f>
        <v>3.9931000000000001E-2</v>
      </c>
      <c r="N99" s="130">
        <f t="shared" si="175"/>
        <v>4.0066999999999998E-2</v>
      </c>
      <c r="O99" s="130">
        <f t="shared" si="175"/>
        <v>3.9726999999999998E-2</v>
      </c>
      <c r="P99" s="130">
        <f t="shared" si="175"/>
        <v>4.0139000000000001E-2</v>
      </c>
      <c r="Q99" s="204">
        <f>ROUND(VLOOKUP($A99,'2018 REG - ORD 812'!$A$9:$U$303,16,FALSE)*(1+$I$2),5)</f>
        <v>22.15165</v>
      </c>
      <c r="R99" s="204">
        <f>ROUND(VLOOKUP($A99,'2018 REG - ORD 812'!$A$9:$U$303,17,FALSE)*(1+$I$2),5)</f>
        <v>23.03772</v>
      </c>
      <c r="S99" s="204">
        <f>ROUND(VLOOKUP($A99,'2018 REG - ORD 812'!$A$9:$U$303,18,FALSE)*(1+$I$2),5)</f>
        <v>23.959219999999998</v>
      </c>
      <c r="T99" s="204">
        <f>ROUND(VLOOKUP($A99,'2018 REG - ORD 812'!$A$9:$U$303,19,FALSE)*(1+$I$2),5)</f>
        <v>24.91761</v>
      </c>
      <c r="U99" s="204">
        <f>ROUND(VLOOKUP($A99,'2018 REG - ORD 812'!$A$9:$U$303,20,FALSE)*(1+$I$2),5)</f>
        <v>25.91431</v>
      </c>
      <c r="V99" s="204">
        <f>ROUND(VLOOKUP($A99,'2018 REG - ORD 812'!$A$9:$U$303,21,FALSE)*(1+$I$2),5)</f>
        <v>26.950880000000002</v>
      </c>
      <c r="W99" s="130"/>
      <c r="X99" s="130">
        <f>(R99/Q99)-1</f>
        <v>0.04</v>
      </c>
      <c r="Y99" s="130">
        <f t="shared" ref="Y99:AB99" si="176">(S99/R99)-1</f>
        <v>0.04</v>
      </c>
      <c r="Z99" s="130">
        <f t="shared" si="176"/>
        <v>4.0001000000000002E-2</v>
      </c>
      <c r="AA99" s="130">
        <f t="shared" si="176"/>
        <v>0.04</v>
      </c>
      <c r="AB99" s="130">
        <f t="shared" si="176"/>
        <v>0.04</v>
      </c>
    </row>
    <row r="100" spans="1:28" s="4" customFormat="1" ht="13.5" customHeight="1" x14ac:dyDescent="0.2">
      <c r="A100" s="76"/>
      <c r="B100" s="167"/>
      <c r="C100" s="24"/>
      <c r="D100" s="188">
        <f t="shared" si="59"/>
        <v>44232</v>
      </c>
      <c r="E100" s="188">
        <f t="shared" si="174"/>
        <v>46075</v>
      </c>
      <c r="F100" s="188">
        <f t="shared" si="174"/>
        <v>47918</v>
      </c>
      <c r="G100" s="188">
        <f t="shared" si="174"/>
        <v>49835</v>
      </c>
      <c r="H100" s="188">
        <f t="shared" si="174"/>
        <v>51829</v>
      </c>
      <c r="I100" s="188">
        <f t="shared" si="174"/>
        <v>53902</v>
      </c>
      <c r="J100" s="188">
        <f>V100</f>
        <v>56058</v>
      </c>
      <c r="K100" s="130">
        <f>(E99/E96)-1</f>
        <v>2.4988E-2</v>
      </c>
      <c r="L100" s="130">
        <f>(F99/F96)-1</f>
        <v>2.4910999999999999E-2</v>
      </c>
      <c r="M100" s="130">
        <f t="shared" ref="M100:P100" si="177">(G99/G96)-1</f>
        <v>2.5246000000000001E-2</v>
      </c>
      <c r="N100" s="130">
        <f t="shared" si="177"/>
        <v>2.5093000000000001E-2</v>
      </c>
      <c r="O100" s="130">
        <f t="shared" si="177"/>
        <v>2.4920999999999999E-2</v>
      </c>
      <c r="P100" s="130">
        <f t="shared" si="177"/>
        <v>2.5104999999999999E-2</v>
      </c>
      <c r="Q100" s="131">
        <f t="shared" ref="Q100:U100" si="178">ROUND((Q99*2080),5)</f>
        <v>46075.432000000001</v>
      </c>
      <c r="R100" s="132">
        <f t="shared" si="178"/>
        <v>47918.457600000002</v>
      </c>
      <c r="S100" s="132">
        <f t="shared" si="178"/>
        <v>49835.177600000003</v>
      </c>
      <c r="T100" s="132">
        <f t="shared" si="178"/>
        <v>51828.628799999999</v>
      </c>
      <c r="U100" s="132">
        <f t="shared" si="178"/>
        <v>53901.764799999997</v>
      </c>
      <c r="V100" s="132">
        <f>ROUND((V99*2080),5)</f>
        <v>56057.830399999999</v>
      </c>
      <c r="W100" s="130">
        <f>(Q99/Q96)-1</f>
        <v>2.5000000000000001E-2</v>
      </c>
      <c r="X100" s="130">
        <f>(R99/R96)-1</f>
        <v>2.5000000000000001E-2</v>
      </c>
      <c r="Y100" s="130">
        <f t="shared" ref="Y100:AB100" si="179">(S99/S96)-1</f>
        <v>2.5000000000000001E-2</v>
      </c>
      <c r="Z100" s="130">
        <f t="shared" si="179"/>
        <v>2.5000999999999999E-2</v>
      </c>
      <c r="AA100" s="130">
        <f t="shared" si="179"/>
        <v>2.5000999999999999E-2</v>
      </c>
      <c r="AB100" s="130">
        <f t="shared" si="179"/>
        <v>2.5000000000000001E-2</v>
      </c>
    </row>
    <row r="101" spans="1:28" s="4" customFormat="1" ht="13.5" customHeight="1" x14ac:dyDescent="0.2">
      <c r="A101" s="76"/>
      <c r="B101" s="167"/>
      <c r="C101" s="24"/>
      <c r="D101" s="248"/>
      <c r="E101" s="192"/>
      <c r="F101" s="193"/>
      <c r="G101" s="193"/>
      <c r="H101" s="193"/>
      <c r="I101" s="193"/>
      <c r="J101" s="193"/>
      <c r="K101" s="137"/>
      <c r="L101" s="137"/>
      <c r="M101" s="137"/>
      <c r="N101" s="137"/>
      <c r="O101" s="137"/>
      <c r="P101" s="137"/>
      <c r="Q101" s="138"/>
      <c r="R101" s="139"/>
      <c r="S101" s="139"/>
      <c r="T101" s="139"/>
      <c r="U101" s="139"/>
      <c r="V101" s="139"/>
      <c r="W101" s="137"/>
      <c r="X101" s="137"/>
      <c r="Y101" s="137"/>
      <c r="Z101" s="137"/>
      <c r="AA101" s="137"/>
      <c r="AB101" s="137"/>
    </row>
    <row r="102" spans="1:28" s="4" customFormat="1" ht="13.5" customHeight="1" thickBot="1" x14ac:dyDescent="0.25">
      <c r="A102" s="80"/>
      <c r="B102" s="168"/>
      <c r="C102" s="39"/>
      <c r="D102" s="247"/>
      <c r="E102" s="189"/>
      <c r="F102" s="190"/>
      <c r="G102" s="190"/>
      <c r="H102" s="190"/>
      <c r="I102" s="190"/>
      <c r="J102" s="190"/>
      <c r="K102" s="133"/>
      <c r="L102" s="133"/>
      <c r="M102" s="133"/>
      <c r="N102" s="133"/>
      <c r="O102" s="133"/>
      <c r="P102" s="133"/>
      <c r="Q102" s="134"/>
      <c r="R102" s="135"/>
      <c r="S102" s="135"/>
      <c r="T102" s="135"/>
      <c r="U102" s="135"/>
      <c r="V102" s="135"/>
      <c r="W102" s="133"/>
      <c r="X102" s="133"/>
      <c r="Y102" s="133"/>
      <c r="Z102" s="133"/>
      <c r="AA102" s="133"/>
      <c r="AB102" s="133"/>
    </row>
    <row r="103" spans="1:28" s="4" customFormat="1" ht="13.5" customHeight="1" x14ac:dyDescent="0.2">
      <c r="A103" s="79">
        <v>32</v>
      </c>
      <c r="B103" s="166"/>
      <c r="C103" s="45"/>
      <c r="D103" s="187">
        <f t="shared" ref="D103:D104" si="180">+Q103*96%</f>
        <v>21.8</v>
      </c>
      <c r="E103" s="187">
        <f t="shared" ref="E103:I104" si="181">Q103</f>
        <v>22.71</v>
      </c>
      <c r="F103" s="187">
        <f t="shared" si="181"/>
        <v>23.61</v>
      </c>
      <c r="G103" s="187">
        <f t="shared" si="181"/>
        <v>24.56</v>
      </c>
      <c r="H103" s="187">
        <f t="shared" si="181"/>
        <v>25.54</v>
      </c>
      <c r="I103" s="187">
        <f t="shared" si="181"/>
        <v>26.56</v>
      </c>
      <c r="J103" s="187">
        <f>V103</f>
        <v>27.62</v>
      </c>
      <c r="K103" s="130"/>
      <c r="L103" s="130">
        <f>(F103/E103)-1</f>
        <v>3.9629999999999999E-2</v>
      </c>
      <c r="M103" s="130">
        <f t="shared" ref="M103:P103" si="182">(G103/F103)-1</f>
        <v>4.0237000000000002E-2</v>
      </c>
      <c r="N103" s="130">
        <f t="shared" si="182"/>
        <v>3.9902E-2</v>
      </c>
      <c r="O103" s="130">
        <f t="shared" si="182"/>
        <v>3.9937E-2</v>
      </c>
      <c r="P103" s="130">
        <f t="shared" si="182"/>
        <v>3.9910000000000001E-2</v>
      </c>
      <c r="Q103" s="204">
        <f>ROUND(VLOOKUP($A103,'2018 REG - ORD 812'!$A$9:$U$303,16,FALSE)*(1+$I$2),5)</f>
        <v>22.705459999999999</v>
      </c>
      <c r="R103" s="204">
        <f>ROUND(VLOOKUP($A103,'2018 REG - ORD 812'!$A$9:$U$303,17,FALSE)*(1+$I$2),5)</f>
        <v>23.613669999999999</v>
      </c>
      <c r="S103" s="204">
        <f>ROUND(VLOOKUP($A103,'2018 REG - ORD 812'!$A$9:$U$303,18,FALSE)*(1+$I$2),5)</f>
        <v>24.558219999999999</v>
      </c>
      <c r="T103" s="204">
        <f>ROUND(VLOOKUP($A103,'2018 REG - ORD 812'!$A$9:$U$303,19,FALSE)*(1+$I$2),5)</f>
        <v>25.54054</v>
      </c>
      <c r="U103" s="204">
        <f>ROUND(VLOOKUP($A103,'2018 REG - ORD 812'!$A$9:$U$303,20,FALSE)*(1+$I$2),5)</f>
        <v>26.562149999999999</v>
      </c>
      <c r="V103" s="204">
        <f>ROUND(VLOOKUP($A103,'2018 REG - ORD 812'!$A$9:$U$303,21,FALSE)*(1+$I$2),5)</f>
        <v>27.624659999999999</v>
      </c>
      <c r="W103" s="130"/>
      <c r="X103" s="130">
        <f>(R103/Q103)-1</f>
        <v>0.04</v>
      </c>
      <c r="Y103" s="130">
        <f t="shared" ref="Y103:AB103" si="183">(S103/R103)-1</f>
        <v>0.04</v>
      </c>
      <c r="Z103" s="130">
        <f t="shared" si="183"/>
        <v>0.04</v>
      </c>
      <c r="AA103" s="130">
        <f t="shared" si="183"/>
        <v>0.04</v>
      </c>
      <c r="AB103" s="130">
        <f t="shared" si="183"/>
        <v>4.0001000000000002E-2</v>
      </c>
    </row>
    <row r="104" spans="1:28" s="4" customFormat="1" ht="13.5" customHeight="1" x14ac:dyDescent="0.2">
      <c r="A104" s="76"/>
      <c r="B104" s="167"/>
      <c r="C104" s="29"/>
      <c r="D104" s="188">
        <f t="shared" si="180"/>
        <v>45338</v>
      </c>
      <c r="E104" s="188">
        <f t="shared" si="181"/>
        <v>47227</v>
      </c>
      <c r="F104" s="188">
        <f t="shared" si="181"/>
        <v>49116</v>
      </c>
      <c r="G104" s="188">
        <f t="shared" si="181"/>
        <v>51081</v>
      </c>
      <c r="H104" s="188">
        <f t="shared" si="181"/>
        <v>53124</v>
      </c>
      <c r="I104" s="188">
        <f t="shared" si="181"/>
        <v>55249</v>
      </c>
      <c r="J104" s="188">
        <f>V104</f>
        <v>57459</v>
      </c>
      <c r="K104" s="130">
        <f>(E103/E99)-1</f>
        <v>2.5281999999999999E-2</v>
      </c>
      <c r="L104" s="130">
        <f>(F103/F99)-1</f>
        <v>2.4740000000000002E-2</v>
      </c>
      <c r="M104" s="130">
        <f t="shared" ref="M104:P104" si="184">(G103/G99)-1</f>
        <v>2.5041999999999998E-2</v>
      </c>
      <c r="N104" s="130">
        <f t="shared" si="184"/>
        <v>2.4879999999999999E-2</v>
      </c>
      <c r="O104" s="130">
        <f t="shared" si="184"/>
        <v>2.5087000000000002E-2</v>
      </c>
      <c r="P104" s="130">
        <f t="shared" si="184"/>
        <v>2.4861000000000001E-2</v>
      </c>
      <c r="Q104" s="131">
        <f t="shared" ref="Q104:U104" si="185">ROUND((Q103*2080),5)</f>
        <v>47227.356800000001</v>
      </c>
      <c r="R104" s="132">
        <f t="shared" si="185"/>
        <v>49116.433599999997</v>
      </c>
      <c r="S104" s="132">
        <f t="shared" si="185"/>
        <v>51081.097600000001</v>
      </c>
      <c r="T104" s="132">
        <f t="shared" si="185"/>
        <v>53124.323199999999</v>
      </c>
      <c r="U104" s="132">
        <f t="shared" si="185"/>
        <v>55249.271999999997</v>
      </c>
      <c r="V104" s="132">
        <f>ROUND((V103*2080),5)</f>
        <v>57459.292800000003</v>
      </c>
      <c r="W104" s="130">
        <f>(Q103/Q99)-1</f>
        <v>2.5000999999999999E-2</v>
      </c>
      <c r="X104" s="130">
        <f>(R103/R99)-1</f>
        <v>2.5000000000000001E-2</v>
      </c>
      <c r="Y104" s="130">
        <f t="shared" ref="Y104:AB104" si="186">(S103/S99)-1</f>
        <v>2.5000999999999999E-2</v>
      </c>
      <c r="Z104" s="130">
        <f t="shared" si="186"/>
        <v>2.5000000000000001E-2</v>
      </c>
      <c r="AA104" s="130">
        <f t="shared" si="186"/>
        <v>2.4999E-2</v>
      </c>
      <c r="AB104" s="130">
        <f t="shared" si="186"/>
        <v>2.5000000000000001E-2</v>
      </c>
    </row>
    <row r="105" spans="1:28" s="4" customFormat="1" ht="13.5" customHeight="1" thickBot="1" x14ac:dyDescent="0.25">
      <c r="A105" s="80"/>
      <c r="B105" s="168"/>
      <c r="C105" s="39"/>
      <c r="D105" s="247"/>
      <c r="E105" s="189"/>
      <c r="F105" s="190"/>
      <c r="G105" s="190"/>
      <c r="H105" s="190"/>
      <c r="I105" s="190"/>
      <c r="J105" s="190"/>
      <c r="K105" s="133"/>
      <c r="L105" s="133"/>
      <c r="M105" s="133"/>
      <c r="N105" s="133"/>
      <c r="O105" s="133"/>
      <c r="P105" s="133"/>
      <c r="Q105" s="134"/>
      <c r="R105" s="135"/>
      <c r="S105" s="135"/>
      <c r="T105" s="135"/>
      <c r="U105" s="135"/>
      <c r="V105" s="135"/>
      <c r="W105" s="133"/>
      <c r="X105" s="133"/>
      <c r="Y105" s="133"/>
      <c r="Z105" s="133"/>
      <c r="AA105" s="133"/>
      <c r="AB105" s="133"/>
    </row>
    <row r="106" spans="1:28" s="4" customFormat="1" ht="13.5" customHeight="1" x14ac:dyDescent="0.2">
      <c r="A106" s="79">
        <v>33</v>
      </c>
      <c r="B106" s="166"/>
      <c r="D106" s="187">
        <f t="shared" ref="D106:D107" si="187">+Q106*96%</f>
        <v>22.34</v>
      </c>
      <c r="E106" s="187">
        <f t="shared" ref="E106:I107" si="188">Q106</f>
        <v>23.27</v>
      </c>
      <c r="F106" s="187">
        <f t="shared" si="188"/>
        <v>24.2</v>
      </c>
      <c r="G106" s="187">
        <f t="shared" si="188"/>
        <v>25.17</v>
      </c>
      <c r="H106" s="187">
        <f t="shared" si="188"/>
        <v>26.18</v>
      </c>
      <c r="I106" s="187">
        <f t="shared" si="188"/>
        <v>27.23</v>
      </c>
      <c r="J106" s="187">
        <f>V106</f>
        <v>28.32</v>
      </c>
      <c r="K106" s="130"/>
      <c r="L106" s="130">
        <f>(F106/E106)-1</f>
        <v>3.9966000000000002E-2</v>
      </c>
      <c r="M106" s="130">
        <f t="shared" ref="M106:P106" si="189">(G106/F106)-1</f>
        <v>4.0083000000000001E-2</v>
      </c>
      <c r="N106" s="130">
        <f t="shared" si="189"/>
        <v>4.0127000000000003E-2</v>
      </c>
      <c r="O106" s="130">
        <f t="shared" si="189"/>
        <v>4.0106999999999997E-2</v>
      </c>
      <c r="P106" s="130">
        <f t="shared" si="189"/>
        <v>4.0029000000000002E-2</v>
      </c>
      <c r="Q106" s="204">
        <f>ROUND(VLOOKUP($A106,'2018 REG - ORD 812'!$A$9:$U$303,16,FALSE)*(1+$I$2),5)</f>
        <v>23.273070000000001</v>
      </c>
      <c r="R106" s="204">
        <f>ROUND(VLOOKUP($A106,'2018 REG - ORD 812'!$A$9:$U$303,17,FALSE)*(1+$I$2),5)</f>
        <v>24.204000000000001</v>
      </c>
      <c r="S106" s="204">
        <f>ROUND(VLOOKUP($A106,'2018 REG - ORD 812'!$A$9:$U$303,18,FALSE)*(1+$I$2),5)</f>
        <v>25.172160000000002</v>
      </c>
      <c r="T106" s="204">
        <f>ROUND(VLOOKUP($A106,'2018 REG - ORD 812'!$A$9:$U$303,19,FALSE)*(1+$I$2),5)</f>
        <v>26.17905</v>
      </c>
      <c r="U106" s="204">
        <f>ROUND(VLOOKUP($A106,'2018 REG - ORD 812'!$A$9:$U$303,20,FALSE)*(1+$I$2),5)</f>
        <v>27.226209999999998</v>
      </c>
      <c r="V106" s="204">
        <f>ROUND(VLOOKUP($A106,'2018 REG - ORD 812'!$A$9:$U$303,21,FALSE)*(1+$I$2),5)</f>
        <v>28.315270000000002</v>
      </c>
      <c r="W106" s="130"/>
      <c r="X106" s="130">
        <f>(R106/Q106)-1</f>
        <v>0.04</v>
      </c>
      <c r="Y106" s="130">
        <f t="shared" ref="Y106:AB106" si="190">(S106/R106)-1</f>
        <v>0.04</v>
      </c>
      <c r="Z106" s="130">
        <f t="shared" si="190"/>
        <v>0.04</v>
      </c>
      <c r="AA106" s="130">
        <f t="shared" si="190"/>
        <v>0.04</v>
      </c>
      <c r="AB106" s="130">
        <f t="shared" si="190"/>
        <v>0.04</v>
      </c>
    </row>
    <row r="107" spans="1:28" s="4" customFormat="1" ht="13.5" customHeight="1" x14ac:dyDescent="0.2">
      <c r="A107" s="76"/>
      <c r="B107" s="167"/>
      <c r="C107" s="29"/>
      <c r="D107" s="188">
        <f t="shared" si="187"/>
        <v>46472</v>
      </c>
      <c r="E107" s="188">
        <f t="shared" si="188"/>
        <v>48408</v>
      </c>
      <c r="F107" s="188">
        <f t="shared" si="188"/>
        <v>50344</v>
      </c>
      <c r="G107" s="188">
        <f t="shared" si="188"/>
        <v>52358</v>
      </c>
      <c r="H107" s="188">
        <f t="shared" si="188"/>
        <v>54452</v>
      </c>
      <c r="I107" s="188">
        <f t="shared" si="188"/>
        <v>56631</v>
      </c>
      <c r="J107" s="188">
        <f>V107</f>
        <v>58896</v>
      </c>
      <c r="K107" s="130">
        <f>(E106/E103)-1</f>
        <v>2.4659E-2</v>
      </c>
      <c r="L107" s="130">
        <f>(F106/F103)-1</f>
        <v>2.4989000000000001E-2</v>
      </c>
      <c r="M107" s="130">
        <f t="shared" ref="M107:P107" si="191">(G106/G103)-1</f>
        <v>2.4837000000000001E-2</v>
      </c>
      <c r="N107" s="130">
        <f t="shared" si="191"/>
        <v>2.5059000000000001E-2</v>
      </c>
      <c r="O107" s="130">
        <f t="shared" si="191"/>
        <v>2.5225999999999998E-2</v>
      </c>
      <c r="P107" s="130">
        <f t="shared" si="191"/>
        <v>2.5343999999999998E-2</v>
      </c>
      <c r="Q107" s="131">
        <f t="shared" ref="Q107:U107" si="192">ROUND((Q106*2080),5)</f>
        <v>48407.9856</v>
      </c>
      <c r="R107" s="132">
        <f t="shared" si="192"/>
        <v>50344.32</v>
      </c>
      <c r="S107" s="132">
        <f t="shared" si="192"/>
        <v>52358.092799999999</v>
      </c>
      <c r="T107" s="132">
        <f t="shared" si="192"/>
        <v>54452.423999999999</v>
      </c>
      <c r="U107" s="132">
        <f t="shared" si="192"/>
        <v>56630.516799999998</v>
      </c>
      <c r="V107" s="132">
        <f>ROUND((V106*2080),5)</f>
        <v>58895.761599999998</v>
      </c>
      <c r="W107" s="130">
        <f>(Q106/Q103)-1</f>
        <v>2.4999E-2</v>
      </c>
      <c r="X107" s="130">
        <f>(R106/R103)-1</f>
        <v>2.5000000000000001E-2</v>
      </c>
      <c r="Y107" s="130">
        <f t="shared" ref="Y107:AB107" si="193">(S106/S103)-1</f>
        <v>2.4999E-2</v>
      </c>
      <c r="Z107" s="130">
        <f t="shared" si="193"/>
        <v>2.5000000000000001E-2</v>
      </c>
      <c r="AA107" s="130">
        <f t="shared" si="193"/>
        <v>2.5000000000000001E-2</v>
      </c>
      <c r="AB107" s="130">
        <f t="shared" si="193"/>
        <v>2.5000000000000001E-2</v>
      </c>
    </row>
    <row r="108" spans="1:28" s="4" customFormat="1" ht="13.5" customHeight="1" thickBot="1" x14ac:dyDescent="0.25">
      <c r="A108" s="80"/>
      <c r="B108" s="168"/>
      <c r="C108" s="39"/>
      <c r="D108" s="247"/>
      <c r="E108" s="189"/>
      <c r="F108" s="190"/>
      <c r="G108" s="190"/>
      <c r="H108" s="190"/>
      <c r="I108" s="190"/>
      <c r="J108" s="190"/>
      <c r="K108" s="133"/>
      <c r="L108" s="133"/>
      <c r="M108" s="133"/>
      <c r="N108" s="133"/>
      <c r="O108" s="133"/>
      <c r="P108" s="133"/>
      <c r="Q108" s="134"/>
      <c r="R108" s="135"/>
      <c r="S108" s="135"/>
      <c r="T108" s="135"/>
      <c r="U108" s="135"/>
      <c r="V108" s="135"/>
      <c r="W108" s="133"/>
      <c r="X108" s="133"/>
      <c r="Y108" s="133"/>
      <c r="Z108" s="133"/>
      <c r="AA108" s="133"/>
      <c r="AB108" s="133"/>
    </row>
    <row r="109" spans="1:28" s="4" customFormat="1" ht="13.5" customHeight="1" x14ac:dyDescent="0.2">
      <c r="A109" s="79">
        <v>34</v>
      </c>
      <c r="B109" s="169" t="s">
        <v>21</v>
      </c>
      <c r="C109" s="45" t="s">
        <v>105</v>
      </c>
      <c r="D109" s="187">
        <f t="shared" ref="D109:D110" si="194">+Q109*96%</f>
        <v>22.9</v>
      </c>
      <c r="E109" s="187">
        <f t="shared" ref="E109:I110" si="195">Q109</f>
        <v>23.85</v>
      </c>
      <c r="F109" s="187">
        <f t="shared" si="195"/>
        <v>24.81</v>
      </c>
      <c r="G109" s="187">
        <f t="shared" si="195"/>
        <v>25.8</v>
      </c>
      <c r="H109" s="187">
        <f t="shared" si="195"/>
        <v>26.83</v>
      </c>
      <c r="I109" s="187">
        <f t="shared" si="195"/>
        <v>27.91</v>
      </c>
      <c r="J109" s="187">
        <f>V109</f>
        <v>29.02</v>
      </c>
      <c r="K109" s="130"/>
      <c r="L109" s="130">
        <f>(F109/E109)-1</f>
        <v>4.0252000000000003E-2</v>
      </c>
      <c r="M109" s="130">
        <f t="shared" ref="M109:P109" si="196">(G109/F109)-1</f>
        <v>3.9903000000000001E-2</v>
      </c>
      <c r="N109" s="130">
        <f t="shared" si="196"/>
        <v>3.9921999999999999E-2</v>
      </c>
      <c r="O109" s="130">
        <f t="shared" si="196"/>
        <v>4.0252999999999997E-2</v>
      </c>
      <c r="P109" s="130">
        <f t="shared" si="196"/>
        <v>3.9771000000000001E-2</v>
      </c>
      <c r="Q109" s="204">
        <f>ROUND(VLOOKUP($A109,'2018 REG - ORD 812'!$A$9:$U$303,16,FALSE)*(1+$I$2),5)</f>
        <v>23.854890000000001</v>
      </c>
      <c r="R109" s="204">
        <f>ROUND(VLOOKUP($A109,'2018 REG - ORD 812'!$A$9:$U$303,17,FALSE)*(1+$I$2),5)</f>
        <v>24.809100000000001</v>
      </c>
      <c r="S109" s="204">
        <f>ROUND(VLOOKUP($A109,'2018 REG - ORD 812'!$A$9:$U$303,18,FALSE)*(1+$I$2),5)</f>
        <v>25.801459999999999</v>
      </c>
      <c r="T109" s="204">
        <f>ROUND(VLOOKUP($A109,'2018 REG - ORD 812'!$A$9:$U$303,19,FALSE)*(1+$I$2),5)</f>
        <v>26.83353</v>
      </c>
      <c r="U109" s="204">
        <f>ROUND(VLOOKUP($A109,'2018 REG - ORD 812'!$A$9:$U$303,20,FALSE)*(1+$I$2),5)</f>
        <v>27.906860000000002</v>
      </c>
      <c r="V109" s="204">
        <f>ROUND(VLOOKUP($A109,'2018 REG - ORD 812'!$A$9:$U$303,21,FALSE)*(1+$I$2),5)</f>
        <v>29.023150000000001</v>
      </c>
      <c r="W109" s="130"/>
      <c r="X109" s="130">
        <f>(R109/Q109)-1</f>
        <v>4.0001000000000002E-2</v>
      </c>
      <c r="Y109" s="130">
        <f t="shared" ref="Y109:AB109" si="197">(S109/R109)-1</f>
        <v>0.04</v>
      </c>
      <c r="Z109" s="130">
        <f t="shared" si="197"/>
        <v>0.04</v>
      </c>
      <c r="AA109" s="130">
        <f t="shared" si="197"/>
        <v>0.04</v>
      </c>
      <c r="AB109" s="130">
        <f t="shared" si="197"/>
        <v>4.0001000000000002E-2</v>
      </c>
    </row>
    <row r="110" spans="1:28" s="4" customFormat="1" ht="13.5" customHeight="1" x14ac:dyDescent="0.2">
      <c r="A110" s="76"/>
      <c r="B110" s="167" t="s">
        <v>281</v>
      </c>
      <c r="C110" s="24" t="s">
        <v>105</v>
      </c>
      <c r="D110" s="188">
        <f t="shared" si="194"/>
        <v>47633</v>
      </c>
      <c r="E110" s="188">
        <f t="shared" si="195"/>
        <v>49618</v>
      </c>
      <c r="F110" s="188">
        <f t="shared" si="195"/>
        <v>51603</v>
      </c>
      <c r="G110" s="188">
        <f t="shared" si="195"/>
        <v>53667</v>
      </c>
      <c r="H110" s="188">
        <f t="shared" si="195"/>
        <v>55814</v>
      </c>
      <c r="I110" s="188">
        <f t="shared" si="195"/>
        <v>58046</v>
      </c>
      <c r="J110" s="188">
        <f>V110</f>
        <v>60368</v>
      </c>
      <c r="K110" s="130">
        <f>(E109/E106)-1</f>
        <v>2.4924999999999999E-2</v>
      </c>
      <c r="L110" s="130">
        <f>(F109/F106)-1</f>
        <v>2.5207E-2</v>
      </c>
      <c r="M110" s="130">
        <f t="shared" ref="M110:P110" si="198">(G109/G106)-1</f>
        <v>2.503E-2</v>
      </c>
      <c r="N110" s="130">
        <f t="shared" si="198"/>
        <v>2.4827999999999999E-2</v>
      </c>
      <c r="O110" s="130">
        <f t="shared" si="198"/>
        <v>2.4972000000000001E-2</v>
      </c>
      <c r="P110" s="130">
        <f t="shared" si="198"/>
        <v>2.4718E-2</v>
      </c>
      <c r="Q110" s="131">
        <f t="shared" ref="Q110:U110" si="199">ROUND((Q109*2080),5)</f>
        <v>49618.171199999997</v>
      </c>
      <c r="R110" s="132">
        <f t="shared" si="199"/>
        <v>51602.928</v>
      </c>
      <c r="S110" s="132">
        <f t="shared" si="199"/>
        <v>53667.036800000002</v>
      </c>
      <c r="T110" s="132">
        <f t="shared" si="199"/>
        <v>55813.742400000003</v>
      </c>
      <c r="U110" s="132">
        <f t="shared" si="199"/>
        <v>58046.268799999998</v>
      </c>
      <c r="V110" s="132">
        <f>ROUND((V109*2080),5)</f>
        <v>60368.152000000002</v>
      </c>
      <c r="W110" s="130">
        <f>(Q109/Q106)-1</f>
        <v>2.5000000000000001E-2</v>
      </c>
      <c r="X110" s="130">
        <f>(R109/R106)-1</f>
        <v>2.5000000000000001E-2</v>
      </c>
      <c r="Y110" s="130">
        <f t="shared" ref="Y110:AB110" si="200">(S109/S106)-1</f>
        <v>2.5000000000000001E-2</v>
      </c>
      <c r="Z110" s="130">
        <f t="shared" si="200"/>
        <v>2.5000000000000001E-2</v>
      </c>
      <c r="AA110" s="130">
        <f t="shared" si="200"/>
        <v>2.5000000000000001E-2</v>
      </c>
      <c r="AB110" s="130">
        <f t="shared" si="200"/>
        <v>2.5000000000000001E-2</v>
      </c>
    </row>
    <row r="111" spans="1:28" s="4" customFormat="1" ht="13.5" customHeight="1" x14ac:dyDescent="0.2">
      <c r="A111" s="76"/>
      <c r="B111" s="167" t="s">
        <v>195</v>
      </c>
      <c r="C111" s="24" t="s">
        <v>105</v>
      </c>
      <c r="D111" s="248"/>
      <c r="E111" s="196"/>
      <c r="F111" s="188"/>
      <c r="G111" s="188"/>
      <c r="H111" s="188"/>
      <c r="I111" s="188"/>
      <c r="J111" s="188"/>
      <c r="K111" s="130"/>
      <c r="L111" s="130"/>
      <c r="M111" s="130"/>
      <c r="N111" s="130"/>
      <c r="O111" s="130"/>
      <c r="P111" s="130"/>
      <c r="Q111" s="131"/>
      <c r="R111" s="132"/>
      <c r="S111" s="132"/>
      <c r="T111" s="132"/>
      <c r="U111" s="132"/>
      <c r="V111" s="132"/>
      <c r="W111" s="130"/>
      <c r="X111" s="130"/>
      <c r="Y111" s="130"/>
      <c r="Z111" s="130"/>
      <c r="AA111" s="130"/>
      <c r="AB111" s="130"/>
    </row>
    <row r="112" spans="1:28" s="4" customFormat="1" ht="13.5" customHeight="1" x14ac:dyDescent="0.2">
      <c r="A112" s="76"/>
      <c r="B112" s="167" t="s">
        <v>19</v>
      </c>
      <c r="C112" s="276" t="s">
        <v>105</v>
      </c>
      <c r="D112" s="248"/>
      <c r="E112" s="196"/>
      <c r="F112" s="188"/>
      <c r="G112" s="188"/>
      <c r="H112" s="188"/>
      <c r="I112" s="188"/>
      <c r="J112" s="188"/>
      <c r="K112" s="130"/>
      <c r="L112" s="130"/>
      <c r="M112" s="130"/>
      <c r="N112" s="130"/>
      <c r="O112" s="130"/>
      <c r="P112" s="130"/>
      <c r="Q112" s="131"/>
      <c r="R112" s="132"/>
      <c r="S112" s="132"/>
      <c r="T112" s="132"/>
      <c r="U112" s="132"/>
      <c r="V112" s="132"/>
      <c r="W112" s="130"/>
      <c r="X112" s="130"/>
      <c r="Y112" s="130"/>
      <c r="Z112" s="130"/>
      <c r="AA112" s="130"/>
      <c r="AB112" s="130"/>
    </row>
    <row r="113" spans="1:28" s="4" customFormat="1" ht="13.5" customHeight="1" x14ac:dyDescent="0.2">
      <c r="A113" s="76"/>
      <c r="B113" s="167" t="s">
        <v>220</v>
      </c>
      <c r="C113" s="24" t="s">
        <v>105</v>
      </c>
      <c r="D113" s="248"/>
      <c r="E113" s="196"/>
      <c r="F113" s="188"/>
      <c r="G113" s="188"/>
      <c r="H113" s="188"/>
      <c r="I113" s="188"/>
      <c r="J113" s="188"/>
      <c r="K113" s="130"/>
      <c r="L113" s="130"/>
      <c r="M113" s="130"/>
      <c r="N113" s="130"/>
      <c r="O113" s="130"/>
      <c r="P113" s="130"/>
      <c r="Q113" s="131"/>
      <c r="R113" s="132"/>
      <c r="S113" s="132"/>
      <c r="T113" s="132"/>
      <c r="U113" s="132"/>
      <c r="V113" s="132"/>
      <c r="W113" s="130"/>
      <c r="X113" s="130"/>
      <c r="Y113" s="130"/>
      <c r="Z113" s="130"/>
      <c r="AA113" s="130"/>
      <c r="AB113" s="130"/>
    </row>
    <row r="114" spans="1:28" s="4" customFormat="1" ht="13.5" customHeight="1" x14ac:dyDescent="0.2">
      <c r="A114" s="76"/>
      <c r="B114" s="167" t="s">
        <v>221</v>
      </c>
      <c r="C114" s="24" t="s">
        <v>105</v>
      </c>
      <c r="D114" s="248"/>
      <c r="E114" s="196"/>
      <c r="F114" s="188"/>
      <c r="G114" s="188"/>
      <c r="H114" s="188"/>
      <c r="I114" s="188"/>
      <c r="J114" s="188"/>
      <c r="K114" s="130"/>
      <c r="L114" s="130"/>
      <c r="M114" s="130"/>
      <c r="N114" s="130"/>
      <c r="O114" s="130"/>
      <c r="P114" s="130"/>
      <c r="Q114" s="131"/>
      <c r="R114" s="132"/>
      <c r="S114" s="132"/>
      <c r="T114" s="132"/>
      <c r="U114" s="132"/>
      <c r="V114" s="132"/>
      <c r="W114" s="130"/>
      <c r="X114" s="130"/>
      <c r="Y114" s="130"/>
      <c r="Z114" s="130"/>
      <c r="AA114" s="130"/>
      <c r="AB114" s="130"/>
    </row>
    <row r="115" spans="1:28" s="4" customFormat="1" ht="13.5" customHeight="1" thickBot="1" x14ac:dyDescent="0.25">
      <c r="A115" s="80"/>
      <c r="B115" s="167"/>
      <c r="C115" s="49"/>
      <c r="D115" s="249"/>
      <c r="E115" s="189"/>
      <c r="F115" s="190"/>
      <c r="G115" s="190"/>
      <c r="H115" s="190"/>
      <c r="I115" s="190"/>
      <c r="J115" s="190"/>
      <c r="K115" s="133"/>
      <c r="L115" s="133"/>
      <c r="M115" s="133"/>
      <c r="N115" s="133"/>
      <c r="O115" s="133"/>
      <c r="P115" s="133"/>
      <c r="Q115" s="134"/>
      <c r="R115" s="135"/>
      <c r="S115" s="135"/>
      <c r="T115" s="135"/>
      <c r="U115" s="135"/>
      <c r="V115" s="135"/>
      <c r="W115" s="133"/>
      <c r="X115" s="133"/>
      <c r="Y115" s="133"/>
      <c r="Z115" s="133"/>
      <c r="AA115" s="133"/>
      <c r="AB115" s="133"/>
    </row>
    <row r="116" spans="1:28" s="4" customFormat="1" ht="13.5" customHeight="1" x14ac:dyDescent="0.2">
      <c r="A116" s="79">
        <v>35</v>
      </c>
      <c r="B116" s="169"/>
      <c r="C116" s="45"/>
      <c r="D116" s="187">
        <f t="shared" ref="D116:D117" si="201">+Q116*96%</f>
        <v>23.47</v>
      </c>
      <c r="E116" s="187">
        <f t="shared" ref="E116:I117" si="202">Q116</f>
        <v>24.45</v>
      </c>
      <c r="F116" s="187">
        <f t="shared" si="202"/>
        <v>25.43</v>
      </c>
      <c r="G116" s="187">
        <f t="shared" si="202"/>
        <v>26.45</v>
      </c>
      <c r="H116" s="187">
        <f t="shared" si="202"/>
        <v>27.5</v>
      </c>
      <c r="I116" s="187">
        <f t="shared" si="202"/>
        <v>28.6</v>
      </c>
      <c r="J116" s="187">
        <f>V116</f>
        <v>29.75</v>
      </c>
      <c r="K116" s="130"/>
      <c r="L116" s="130">
        <f>(F116/E116)-1</f>
        <v>4.0082E-2</v>
      </c>
      <c r="M116" s="130">
        <f t="shared" ref="M116:P116" si="203">(G116/F116)-1</f>
        <v>4.011E-2</v>
      </c>
      <c r="N116" s="130">
        <f t="shared" si="203"/>
        <v>3.9697999999999997E-2</v>
      </c>
      <c r="O116" s="130">
        <f t="shared" si="203"/>
        <v>0.04</v>
      </c>
      <c r="P116" s="130">
        <f t="shared" si="203"/>
        <v>4.0210000000000003E-2</v>
      </c>
      <c r="Q116" s="204">
        <f>ROUND(VLOOKUP($A116,'2018 REG - ORD 812'!$A$9:$U$303,16,FALSE)*(1+$I$2),5)</f>
        <v>24.451270000000001</v>
      </c>
      <c r="R116" s="204">
        <f>ROUND(VLOOKUP($A116,'2018 REG - ORD 812'!$A$9:$U$303,17,FALSE)*(1+$I$2),5)</f>
        <v>25.429320000000001</v>
      </c>
      <c r="S116" s="204">
        <f>ROUND(VLOOKUP($A116,'2018 REG - ORD 812'!$A$9:$U$303,18,FALSE)*(1+$I$2),5)</f>
        <v>26.4465</v>
      </c>
      <c r="T116" s="204">
        <f>ROUND(VLOOKUP($A116,'2018 REG - ORD 812'!$A$9:$U$303,19,FALSE)*(1+$I$2),5)</f>
        <v>27.504359999999998</v>
      </c>
      <c r="U116" s="204">
        <f>ROUND(VLOOKUP($A116,'2018 REG - ORD 812'!$A$9:$U$303,20,FALSE)*(1+$I$2),5)</f>
        <v>28.60453</v>
      </c>
      <c r="V116" s="204">
        <f>ROUND(VLOOKUP($A116,'2018 REG - ORD 812'!$A$9:$U$303,21,FALSE)*(1+$I$2),5)</f>
        <v>29.748729999999998</v>
      </c>
      <c r="W116" s="130"/>
      <c r="X116" s="130">
        <f>(R116/Q116)-1</f>
        <v>0.04</v>
      </c>
      <c r="Y116" s="130">
        <f t="shared" ref="Y116:AB116" si="204">(S116/R116)-1</f>
        <v>0.04</v>
      </c>
      <c r="Z116" s="130">
        <f t="shared" si="204"/>
        <v>0.04</v>
      </c>
      <c r="AA116" s="130">
        <f t="shared" si="204"/>
        <v>0.04</v>
      </c>
      <c r="AB116" s="130">
        <f t="shared" si="204"/>
        <v>4.0001000000000002E-2</v>
      </c>
    </row>
    <row r="117" spans="1:28" s="4" customFormat="1" ht="13.5" customHeight="1" x14ac:dyDescent="0.2">
      <c r="A117" s="76" t="s">
        <v>141</v>
      </c>
      <c r="B117" s="167"/>
      <c r="C117" s="24"/>
      <c r="D117" s="188">
        <f t="shared" si="201"/>
        <v>48824</v>
      </c>
      <c r="E117" s="188">
        <f t="shared" si="202"/>
        <v>50859</v>
      </c>
      <c r="F117" s="188">
        <f t="shared" si="202"/>
        <v>52893</v>
      </c>
      <c r="G117" s="188">
        <f t="shared" si="202"/>
        <v>55009</v>
      </c>
      <c r="H117" s="188">
        <f t="shared" si="202"/>
        <v>57209</v>
      </c>
      <c r="I117" s="188">
        <f t="shared" si="202"/>
        <v>59497</v>
      </c>
      <c r="J117" s="188">
        <f>V117</f>
        <v>61877</v>
      </c>
      <c r="K117" s="130">
        <f>(E116/E109)-1</f>
        <v>2.5156999999999999E-2</v>
      </c>
      <c r="L117" s="130">
        <f>(F116/F109)-1</f>
        <v>2.4989999999999998E-2</v>
      </c>
      <c r="M117" s="130">
        <f t="shared" ref="M117:P117" si="205">(G116/G109)-1</f>
        <v>2.5194000000000001E-2</v>
      </c>
      <c r="N117" s="130">
        <f t="shared" si="205"/>
        <v>2.4972000000000001E-2</v>
      </c>
      <c r="O117" s="130">
        <f t="shared" si="205"/>
        <v>2.4722000000000001E-2</v>
      </c>
      <c r="P117" s="130">
        <f t="shared" si="205"/>
        <v>2.5155E-2</v>
      </c>
      <c r="Q117" s="131">
        <f t="shared" ref="Q117:U117" si="206">ROUND((Q116*2080),5)</f>
        <v>50858.641600000003</v>
      </c>
      <c r="R117" s="132">
        <f t="shared" si="206"/>
        <v>52892.9856</v>
      </c>
      <c r="S117" s="132">
        <f t="shared" si="206"/>
        <v>55008.72</v>
      </c>
      <c r="T117" s="132">
        <f t="shared" si="206"/>
        <v>57209.068800000001</v>
      </c>
      <c r="U117" s="132">
        <f t="shared" si="206"/>
        <v>59497.422400000003</v>
      </c>
      <c r="V117" s="132">
        <f>ROUND((V116*2080),5)</f>
        <v>61877.358399999997</v>
      </c>
      <c r="W117" s="130">
        <f>(Q116/Q109)-1</f>
        <v>2.5000000000000001E-2</v>
      </c>
      <c r="X117" s="130">
        <f>(R116/R109)-1</f>
        <v>2.5000000000000001E-2</v>
      </c>
      <c r="Y117" s="130">
        <f t="shared" ref="Y117:AB117" si="207">(S116/S109)-1</f>
        <v>2.5000000000000001E-2</v>
      </c>
      <c r="Z117" s="130">
        <f t="shared" si="207"/>
        <v>2.5000000000000001E-2</v>
      </c>
      <c r="AA117" s="130">
        <f t="shared" si="207"/>
        <v>2.5000000000000001E-2</v>
      </c>
      <c r="AB117" s="130">
        <f t="shared" si="207"/>
        <v>2.5000000000000001E-2</v>
      </c>
    </row>
    <row r="118" spans="1:28" s="4" customFormat="1" ht="13.5" customHeight="1" thickBot="1" x14ac:dyDescent="0.25">
      <c r="A118" s="80"/>
      <c r="B118" s="168"/>
      <c r="C118" s="39"/>
      <c r="D118" s="247"/>
      <c r="E118" s="189"/>
      <c r="F118" s="190"/>
      <c r="G118" s="190"/>
      <c r="H118" s="190"/>
      <c r="I118" s="190"/>
      <c r="J118" s="190"/>
      <c r="K118" s="133"/>
      <c r="L118" s="133"/>
      <c r="M118" s="133"/>
      <c r="N118" s="133"/>
      <c r="O118" s="133"/>
      <c r="P118" s="133"/>
      <c r="Q118" s="134"/>
      <c r="R118" s="135"/>
      <c r="S118" s="135"/>
      <c r="T118" s="135"/>
      <c r="U118" s="135"/>
      <c r="V118" s="135"/>
      <c r="W118" s="133"/>
      <c r="X118" s="133"/>
      <c r="Y118" s="133"/>
      <c r="Z118" s="133"/>
      <c r="AA118" s="133"/>
      <c r="AB118" s="133"/>
    </row>
    <row r="119" spans="1:28" s="4" customFormat="1" ht="13.5" customHeight="1" x14ac:dyDescent="0.2">
      <c r="A119" s="79">
        <v>36</v>
      </c>
      <c r="B119" s="169" t="s">
        <v>24</v>
      </c>
      <c r="C119" s="45" t="s">
        <v>105</v>
      </c>
      <c r="D119" s="187">
        <f t="shared" ref="D119:D120" si="208">+Q119*96%</f>
        <v>24.06</v>
      </c>
      <c r="E119" s="187">
        <f t="shared" ref="E119:I120" si="209">Q119</f>
        <v>25.06</v>
      </c>
      <c r="F119" s="187">
        <f t="shared" si="209"/>
        <v>26.07</v>
      </c>
      <c r="G119" s="187">
        <f t="shared" si="209"/>
        <v>27.11</v>
      </c>
      <c r="H119" s="187">
        <f t="shared" si="209"/>
        <v>28.19</v>
      </c>
      <c r="I119" s="187">
        <f t="shared" si="209"/>
        <v>29.32</v>
      </c>
      <c r="J119" s="187">
        <f>V119</f>
        <v>30.49</v>
      </c>
      <c r="K119" s="130"/>
      <c r="L119" s="130">
        <f>(F119/E119)-1</f>
        <v>4.0302999999999999E-2</v>
      </c>
      <c r="M119" s="130">
        <f t="shared" ref="M119:P119" si="210">(G119/F119)-1</f>
        <v>3.9892999999999998E-2</v>
      </c>
      <c r="N119" s="130">
        <f t="shared" si="210"/>
        <v>3.9837999999999998E-2</v>
      </c>
      <c r="O119" s="130">
        <f t="shared" si="210"/>
        <v>4.0085000000000003E-2</v>
      </c>
      <c r="P119" s="130">
        <f t="shared" si="210"/>
        <v>3.9905000000000003E-2</v>
      </c>
      <c r="Q119" s="204">
        <f>ROUND(VLOOKUP($A119,'2018 REG - ORD 812'!$A$9:$U$303,16,FALSE)*(1+$I$2),5)</f>
        <v>25.062570000000001</v>
      </c>
      <c r="R119" s="204">
        <f>ROUND(VLOOKUP($A119,'2018 REG - ORD 812'!$A$9:$U$303,17,FALSE)*(1+$I$2),5)</f>
        <v>26.065069999999999</v>
      </c>
      <c r="S119" s="204">
        <f>ROUND(VLOOKUP($A119,'2018 REG - ORD 812'!$A$9:$U$303,18,FALSE)*(1+$I$2),5)</f>
        <v>27.107669999999999</v>
      </c>
      <c r="T119" s="204">
        <f>ROUND(VLOOKUP($A119,'2018 REG - ORD 812'!$A$9:$U$303,19,FALSE)*(1+$I$2),5)</f>
        <v>28.191980000000001</v>
      </c>
      <c r="U119" s="204">
        <f>ROUND(VLOOKUP($A119,'2018 REG - ORD 812'!$A$9:$U$303,20,FALSE)*(1+$I$2),5)</f>
        <v>29.319669999999999</v>
      </c>
      <c r="V119" s="204">
        <f>ROUND(VLOOKUP($A119,'2018 REG - ORD 812'!$A$9:$U$303,21,FALSE)*(1+$I$2),5)</f>
        <v>30.492439999999998</v>
      </c>
      <c r="W119" s="130"/>
      <c r="X119" s="130">
        <f>(R119/Q119)-1</f>
        <v>0.04</v>
      </c>
      <c r="Y119" s="130">
        <f t="shared" ref="Y119:AB119" si="211">(S119/R119)-1</f>
        <v>0.04</v>
      </c>
      <c r="Z119" s="130">
        <f t="shared" si="211"/>
        <v>0.04</v>
      </c>
      <c r="AA119" s="130">
        <f t="shared" si="211"/>
        <v>0.04</v>
      </c>
      <c r="AB119" s="130">
        <f t="shared" si="211"/>
        <v>3.9999E-2</v>
      </c>
    </row>
    <row r="120" spans="1:28" s="4" customFormat="1" ht="13.5" customHeight="1" x14ac:dyDescent="0.2">
      <c r="A120" s="76"/>
      <c r="B120" s="167" t="s">
        <v>158</v>
      </c>
      <c r="C120" s="24" t="s">
        <v>105</v>
      </c>
      <c r="D120" s="188">
        <f t="shared" si="208"/>
        <v>50045</v>
      </c>
      <c r="E120" s="188">
        <f t="shared" si="209"/>
        <v>52130</v>
      </c>
      <c r="F120" s="188">
        <f t="shared" si="209"/>
        <v>54215</v>
      </c>
      <c r="G120" s="188">
        <f t="shared" si="209"/>
        <v>56384</v>
      </c>
      <c r="H120" s="188">
        <f t="shared" si="209"/>
        <v>58639</v>
      </c>
      <c r="I120" s="188">
        <f t="shared" si="209"/>
        <v>60985</v>
      </c>
      <c r="J120" s="188">
        <f>V120</f>
        <v>63424</v>
      </c>
      <c r="K120" s="130">
        <f>(E119/E116)-1</f>
        <v>2.4948999999999999E-2</v>
      </c>
      <c r="L120" s="130">
        <f>(F119/F116)-1</f>
        <v>2.5166999999999998E-2</v>
      </c>
      <c r="M120" s="130">
        <f t="shared" ref="M120:P120" si="212">(G119/G116)-1</f>
        <v>2.4952999999999999E-2</v>
      </c>
      <c r="N120" s="130">
        <f t="shared" si="212"/>
        <v>2.5090999999999999E-2</v>
      </c>
      <c r="O120" s="130">
        <f t="shared" si="212"/>
        <v>2.5174999999999999E-2</v>
      </c>
      <c r="P120" s="130">
        <f t="shared" si="212"/>
        <v>2.4874E-2</v>
      </c>
      <c r="Q120" s="131">
        <f t="shared" ref="Q120:U120" si="213">ROUND((Q119*2080),5)</f>
        <v>52130.145600000003</v>
      </c>
      <c r="R120" s="132">
        <f t="shared" si="213"/>
        <v>54215.345600000001</v>
      </c>
      <c r="S120" s="132">
        <f t="shared" si="213"/>
        <v>56383.953600000001</v>
      </c>
      <c r="T120" s="132">
        <f t="shared" si="213"/>
        <v>58639.318399999996</v>
      </c>
      <c r="U120" s="132">
        <f t="shared" si="213"/>
        <v>60984.9136</v>
      </c>
      <c r="V120" s="132">
        <f>ROUND((V119*2080),5)</f>
        <v>63424.275199999996</v>
      </c>
      <c r="W120" s="130">
        <f>(Q119/Q116)-1</f>
        <v>2.5000999999999999E-2</v>
      </c>
      <c r="X120" s="130">
        <f>(R119/R116)-1</f>
        <v>2.5000999999999999E-2</v>
      </c>
      <c r="Y120" s="130">
        <f t="shared" ref="Y120:AB120" si="214">(S119/S116)-1</f>
        <v>2.5000000000000001E-2</v>
      </c>
      <c r="Z120" s="130">
        <f t="shared" si="214"/>
        <v>2.5000000000000001E-2</v>
      </c>
      <c r="AA120" s="130">
        <f t="shared" si="214"/>
        <v>2.5000999999999999E-2</v>
      </c>
      <c r="AB120" s="130">
        <f t="shared" si="214"/>
        <v>2.5000000000000001E-2</v>
      </c>
    </row>
    <row r="121" spans="1:28" s="4" customFormat="1" ht="13.5" customHeight="1" thickBot="1" x14ac:dyDescent="0.25">
      <c r="A121" s="80"/>
      <c r="B121" s="168"/>
      <c r="C121" s="39"/>
      <c r="D121" s="247"/>
      <c r="E121" s="189"/>
      <c r="F121" s="190"/>
      <c r="G121" s="190"/>
      <c r="H121" s="190"/>
      <c r="I121" s="190"/>
      <c r="J121" s="190"/>
      <c r="K121" s="133"/>
      <c r="L121" s="133"/>
      <c r="M121" s="133"/>
      <c r="N121" s="133"/>
      <c r="O121" s="133"/>
      <c r="P121" s="133"/>
      <c r="Q121" s="134"/>
      <c r="R121" s="135"/>
      <c r="S121" s="135"/>
      <c r="T121" s="135"/>
      <c r="U121" s="135"/>
      <c r="V121" s="135"/>
      <c r="W121" s="133"/>
      <c r="X121" s="133"/>
      <c r="Y121" s="133"/>
      <c r="Z121" s="133"/>
      <c r="AA121" s="133"/>
      <c r="AB121" s="133"/>
    </row>
    <row r="122" spans="1:28" s="4" customFormat="1" ht="13.5" customHeight="1" x14ac:dyDescent="0.2">
      <c r="A122" s="79">
        <v>37</v>
      </c>
      <c r="B122" s="166" t="s">
        <v>25</v>
      </c>
      <c r="C122" s="45" t="s">
        <v>105</v>
      </c>
      <c r="D122" s="187">
        <f t="shared" ref="D122:D123" si="215">+Q122*96%</f>
        <v>24.66</v>
      </c>
      <c r="E122" s="187">
        <f t="shared" ref="E122:I123" si="216">Q122</f>
        <v>25.69</v>
      </c>
      <c r="F122" s="187">
        <f t="shared" si="216"/>
        <v>26.72</v>
      </c>
      <c r="G122" s="187">
        <f t="shared" si="216"/>
        <v>27.79</v>
      </c>
      <c r="H122" s="187">
        <f t="shared" si="216"/>
        <v>28.9</v>
      </c>
      <c r="I122" s="187">
        <f t="shared" si="216"/>
        <v>30.05</v>
      </c>
      <c r="J122" s="187">
        <f>V122</f>
        <v>31.25</v>
      </c>
      <c r="K122" s="130"/>
      <c r="L122" s="130">
        <f>(F122/E122)-1</f>
        <v>4.0092999999999997E-2</v>
      </c>
      <c r="M122" s="130">
        <f t="shared" ref="M122:P122" si="217">(G122/F122)-1</f>
        <v>4.0044999999999997E-2</v>
      </c>
      <c r="N122" s="130">
        <f t="shared" si="217"/>
        <v>3.9941999999999998E-2</v>
      </c>
      <c r="O122" s="130">
        <f t="shared" si="217"/>
        <v>3.9792000000000001E-2</v>
      </c>
      <c r="P122" s="130">
        <f t="shared" si="217"/>
        <v>3.9933000000000003E-2</v>
      </c>
      <c r="Q122" s="204">
        <f>ROUND(VLOOKUP($A122,'2018 REG - ORD 812'!$A$9:$U$303,16,FALSE)*(1+$I$2),5)</f>
        <v>25.689119999999999</v>
      </c>
      <c r="R122" s="204">
        <f>ROUND(VLOOKUP($A122,'2018 REG - ORD 812'!$A$9:$U$303,17,FALSE)*(1+$I$2),5)</f>
        <v>26.716699999999999</v>
      </c>
      <c r="S122" s="204">
        <f>ROUND(VLOOKUP($A122,'2018 REG - ORD 812'!$A$9:$U$303,18,FALSE)*(1+$I$2),5)</f>
        <v>27.785360000000001</v>
      </c>
      <c r="T122" s="204">
        <f>ROUND(VLOOKUP($A122,'2018 REG - ORD 812'!$A$9:$U$303,19,FALSE)*(1+$I$2),5)</f>
        <v>28.89678</v>
      </c>
      <c r="U122" s="204">
        <f>ROUND(VLOOKUP($A122,'2018 REG - ORD 812'!$A$9:$U$303,20,FALSE)*(1+$I$2),5)</f>
        <v>30.05265</v>
      </c>
      <c r="V122" s="204">
        <f>ROUND(VLOOKUP($A122,'2018 REG - ORD 812'!$A$9:$U$303,21,FALSE)*(1+$I$2),5)</f>
        <v>31.254770000000001</v>
      </c>
      <c r="W122" s="130"/>
      <c r="X122" s="130">
        <f>(R122/Q122)-1</f>
        <v>4.0001000000000002E-2</v>
      </c>
      <c r="Y122" s="130">
        <f t="shared" ref="Y122:AB122" si="218">(S122/R122)-1</f>
        <v>0.04</v>
      </c>
      <c r="Z122" s="130">
        <f t="shared" si="218"/>
        <v>0.04</v>
      </c>
      <c r="AA122" s="130">
        <f t="shared" si="218"/>
        <v>0.04</v>
      </c>
      <c r="AB122" s="130">
        <f t="shared" si="218"/>
        <v>0.04</v>
      </c>
    </row>
    <row r="123" spans="1:28" s="4" customFormat="1" ht="13.5" customHeight="1" x14ac:dyDescent="0.2">
      <c r="A123" s="76" t="s">
        <v>141</v>
      </c>
      <c r="B123" s="167" t="s">
        <v>157</v>
      </c>
      <c r="C123" s="29" t="s">
        <v>105</v>
      </c>
      <c r="D123" s="188">
        <f t="shared" si="215"/>
        <v>51296</v>
      </c>
      <c r="E123" s="188">
        <f t="shared" si="216"/>
        <v>53433</v>
      </c>
      <c r="F123" s="188">
        <f t="shared" si="216"/>
        <v>55571</v>
      </c>
      <c r="G123" s="188">
        <f t="shared" si="216"/>
        <v>57794</v>
      </c>
      <c r="H123" s="188">
        <f t="shared" si="216"/>
        <v>60105</v>
      </c>
      <c r="I123" s="188">
        <f t="shared" si="216"/>
        <v>62510</v>
      </c>
      <c r="J123" s="188">
        <f>V123</f>
        <v>65010</v>
      </c>
      <c r="K123" s="130">
        <f>(E122/E119)-1</f>
        <v>2.5139999999999999E-2</v>
      </c>
      <c r="L123" s="130">
        <f>(F122/F119)-1</f>
        <v>2.4933E-2</v>
      </c>
      <c r="M123" s="130">
        <f t="shared" ref="M123:P123" si="219">(G122/G119)-1</f>
        <v>2.5083000000000001E-2</v>
      </c>
      <c r="N123" s="130">
        <f t="shared" si="219"/>
        <v>2.5186E-2</v>
      </c>
      <c r="O123" s="130">
        <f t="shared" si="219"/>
        <v>2.4898E-2</v>
      </c>
      <c r="P123" s="130">
        <f t="shared" si="219"/>
        <v>2.4926E-2</v>
      </c>
      <c r="Q123" s="131">
        <f t="shared" ref="Q123:U123" si="220">ROUND((Q122*2080),5)</f>
        <v>53433.369599999998</v>
      </c>
      <c r="R123" s="132">
        <f t="shared" si="220"/>
        <v>55570.735999999997</v>
      </c>
      <c r="S123" s="132">
        <f t="shared" si="220"/>
        <v>57793.548799999997</v>
      </c>
      <c r="T123" s="132">
        <f t="shared" si="220"/>
        <v>60105.3024</v>
      </c>
      <c r="U123" s="132">
        <f t="shared" si="220"/>
        <v>62509.512000000002</v>
      </c>
      <c r="V123" s="132">
        <f>ROUND((V122*2080),5)</f>
        <v>65009.921600000001</v>
      </c>
      <c r="W123" s="130">
        <f>(Q122/Q119)-1</f>
        <v>2.4999E-2</v>
      </c>
      <c r="X123" s="130">
        <f>(R122/R119)-1</f>
        <v>2.5000000000000001E-2</v>
      </c>
      <c r="Y123" s="130">
        <f t="shared" ref="Y123:AB123" si="221">(S122/S119)-1</f>
        <v>2.5000000000000001E-2</v>
      </c>
      <c r="Z123" s="130">
        <f t="shared" si="221"/>
        <v>2.5000000000000001E-2</v>
      </c>
      <c r="AA123" s="130">
        <f t="shared" si="221"/>
        <v>2.5000000000000001E-2</v>
      </c>
      <c r="AB123" s="130">
        <f t="shared" si="221"/>
        <v>2.5000999999999999E-2</v>
      </c>
    </row>
    <row r="124" spans="1:28" s="4" customFormat="1" ht="13.5" customHeight="1" x14ac:dyDescent="0.2">
      <c r="A124" s="76"/>
      <c r="B124" s="167" t="s">
        <v>222</v>
      </c>
      <c r="C124" s="29" t="s">
        <v>105</v>
      </c>
      <c r="D124" s="250"/>
      <c r="E124" s="194"/>
      <c r="F124" s="195"/>
      <c r="G124" s="195"/>
      <c r="H124" s="195"/>
      <c r="I124" s="195"/>
      <c r="J124" s="195"/>
      <c r="K124" s="136"/>
      <c r="L124" s="136"/>
      <c r="M124" s="136"/>
      <c r="N124" s="136"/>
      <c r="O124" s="136"/>
      <c r="P124" s="136"/>
      <c r="Q124" s="131"/>
      <c r="R124" s="132"/>
      <c r="S124" s="132"/>
      <c r="T124" s="132"/>
      <c r="U124" s="132"/>
      <c r="V124" s="132"/>
      <c r="W124" s="136"/>
      <c r="X124" s="136"/>
      <c r="Y124" s="136"/>
      <c r="Z124" s="136"/>
      <c r="AA124" s="136"/>
      <c r="AB124" s="136"/>
    </row>
    <row r="125" spans="1:28" s="4" customFormat="1" ht="13.5" customHeight="1" thickBot="1" x14ac:dyDescent="0.25">
      <c r="A125" s="80"/>
      <c r="B125" s="168"/>
      <c r="C125" s="39"/>
      <c r="D125" s="247"/>
      <c r="E125" s="189"/>
      <c r="F125" s="190"/>
      <c r="G125" s="190"/>
      <c r="H125" s="190"/>
      <c r="I125" s="190"/>
      <c r="J125" s="190"/>
      <c r="K125" s="133"/>
      <c r="L125" s="133"/>
      <c r="M125" s="133"/>
      <c r="N125" s="133"/>
      <c r="O125" s="133"/>
      <c r="P125" s="133"/>
      <c r="Q125" s="134"/>
      <c r="R125" s="135"/>
      <c r="S125" s="135"/>
      <c r="T125" s="135"/>
      <c r="U125" s="135"/>
      <c r="V125" s="135"/>
      <c r="W125" s="133"/>
      <c r="X125" s="133"/>
      <c r="Y125" s="133"/>
      <c r="Z125" s="133"/>
      <c r="AA125" s="133"/>
      <c r="AB125" s="133"/>
    </row>
    <row r="126" spans="1:28" s="4" customFormat="1" ht="13.5" customHeight="1" x14ac:dyDescent="0.2">
      <c r="A126" s="79">
        <v>38</v>
      </c>
      <c r="B126" s="166" t="s">
        <v>26</v>
      </c>
      <c r="C126" s="45" t="s">
        <v>105</v>
      </c>
      <c r="D126" s="187">
        <f t="shared" ref="D126:D127" si="222">+Q126*96%</f>
        <v>25.28</v>
      </c>
      <c r="E126" s="187">
        <f t="shared" ref="E126:I127" si="223">Q126</f>
        <v>26.33</v>
      </c>
      <c r="F126" s="187">
        <f t="shared" si="223"/>
        <v>27.38</v>
      </c>
      <c r="G126" s="187">
        <f t="shared" si="223"/>
        <v>28.48</v>
      </c>
      <c r="H126" s="187">
        <f t="shared" si="223"/>
        <v>29.62</v>
      </c>
      <c r="I126" s="187">
        <f t="shared" si="223"/>
        <v>30.8</v>
      </c>
      <c r="J126" s="187">
        <f>V126</f>
        <v>32.04</v>
      </c>
      <c r="K126" s="130"/>
      <c r="L126" s="130">
        <f>(F126/E126)-1</f>
        <v>3.9877999999999997E-2</v>
      </c>
      <c r="M126" s="130">
        <f t="shared" ref="M126:P126" si="224">(G126/F126)-1</f>
        <v>4.0175000000000002E-2</v>
      </c>
      <c r="N126" s="130">
        <f t="shared" si="224"/>
        <v>4.0028000000000001E-2</v>
      </c>
      <c r="O126" s="130">
        <f t="shared" si="224"/>
        <v>3.9837999999999998E-2</v>
      </c>
      <c r="P126" s="130">
        <f t="shared" si="224"/>
        <v>4.0259999999999997E-2</v>
      </c>
      <c r="Q126" s="204">
        <f>ROUND(VLOOKUP($A126,'2018 REG - ORD 812'!$A$9:$U$303,16,FALSE)*(1+$I$2),5)</f>
        <v>26.33136</v>
      </c>
      <c r="R126" s="204">
        <f>ROUND(VLOOKUP($A126,'2018 REG - ORD 812'!$A$9:$U$303,17,FALSE)*(1+$I$2),5)</f>
        <v>27.384609999999999</v>
      </c>
      <c r="S126" s="204">
        <f>ROUND(VLOOKUP($A126,'2018 REG - ORD 812'!$A$9:$U$303,18,FALSE)*(1+$I$2),5)</f>
        <v>28.48</v>
      </c>
      <c r="T126" s="204">
        <f>ROUND(VLOOKUP($A126,'2018 REG - ORD 812'!$A$9:$U$303,19,FALSE)*(1+$I$2),5)</f>
        <v>29.619199999999999</v>
      </c>
      <c r="U126" s="204">
        <f>ROUND(VLOOKUP($A126,'2018 REG - ORD 812'!$A$9:$U$303,20,FALSE)*(1+$I$2),5)</f>
        <v>30.80397</v>
      </c>
      <c r="V126" s="204">
        <f>ROUND(VLOOKUP($A126,'2018 REG - ORD 812'!$A$9:$U$303,21,FALSE)*(1+$I$2),5)</f>
        <v>32.036140000000003</v>
      </c>
      <c r="W126" s="130"/>
      <c r="X126" s="130">
        <f>(R126/Q126)-1</f>
        <v>0.04</v>
      </c>
      <c r="Y126" s="130">
        <f t="shared" ref="Y126:AB126" si="225">(S126/R126)-1</f>
        <v>0.04</v>
      </c>
      <c r="Z126" s="130">
        <f t="shared" si="225"/>
        <v>0.04</v>
      </c>
      <c r="AA126" s="130">
        <f t="shared" si="225"/>
        <v>0.04</v>
      </c>
      <c r="AB126" s="130">
        <f t="shared" si="225"/>
        <v>0.04</v>
      </c>
    </row>
    <row r="127" spans="1:28" s="4" customFormat="1" ht="13.5" customHeight="1" x14ac:dyDescent="0.2">
      <c r="A127" s="76" t="s">
        <v>141</v>
      </c>
      <c r="B127" s="171" t="s">
        <v>58</v>
      </c>
      <c r="C127" s="24" t="s">
        <v>105</v>
      </c>
      <c r="D127" s="188">
        <f t="shared" si="222"/>
        <v>52578</v>
      </c>
      <c r="E127" s="188">
        <f t="shared" si="223"/>
        <v>54769</v>
      </c>
      <c r="F127" s="188">
        <f t="shared" si="223"/>
        <v>56960</v>
      </c>
      <c r="G127" s="188">
        <f t="shared" si="223"/>
        <v>59238</v>
      </c>
      <c r="H127" s="188">
        <f t="shared" si="223"/>
        <v>61608</v>
      </c>
      <c r="I127" s="188">
        <f t="shared" si="223"/>
        <v>64072</v>
      </c>
      <c r="J127" s="188">
        <f>V127</f>
        <v>66635</v>
      </c>
      <c r="K127" s="130">
        <f>(E126/E122)-1</f>
        <v>2.4912E-2</v>
      </c>
      <c r="L127" s="130">
        <f>(F126/F122)-1</f>
        <v>2.4701000000000001E-2</v>
      </c>
      <c r="M127" s="130">
        <f t="shared" ref="M127:P127" si="226">(G126/G122)-1</f>
        <v>2.4829E-2</v>
      </c>
      <c r="N127" s="130">
        <f t="shared" si="226"/>
        <v>2.4913000000000001E-2</v>
      </c>
      <c r="O127" s="130">
        <f t="shared" si="226"/>
        <v>2.4958000000000001E-2</v>
      </c>
      <c r="P127" s="130">
        <f t="shared" si="226"/>
        <v>2.528E-2</v>
      </c>
      <c r="Q127" s="131">
        <f t="shared" ref="Q127:U127" si="227">ROUND((Q126*2080),5)</f>
        <v>54769.228799999997</v>
      </c>
      <c r="R127" s="132">
        <f t="shared" si="227"/>
        <v>56959.988799999999</v>
      </c>
      <c r="S127" s="132">
        <f t="shared" si="227"/>
        <v>59238.400000000001</v>
      </c>
      <c r="T127" s="132">
        <f t="shared" si="227"/>
        <v>61607.936000000002</v>
      </c>
      <c r="U127" s="132">
        <f t="shared" si="227"/>
        <v>64072.257599999997</v>
      </c>
      <c r="V127" s="132">
        <f>ROUND((V126*2080),5)</f>
        <v>66635.171199999997</v>
      </c>
      <c r="W127" s="130">
        <f>(Q126/Q122)-1</f>
        <v>2.5000000000000001E-2</v>
      </c>
      <c r="X127" s="130">
        <f>(R126/R122)-1</f>
        <v>2.5000000000000001E-2</v>
      </c>
      <c r="Y127" s="130">
        <f t="shared" ref="Y127:AB127" si="228">(S126/S122)-1</f>
        <v>2.5000000000000001E-2</v>
      </c>
      <c r="Z127" s="130">
        <f t="shared" si="228"/>
        <v>2.5000000000000001E-2</v>
      </c>
      <c r="AA127" s="130">
        <f t="shared" si="228"/>
        <v>2.5000000000000001E-2</v>
      </c>
      <c r="AB127" s="130">
        <f t="shared" si="228"/>
        <v>2.5000000000000001E-2</v>
      </c>
    </row>
    <row r="128" spans="1:28" s="4" customFormat="1" ht="13.5" customHeight="1" x14ac:dyDescent="0.2">
      <c r="A128" s="76"/>
      <c r="B128" s="167" t="s">
        <v>282</v>
      </c>
      <c r="C128" s="24" t="s">
        <v>105</v>
      </c>
      <c r="D128" s="248"/>
      <c r="E128" s="194"/>
      <c r="F128" s="195"/>
      <c r="G128" s="195"/>
      <c r="H128" s="195"/>
      <c r="I128" s="195"/>
      <c r="J128" s="195"/>
      <c r="K128" s="136"/>
      <c r="L128" s="136"/>
      <c r="M128" s="136"/>
      <c r="N128" s="136"/>
      <c r="O128" s="136"/>
      <c r="P128" s="136"/>
      <c r="Q128" s="131"/>
      <c r="R128" s="132"/>
      <c r="S128" s="132"/>
      <c r="T128" s="132"/>
      <c r="U128" s="132"/>
      <c r="V128" s="132"/>
      <c r="W128" s="136"/>
      <c r="X128" s="136"/>
      <c r="Y128" s="136"/>
      <c r="Z128" s="136"/>
      <c r="AA128" s="136"/>
      <c r="AB128" s="136"/>
    </row>
    <row r="129" spans="1:28" s="4" customFormat="1" ht="13.5" customHeight="1" thickBot="1" x14ac:dyDescent="0.25">
      <c r="A129" s="80"/>
      <c r="B129" s="168"/>
      <c r="C129" s="39"/>
      <c r="D129" s="247"/>
      <c r="E129" s="189"/>
      <c r="F129" s="190"/>
      <c r="G129" s="190"/>
      <c r="H129" s="190"/>
      <c r="I129" s="190"/>
      <c r="J129" s="190"/>
      <c r="K129" s="133"/>
      <c r="L129" s="133"/>
      <c r="M129" s="133"/>
      <c r="N129" s="133"/>
      <c r="O129" s="133"/>
      <c r="P129" s="133"/>
      <c r="Q129" s="134"/>
      <c r="R129" s="135"/>
      <c r="S129" s="135"/>
      <c r="T129" s="135"/>
      <c r="U129" s="135"/>
      <c r="V129" s="135"/>
      <c r="W129" s="133"/>
      <c r="X129" s="133"/>
      <c r="Y129" s="133"/>
      <c r="Z129" s="133"/>
      <c r="AA129" s="133"/>
      <c r="AB129" s="133"/>
    </row>
    <row r="130" spans="1:28" s="4" customFormat="1" ht="13.5" customHeight="1" x14ac:dyDescent="0.2">
      <c r="A130" s="79">
        <v>39</v>
      </c>
      <c r="B130" s="166"/>
      <c r="C130" s="45" t="s">
        <v>105</v>
      </c>
      <c r="D130" s="187">
        <f t="shared" ref="D130:D131" si="229">+Q130*96%</f>
        <v>25.91</v>
      </c>
      <c r="E130" s="187">
        <f t="shared" ref="E130:I131" si="230">Q130</f>
        <v>26.99</v>
      </c>
      <c r="F130" s="187">
        <f t="shared" si="230"/>
        <v>28.07</v>
      </c>
      <c r="G130" s="187">
        <f t="shared" si="230"/>
        <v>29.19</v>
      </c>
      <c r="H130" s="187">
        <f t="shared" si="230"/>
        <v>30.36</v>
      </c>
      <c r="I130" s="187">
        <f t="shared" si="230"/>
        <v>31.57</v>
      </c>
      <c r="J130" s="187">
        <f>V130</f>
        <v>32.840000000000003</v>
      </c>
      <c r="K130" s="130"/>
      <c r="L130" s="130">
        <f>(F130/E130)-1</f>
        <v>4.0015000000000002E-2</v>
      </c>
      <c r="M130" s="130">
        <f t="shared" ref="M130:P130" si="231">(G130/F130)-1</f>
        <v>3.9899999999999998E-2</v>
      </c>
      <c r="N130" s="130">
        <f t="shared" si="231"/>
        <v>4.0082E-2</v>
      </c>
      <c r="O130" s="130">
        <f t="shared" si="231"/>
        <v>3.9855000000000002E-2</v>
      </c>
      <c r="P130" s="130">
        <f t="shared" si="231"/>
        <v>4.0228E-2</v>
      </c>
      <c r="Q130" s="204">
        <f>ROUND(VLOOKUP($A130,'2018 REG - ORD 812'!$A$9:$U$303,16,FALSE)*(1+$I$2),5)</f>
        <v>26.989650000000001</v>
      </c>
      <c r="R130" s="204">
        <f>ROUND(VLOOKUP($A130,'2018 REG - ORD 812'!$A$9:$U$303,17,FALSE)*(1+$I$2),5)</f>
        <v>28.069240000000001</v>
      </c>
      <c r="S130" s="204">
        <f>ROUND(VLOOKUP($A130,'2018 REG - ORD 812'!$A$9:$U$303,18,FALSE)*(1+$I$2),5)</f>
        <v>29.192</v>
      </c>
      <c r="T130" s="204">
        <f>ROUND(VLOOKUP($A130,'2018 REG - ORD 812'!$A$9:$U$303,19,FALSE)*(1+$I$2),5)</f>
        <v>30.359690000000001</v>
      </c>
      <c r="U130" s="204">
        <f>ROUND(VLOOKUP($A130,'2018 REG - ORD 812'!$A$9:$U$303,20,FALSE)*(1+$I$2),5)</f>
        <v>31.574059999999999</v>
      </c>
      <c r="V130" s="204">
        <f>ROUND(VLOOKUP($A130,'2018 REG - ORD 812'!$A$9:$U$303,21,FALSE)*(1+$I$2),5)</f>
        <v>32.837029999999999</v>
      </c>
      <c r="W130" s="130"/>
      <c r="X130" s="130">
        <f>(R130/Q130)-1</f>
        <v>0.04</v>
      </c>
      <c r="Y130" s="130">
        <f t="shared" ref="Y130:AB130" si="232">(S130/R130)-1</f>
        <v>0.04</v>
      </c>
      <c r="Z130" s="130">
        <f t="shared" si="232"/>
        <v>0.04</v>
      </c>
      <c r="AA130" s="130">
        <f t="shared" si="232"/>
        <v>3.9999E-2</v>
      </c>
      <c r="AB130" s="130">
        <f t="shared" si="232"/>
        <v>0.04</v>
      </c>
    </row>
    <row r="131" spans="1:28" s="4" customFormat="1" ht="13.5" customHeight="1" x14ac:dyDescent="0.2">
      <c r="A131" s="33" t="s">
        <v>141</v>
      </c>
      <c r="B131" s="171"/>
      <c r="C131" s="24" t="s">
        <v>105</v>
      </c>
      <c r="D131" s="188">
        <f t="shared" si="229"/>
        <v>53893</v>
      </c>
      <c r="E131" s="188">
        <f t="shared" si="230"/>
        <v>56138</v>
      </c>
      <c r="F131" s="188">
        <f t="shared" si="230"/>
        <v>58384</v>
      </c>
      <c r="G131" s="188">
        <f t="shared" si="230"/>
        <v>60719</v>
      </c>
      <c r="H131" s="188">
        <f t="shared" si="230"/>
        <v>63148</v>
      </c>
      <c r="I131" s="188">
        <f t="shared" si="230"/>
        <v>65674</v>
      </c>
      <c r="J131" s="188">
        <f>V131</f>
        <v>68301</v>
      </c>
      <c r="K131" s="130">
        <f>(E130/E126)-1</f>
        <v>2.5066000000000001E-2</v>
      </c>
      <c r="L131" s="130">
        <f>(F130/F126)-1</f>
        <v>2.5201000000000001E-2</v>
      </c>
      <c r="M131" s="130">
        <f t="shared" ref="M131:P131" si="233">(G130/G126)-1</f>
        <v>2.4930000000000001E-2</v>
      </c>
      <c r="N131" s="130">
        <f t="shared" si="233"/>
        <v>2.4983000000000002E-2</v>
      </c>
      <c r="O131" s="130">
        <f t="shared" si="233"/>
        <v>2.5000000000000001E-2</v>
      </c>
      <c r="P131" s="130">
        <f t="shared" si="233"/>
        <v>2.4969000000000002E-2</v>
      </c>
      <c r="Q131" s="131">
        <f t="shared" ref="Q131:U131" si="234">ROUND((Q130*2080),5)</f>
        <v>56138.472000000002</v>
      </c>
      <c r="R131" s="132">
        <f t="shared" si="234"/>
        <v>58384.019200000002</v>
      </c>
      <c r="S131" s="132">
        <f t="shared" si="234"/>
        <v>60719.360000000001</v>
      </c>
      <c r="T131" s="132">
        <f t="shared" si="234"/>
        <v>63148.155200000001</v>
      </c>
      <c r="U131" s="132">
        <f t="shared" si="234"/>
        <v>65674.044800000003</v>
      </c>
      <c r="V131" s="132">
        <f>ROUND((V130*2080),5)</f>
        <v>68301.022400000002</v>
      </c>
      <c r="W131" s="130">
        <f>(Q130/Q126)-1</f>
        <v>2.5000000000000001E-2</v>
      </c>
      <c r="X131" s="130">
        <f>(R130/R126)-1</f>
        <v>2.5000999999999999E-2</v>
      </c>
      <c r="Y131" s="130">
        <f t="shared" ref="Y131:AB131" si="235">(S130/S126)-1</f>
        <v>2.5000000000000001E-2</v>
      </c>
      <c r="Z131" s="130">
        <f t="shared" si="235"/>
        <v>2.5000000000000001E-2</v>
      </c>
      <c r="AA131" s="130">
        <f t="shared" si="235"/>
        <v>2.5000000000000001E-2</v>
      </c>
      <c r="AB131" s="130">
        <f t="shared" si="235"/>
        <v>2.5000000000000001E-2</v>
      </c>
    </row>
    <row r="132" spans="1:28" s="4" customFormat="1" ht="13.5" customHeight="1" x14ac:dyDescent="0.2">
      <c r="A132" s="33"/>
      <c r="B132" s="171"/>
      <c r="C132" s="24"/>
      <c r="D132" s="248"/>
      <c r="E132" s="194"/>
      <c r="F132" s="195"/>
      <c r="G132" s="195"/>
      <c r="H132" s="195"/>
      <c r="I132" s="195"/>
      <c r="J132" s="195"/>
      <c r="K132" s="136"/>
      <c r="L132" s="136"/>
      <c r="M132" s="136"/>
      <c r="N132" s="136"/>
      <c r="O132" s="136"/>
      <c r="P132" s="136"/>
      <c r="Q132" s="131"/>
      <c r="R132" s="132"/>
      <c r="S132" s="132"/>
      <c r="T132" s="132"/>
      <c r="U132" s="132"/>
      <c r="V132" s="132"/>
      <c r="W132" s="136"/>
      <c r="X132" s="136"/>
      <c r="Y132" s="136"/>
      <c r="Z132" s="136"/>
      <c r="AA132" s="136"/>
      <c r="AB132" s="136"/>
    </row>
    <row r="133" spans="1:28" s="4" customFormat="1" ht="13.5" customHeight="1" thickBot="1" x14ac:dyDescent="0.25">
      <c r="A133" s="81"/>
      <c r="B133" s="172"/>
      <c r="C133" s="85"/>
      <c r="D133" s="251"/>
      <c r="E133" s="189"/>
      <c r="F133" s="190"/>
      <c r="G133" s="190"/>
      <c r="H133" s="190"/>
      <c r="I133" s="190"/>
      <c r="J133" s="190"/>
      <c r="K133" s="133"/>
      <c r="L133" s="133"/>
      <c r="M133" s="133"/>
      <c r="N133" s="133"/>
      <c r="O133" s="133"/>
      <c r="P133" s="133"/>
      <c r="Q133" s="134"/>
      <c r="R133" s="135"/>
      <c r="S133" s="135"/>
      <c r="T133" s="135"/>
      <c r="U133" s="135"/>
      <c r="V133" s="135"/>
      <c r="W133" s="133"/>
      <c r="X133" s="133"/>
      <c r="Y133" s="133"/>
      <c r="Z133" s="133"/>
      <c r="AA133" s="133"/>
      <c r="AB133" s="133"/>
    </row>
    <row r="134" spans="1:28" s="4" customFormat="1" ht="13.5" customHeight="1" x14ac:dyDescent="0.2">
      <c r="A134" s="79">
        <v>40</v>
      </c>
      <c r="B134" s="166" t="s">
        <v>28</v>
      </c>
      <c r="C134" s="45" t="s">
        <v>105</v>
      </c>
      <c r="D134" s="187">
        <f t="shared" ref="D134:D135" si="236">+Q134*96%</f>
        <v>26.56</v>
      </c>
      <c r="E134" s="187">
        <f t="shared" ref="E134:I135" si="237">Q134</f>
        <v>27.66</v>
      </c>
      <c r="F134" s="187">
        <f t="shared" si="237"/>
        <v>28.77</v>
      </c>
      <c r="G134" s="187">
        <f t="shared" si="237"/>
        <v>29.92</v>
      </c>
      <c r="H134" s="187">
        <f t="shared" si="237"/>
        <v>31.12</v>
      </c>
      <c r="I134" s="187">
        <f t="shared" si="237"/>
        <v>32.36</v>
      </c>
      <c r="J134" s="187">
        <f>V134</f>
        <v>33.659999999999997</v>
      </c>
      <c r="K134" s="130"/>
      <c r="L134" s="130">
        <f>(F134/E134)-1</f>
        <v>4.0129999999999999E-2</v>
      </c>
      <c r="M134" s="130">
        <f t="shared" ref="M134:P134" si="238">(G134/F134)-1</f>
        <v>3.9972000000000001E-2</v>
      </c>
      <c r="N134" s="130">
        <f t="shared" si="238"/>
        <v>4.0106999999999997E-2</v>
      </c>
      <c r="O134" s="130">
        <f t="shared" si="238"/>
        <v>3.9845999999999999E-2</v>
      </c>
      <c r="P134" s="130">
        <f t="shared" si="238"/>
        <v>4.0173E-2</v>
      </c>
      <c r="Q134" s="204">
        <f>ROUND(VLOOKUP($A134,'2018 REG - ORD 812'!$A$9:$U$303,16,FALSE)*(1+$I$2),5)</f>
        <v>27.664380000000001</v>
      </c>
      <c r="R134" s="204">
        <f>ROUND(VLOOKUP($A134,'2018 REG - ORD 812'!$A$9:$U$303,17,FALSE)*(1+$I$2),5)</f>
        <v>28.770959999999999</v>
      </c>
      <c r="S134" s="204">
        <f>ROUND(VLOOKUP($A134,'2018 REG - ORD 812'!$A$9:$U$303,18,FALSE)*(1+$I$2),5)</f>
        <v>29.921800000000001</v>
      </c>
      <c r="T134" s="204">
        <f>ROUND(VLOOKUP($A134,'2018 REG - ORD 812'!$A$9:$U$303,19,FALSE)*(1+$I$2),5)</f>
        <v>31.118680000000001</v>
      </c>
      <c r="U134" s="204">
        <f>ROUND(VLOOKUP($A134,'2018 REG - ORD 812'!$A$9:$U$303,20,FALSE)*(1+$I$2),5)</f>
        <v>32.363419999999998</v>
      </c>
      <c r="V134" s="204">
        <f>ROUND(VLOOKUP($A134,'2018 REG - ORD 812'!$A$9:$U$303,21,FALSE)*(1+$I$2),5)</f>
        <v>33.657960000000003</v>
      </c>
      <c r="W134" s="130"/>
      <c r="X134" s="130">
        <f>(R134/Q134)-1</f>
        <v>0.04</v>
      </c>
      <c r="Y134" s="130">
        <f t="shared" ref="Y134:AB134" si="239">(S134/R134)-1</f>
        <v>0.04</v>
      </c>
      <c r="Z134" s="130">
        <f t="shared" si="239"/>
        <v>0.04</v>
      </c>
      <c r="AA134" s="130">
        <f t="shared" si="239"/>
        <v>0.04</v>
      </c>
      <c r="AB134" s="130">
        <f t="shared" si="239"/>
        <v>0.04</v>
      </c>
    </row>
    <row r="135" spans="1:28" s="4" customFormat="1" ht="13.5" customHeight="1" x14ac:dyDescent="0.2">
      <c r="A135" s="76"/>
      <c r="B135" s="171" t="s">
        <v>112</v>
      </c>
      <c r="C135" s="24" t="s">
        <v>105</v>
      </c>
      <c r="D135" s="188">
        <f t="shared" si="236"/>
        <v>55240</v>
      </c>
      <c r="E135" s="188">
        <f t="shared" si="237"/>
        <v>57542</v>
      </c>
      <c r="F135" s="188">
        <f t="shared" si="237"/>
        <v>59844</v>
      </c>
      <c r="G135" s="188">
        <f t="shared" si="237"/>
        <v>62237</v>
      </c>
      <c r="H135" s="188">
        <f t="shared" si="237"/>
        <v>64727</v>
      </c>
      <c r="I135" s="188">
        <f t="shared" si="237"/>
        <v>67316</v>
      </c>
      <c r="J135" s="188">
        <f>V135</f>
        <v>70009</v>
      </c>
      <c r="K135" s="130">
        <f>(E134/E130)-1</f>
        <v>2.4823999999999999E-2</v>
      </c>
      <c r="L135" s="130">
        <f>(F134/F130)-1</f>
        <v>2.4937999999999998E-2</v>
      </c>
      <c r="M135" s="130">
        <f t="shared" ref="M135:P135" si="240">(G134/G130)-1</f>
        <v>2.5009E-2</v>
      </c>
      <c r="N135" s="130">
        <f t="shared" si="240"/>
        <v>2.5033E-2</v>
      </c>
      <c r="O135" s="130">
        <f t="shared" si="240"/>
        <v>2.5024000000000001E-2</v>
      </c>
      <c r="P135" s="130">
        <f t="shared" si="240"/>
        <v>2.4969999999999999E-2</v>
      </c>
      <c r="Q135" s="131">
        <f t="shared" ref="Q135:U135" si="241">ROUND((Q134*2080),5)</f>
        <v>57541.910400000001</v>
      </c>
      <c r="R135" s="132">
        <f t="shared" si="241"/>
        <v>59843.596799999999</v>
      </c>
      <c r="S135" s="132">
        <f t="shared" si="241"/>
        <v>62237.343999999997</v>
      </c>
      <c r="T135" s="132">
        <f t="shared" si="241"/>
        <v>64726.854399999997</v>
      </c>
      <c r="U135" s="132">
        <f t="shared" si="241"/>
        <v>67315.9136</v>
      </c>
      <c r="V135" s="132">
        <f>ROUND((V134*2080),5)</f>
        <v>70008.556800000006</v>
      </c>
      <c r="W135" s="130">
        <f>(Q134/Q130)-1</f>
        <v>2.5000000000000001E-2</v>
      </c>
      <c r="X135" s="130">
        <f>(R134/R130)-1</f>
        <v>2.5000000000000001E-2</v>
      </c>
      <c r="Y135" s="130">
        <f t="shared" ref="Y135:AB135" si="242">(S134/S130)-1</f>
        <v>2.5000000000000001E-2</v>
      </c>
      <c r="Z135" s="130">
        <f t="shared" si="242"/>
        <v>2.5000000000000001E-2</v>
      </c>
      <c r="AA135" s="130">
        <f t="shared" si="242"/>
        <v>2.5000000000000001E-2</v>
      </c>
      <c r="AB135" s="130">
        <f t="shared" si="242"/>
        <v>2.5000000000000001E-2</v>
      </c>
    </row>
    <row r="136" spans="1:28" s="4" customFormat="1" ht="13.5" customHeight="1" x14ac:dyDescent="0.2">
      <c r="A136" s="76"/>
      <c r="B136" s="171" t="s">
        <v>156</v>
      </c>
      <c r="C136" s="24" t="s">
        <v>105</v>
      </c>
      <c r="D136" s="248"/>
      <c r="E136" s="196"/>
      <c r="F136" s="188"/>
      <c r="G136" s="188"/>
      <c r="H136" s="188"/>
      <c r="I136" s="188"/>
      <c r="J136" s="188"/>
      <c r="K136" s="130"/>
      <c r="L136" s="130"/>
      <c r="M136" s="130"/>
      <c r="N136" s="130"/>
      <c r="O136" s="130"/>
      <c r="P136" s="130"/>
      <c r="Q136" s="131"/>
      <c r="R136" s="132"/>
      <c r="S136" s="132"/>
      <c r="T136" s="132"/>
      <c r="U136" s="132"/>
      <c r="V136" s="132"/>
      <c r="W136" s="130"/>
      <c r="X136" s="130"/>
      <c r="Y136" s="130"/>
      <c r="Z136" s="130"/>
      <c r="AA136" s="130"/>
      <c r="AB136" s="130"/>
    </row>
    <row r="137" spans="1:28" s="4" customFormat="1" ht="13.5" customHeight="1" x14ac:dyDescent="0.2">
      <c r="A137" s="76"/>
      <c r="B137" s="167" t="s">
        <v>223</v>
      </c>
      <c r="C137" s="29" t="s">
        <v>105</v>
      </c>
      <c r="D137" s="250"/>
      <c r="E137" s="196"/>
      <c r="F137" s="188"/>
      <c r="G137" s="188"/>
      <c r="H137" s="188"/>
      <c r="I137" s="188"/>
      <c r="J137" s="188"/>
      <c r="K137" s="130"/>
      <c r="L137" s="130"/>
      <c r="M137" s="130"/>
      <c r="N137" s="130"/>
      <c r="O137" s="130"/>
      <c r="P137" s="130"/>
      <c r="Q137" s="131"/>
      <c r="R137" s="132"/>
      <c r="S137" s="132"/>
      <c r="T137" s="132"/>
      <c r="U137" s="132"/>
      <c r="V137" s="132"/>
      <c r="W137" s="130"/>
      <c r="X137" s="130"/>
      <c r="Y137" s="130"/>
      <c r="Z137" s="130"/>
      <c r="AA137" s="130"/>
      <c r="AB137" s="130"/>
    </row>
    <row r="138" spans="1:28" s="4" customFormat="1" ht="13.5" customHeight="1" thickBot="1" x14ac:dyDescent="0.25">
      <c r="A138" s="80"/>
      <c r="B138" s="168"/>
      <c r="C138" s="39"/>
      <c r="D138" s="247"/>
      <c r="E138" s="197"/>
      <c r="F138" s="198"/>
      <c r="G138" s="198"/>
      <c r="H138" s="198"/>
      <c r="I138" s="198"/>
      <c r="J138" s="198"/>
      <c r="K138" s="140"/>
      <c r="L138" s="140"/>
      <c r="M138" s="140"/>
      <c r="N138" s="140"/>
      <c r="O138" s="140"/>
      <c r="P138" s="140"/>
      <c r="Q138" s="141"/>
      <c r="R138" s="142"/>
      <c r="S138" s="142"/>
      <c r="T138" s="142"/>
      <c r="U138" s="142"/>
      <c r="V138" s="142"/>
      <c r="W138" s="140"/>
      <c r="X138" s="140"/>
      <c r="Y138" s="140"/>
      <c r="Z138" s="140"/>
      <c r="AA138" s="140"/>
      <c r="AB138" s="140"/>
    </row>
    <row r="139" spans="1:28" s="4" customFormat="1" ht="13.5" customHeight="1" x14ac:dyDescent="0.2">
      <c r="A139" s="79">
        <v>41</v>
      </c>
      <c r="B139" s="171" t="s">
        <v>155</v>
      </c>
      <c r="C139" s="45" t="s">
        <v>105</v>
      </c>
      <c r="D139" s="187">
        <f t="shared" ref="D139:D140" si="243">+Q139*96%</f>
        <v>27.22</v>
      </c>
      <c r="E139" s="187">
        <f t="shared" ref="E139:I140" si="244">Q139</f>
        <v>28.36</v>
      </c>
      <c r="F139" s="187">
        <f t="shared" si="244"/>
        <v>29.49</v>
      </c>
      <c r="G139" s="187">
        <f t="shared" si="244"/>
        <v>30.67</v>
      </c>
      <c r="H139" s="187">
        <f t="shared" si="244"/>
        <v>31.9</v>
      </c>
      <c r="I139" s="187">
        <f t="shared" si="244"/>
        <v>33.17</v>
      </c>
      <c r="J139" s="187">
        <f>V139</f>
        <v>34.5</v>
      </c>
      <c r="K139" s="130"/>
      <c r="L139" s="130">
        <f>(F139/E139)-1</f>
        <v>3.9844999999999998E-2</v>
      </c>
      <c r="M139" s="130">
        <f t="shared" ref="M139:P139" si="245">(G139/F139)-1</f>
        <v>4.0014000000000001E-2</v>
      </c>
      <c r="N139" s="130">
        <f t="shared" si="245"/>
        <v>4.0104000000000001E-2</v>
      </c>
      <c r="O139" s="130">
        <f t="shared" si="245"/>
        <v>3.9812E-2</v>
      </c>
      <c r="P139" s="130">
        <f t="shared" si="245"/>
        <v>4.0096E-2</v>
      </c>
      <c r="Q139" s="204">
        <f>ROUND(VLOOKUP($A139,'2018 REG - ORD 812'!$A$9:$U$303,16,FALSE)*(1+$I$2),5)</f>
        <v>28.355989999999998</v>
      </c>
      <c r="R139" s="204">
        <f>ROUND(VLOOKUP($A139,'2018 REG - ORD 812'!$A$9:$U$303,17,FALSE)*(1+$I$2),5)</f>
        <v>29.49024</v>
      </c>
      <c r="S139" s="204">
        <f>ROUND(VLOOKUP($A139,'2018 REG - ORD 812'!$A$9:$U$303,18,FALSE)*(1+$I$2),5)</f>
        <v>30.66986</v>
      </c>
      <c r="T139" s="204">
        <f>ROUND(VLOOKUP($A139,'2018 REG - ORD 812'!$A$9:$U$303,19,FALSE)*(1+$I$2),5)</f>
        <v>31.896650000000001</v>
      </c>
      <c r="U139" s="204">
        <f>ROUND(VLOOKUP($A139,'2018 REG - ORD 812'!$A$9:$U$303,20,FALSE)*(1+$I$2),5)</f>
        <v>33.172510000000003</v>
      </c>
      <c r="V139" s="204">
        <f>ROUND(VLOOKUP($A139,'2018 REG - ORD 812'!$A$9:$U$303,21,FALSE)*(1+$I$2),5)</f>
        <v>34.499420000000001</v>
      </c>
      <c r="W139" s="130"/>
      <c r="X139" s="130">
        <f>(R139/Q139)-1</f>
        <v>0.04</v>
      </c>
      <c r="Y139" s="130">
        <f t="shared" ref="Y139:AB139" si="246">(S139/R139)-1</f>
        <v>0.04</v>
      </c>
      <c r="Z139" s="130">
        <f t="shared" si="246"/>
        <v>0.04</v>
      </c>
      <c r="AA139" s="130">
        <f t="shared" si="246"/>
        <v>0.04</v>
      </c>
      <c r="AB139" s="130">
        <f t="shared" si="246"/>
        <v>0.04</v>
      </c>
    </row>
    <row r="140" spans="1:28" s="4" customFormat="1" ht="13.5" customHeight="1" x14ac:dyDescent="0.2">
      <c r="A140" s="76" t="s">
        <v>141</v>
      </c>
      <c r="B140" s="167" t="s">
        <v>113</v>
      </c>
      <c r="C140" s="29" t="s">
        <v>105</v>
      </c>
      <c r="D140" s="188">
        <f t="shared" si="243"/>
        <v>56621</v>
      </c>
      <c r="E140" s="188">
        <f t="shared" si="244"/>
        <v>58980</v>
      </c>
      <c r="F140" s="188">
        <f t="shared" si="244"/>
        <v>61340</v>
      </c>
      <c r="G140" s="188">
        <f t="shared" si="244"/>
        <v>63793</v>
      </c>
      <c r="H140" s="188">
        <f t="shared" si="244"/>
        <v>66345</v>
      </c>
      <c r="I140" s="188">
        <f t="shared" si="244"/>
        <v>68999</v>
      </c>
      <c r="J140" s="188">
        <f>V140</f>
        <v>71759</v>
      </c>
      <c r="K140" s="130">
        <f>(E139/E134)-1</f>
        <v>2.5307E-2</v>
      </c>
      <c r="L140" s="130">
        <f>(F139/F134)-1</f>
        <v>2.5026E-2</v>
      </c>
      <c r="M140" s="130">
        <f t="shared" ref="M140:P140" si="247">(G139/G134)-1</f>
        <v>2.5066999999999999E-2</v>
      </c>
      <c r="N140" s="130">
        <f t="shared" si="247"/>
        <v>2.5063999999999999E-2</v>
      </c>
      <c r="O140" s="130">
        <f t="shared" si="247"/>
        <v>2.5031000000000001E-2</v>
      </c>
      <c r="P140" s="130">
        <f t="shared" si="247"/>
        <v>2.4955000000000001E-2</v>
      </c>
      <c r="Q140" s="131">
        <f t="shared" ref="Q140:U140" si="248">ROUND((Q139*2080),5)</f>
        <v>58980.459199999998</v>
      </c>
      <c r="R140" s="132">
        <f t="shared" si="248"/>
        <v>61339.699200000003</v>
      </c>
      <c r="S140" s="132">
        <f t="shared" si="248"/>
        <v>63793.308799999999</v>
      </c>
      <c r="T140" s="132">
        <f t="shared" si="248"/>
        <v>66345.032000000007</v>
      </c>
      <c r="U140" s="132">
        <f t="shared" si="248"/>
        <v>68998.820800000001</v>
      </c>
      <c r="V140" s="132">
        <f>ROUND((V139*2080),5)</f>
        <v>71758.793600000005</v>
      </c>
      <c r="W140" s="130">
        <f>(Q139/Q134)-1</f>
        <v>2.5000000000000001E-2</v>
      </c>
      <c r="X140" s="130">
        <f>(R139/R134)-1</f>
        <v>2.5000000000000001E-2</v>
      </c>
      <c r="Y140" s="130">
        <f t="shared" ref="Y140:AB140" si="249">(S139/S134)-1</f>
        <v>2.5000999999999999E-2</v>
      </c>
      <c r="Z140" s="130">
        <f t="shared" si="249"/>
        <v>2.5000000000000001E-2</v>
      </c>
      <c r="AA140" s="130">
        <f t="shared" si="249"/>
        <v>2.5000000000000001E-2</v>
      </c>
      <c r="AB140" s="130">
        <f t="shared" si="249"/>
        <v>2.5000000000000001E-2</v>
      </c>
    </row>
    <row r="141" spans="1:28" s="4" customFormat="1" ht="13.5" customHeight="1" x14ac:dyDescent="0.2">
      <c r="A141" s="76" t="s">
        <v>141</v>
      </c>
      <c r="B141" s="167" t="s">
        <v>114</v>
      </c>
      <c r="C141" s="29" t="s">
        <v>105</v>
      </c>
      <c r="D141" s="250"/>
      <c r="E141" s="194"/>
      <c r="F141" s="195"/>
      <c r="G141" s="195"/>
      <c r="H141" s="195"/>
      <c r="I141" s="195"/>
      <c r="J141" s="195"/>
      <c r="K141" s="136"/>
      <c r="L141" s="136"/>
      <c r="M141" s="136"/>
      <c r="N141" s="136"/>
      <c r="O141" s="136"/>
      <c r="P141" s="136"/>
      <c r="Q141" s="131"/>
      <c r="R141" s="132"/>
      <c r="S141" s="132"/>
      <c r="T141" s="132"/>
      <c r="U141" s="132"/>
      <c r="V141" s="132"/>
      <c r="W141" s="136"/>
      <c r="X141" s="136"/>
      <c r="Y141" s="136"/>
      <c r="Z141" s="136"/>
      <c r="AA141" s="136"/>
      <c r="AB141" s="136"/>
    </row>
    <row r="142" spans="1:28" s="4" customFormat="1" ht="13.5" customHeight="1" x14ac:dyDescent="0.2">
      <c r="A142" s="76"/>
      <c r="B142" s="167" t="s">
        <v>199</v>
      </c>
      <c r="C142" s="29" t="s">
        <v>105</v>
      </c>
      <c r="D142" s="250"/>
      <c r="E142" s="194"/>
      <c r="F142" s="195"/>
      <c r="G142" s="195"/>
      <c r="H142" s="195"/>
      <c r="I142" s="195"/>
      <c r="J142" s="195"/>
      <c r="K142" s="136"/>
      <c r="L142" s="136"/>
      <c r="M142" s="136"/>
      <c r="N142" s="136"/>
      <c r="O142" s="136"/>
      <c r="P142" s="136"/>
      <c r="Q142" s="131"/>
      <c r="R142" s="132"/>
      <c r="S142" s="132"/>
      <c r="T142" s="132"/>
      <c r="U142" s="132"/>
      <c r="V142" s="132"/>
      <c r="W142" s="136"/>
      <c r="X142" s="136"/>
      <c r="Y142" s="136"/>
      <c r="Z142" s="136"/>
      <c r="AA142" s="136"/>
      <c r="AB142" s="136"/>
    </row>
    <row r="143" spans="1:28" s="4" customFormat="1" ht="13.5" customHeight="1" thickBot="1" x14ac:dyDescent="0.25">
      <c r="A143" s="80"/>
      <c r="B143" s="167"/>
      <c r="C143" s="39"/>
      <c r="D143" s="247"/>
      <c r="E143" s="197"/>
      <c r="F143" s="198"/>
      <c r="G143" s="198"/>
      <c r="H143" s="198"/>
      <c r="I143" s="198"/>
      <c r="J143" s="198"/>
      <c r="K143" s="140"/>
      <c r="L143" s="140"/>
      <c r="M143" s="140"/>
      <c r="N143" s="140"/>
      <c r="O143" s="140"/>
      <c r="P143" s="140"/>
      <c r="Q143" s="141"/>
      <c r="R143" s="142"/>
      <c r="S143" s="142"/>
      <c r="T143" s="142"/>
      <c r="U143" s="142"/>
      <c r="V143" s="142"/>
      <c r="W143" s="140"/>
      <c r="X143" s="140"/>
      <c r="Y143" s="140"/>
      <c r="Z143" s="140"/>
      <c r="AA143" s="140"/>
      <c r="AB143" s="140"/>
    </row>
    <row r="144" spans="1:28" s="4" customFormat="1" ht="13.5" customHeight="1" x14ac:dyDescent="0.2">
      <c r="A144" s="79">
        <v>42</v>
      </c>
      <c r="B144" s="169" t="s">
        <v>38</v>
      </c>
      <c r="C144" s="45" t="s">
        <v>105</v>
      </c>
      <c r="D144" s="187">
        <f t="shared" ref="D144:D145" si="250">+Q144*96%</f>
        <v>27.9</v>
      </c>
      <c r="E144" s="187">
        <f t="shared" ref="E144:I145" si="251">Q144</f>
        <v>29.06</v>
      </c>
      <c r="F144" s="187">
        <f t="shared" si="251"/>
        <v>30.23</v>
      </c>
      <c r="G144" s="187">
        <f t="shared" si="251"/>
        <v>31.44</v>
      </c>
      <c r="H144" s="187">
        <f t="shared" si="251"/>
        <v>32.69</v>
      </c>
      <c r="I144" s="187">
        <f t="shared" si="251"/>
        <v>34</v>
      </c>
      <c r="J144" s="187">
        <f>V144</f>
        <v>35.36</v>
      </c>
      <c r="K144" s="130"/>
      <c r="L144" s="130">
        <f>(F144/E144)-1</f>
        <v>4.0261999999999999E-2</v>
      </c>
      <c r="M144" s="130">
        <f t="shared" ref="M144:P144" si="252">(G144/F144)-1</f>
        <v>4.0025999999999999E-2</v>
      </c>
      <c r="N144" s="130">
        <f t="shared" si="252"/>
        <v>3.9758000000000002E-2</v>
      </c>
      <c r="O144" s="130">
        <f t="shared" si="252"/>
        <v>4.0072999999999998E-2</v>
      </c>
      <c r="P144" s="130">
        <f t="shared" si="252"/>
        <v>0.04</v>
      </c>
      <c r="Q144" s="204">
        <f>ROUND(VLOOKUP($A144,'2018 REG - ORD 812'!$A$9:$U$303,16,FALSE)*(1+$I$2),5)</f>
        <v>29.064900000000002</v>
      </c>
      <c r="R144" s="204">
        <f>ROUND(VLOOKUP($A144,'2018 REG - ORD 812'!$A$9:$U$303,17,FALSE)*(1+$I$2),5)</f>
        <v>30.22749</v>
      </c>
      <c r="S144" s="204">
        <f>ROUND(VLOOKUP($A144,'2018 REG - ORD 812'!$A$9:$U$303,18,FALSE)*(1+$I$2),5)</f>
        <v>31.436599999999999</v>
      </c>
      <c r="T144" s="204">
        <f>ROUND(VLOOKUP($A144,'2018 REG - ORD 812'!$A$9:$U$303,19,FALSE)*(1+$I$2),5)</f>
        <v>32.69406</v>
      </c>
      <c r="U144" s="204">
        <f>ROUND(VLOOKUP($A144,'2018 REG - ORD 812'!$A$9:$U$303,20,FALSE)*(1+$I$2),5)</f>
        <v>34.001820000000002</v>
      </c>
      <c r="V144" s="204">
        <f>ROUND(VLOOKUP($A144,'2018 REG - ORD 812'!$A$9:$U$303,21,FALSE)*(1+$I$2),5)</f>
        <v>35.361890000000002</v>
      </c>
      <c r="W144" s="130"/>
      <c r="X144" s="130">
        <f>(R144/Q144)-1</f>
        <v>0.04</v>
      </c>
      <c r="Y144" s="130">
        <f t="shared" ref="Y144:AB144" si="253">(S144/R144)-1</f>
        <v>0.04</v>
      </c>
      <c r="Z144" s="130">
        <f t="shared" si="253"/>
        <v>0.04</v>
      </c>
      <c r="AA144" s="130">
        <f t="shared" si="253"/>
        <v>0.04</v>
      </c>
      <c r="AB144" s="130">
        <f t="shared" si="253"/>
        <v>0.04</v>
      </c>
    </row>
    <row r="145" spans="1:28" s="4" customFormat="1" ht="13.5" customHeight="1" x14ac:dyDescent="0.2">
      <c r="A145" s="76"/>
      <c r="B145" s="167" t="s">
        <v>115</v>
      </c>
      <c r="C145" s="29" t="s">
        <v>105</v>
      </c>
      <c r="D145" s="188">
        <f t="shared" si="250"/>
        <v>58037</v>
      </c>
      <c r="E145" s="188">
        <f t="shared" si="251"/>
        <v>60455</v>
      </c>
      <c r="F145" s="188">
        <f t="shared" si="251"/>
        <v>62873</v>
      </c>
      <c r="G145" s="188">
        <f t="shared" si="251"/>
        <v>65388</v>
      </c>
      <c r="H145" s="188">
        <f t="shared" si="251"/>
        <v>68004</v>
      </c>
      <c r="I145" s="188">
        <f t="shared" si="251"/>
        <v>70724</v>
      </c>
      <c r="J145" s="188">
        <f>V145</f>
        <v>73553</v>
      </c>
      <c r="K145" s="130">
        <f t="shared" ref="K145:P145" si="254">(E144/E139)-1</f>
        <v>2.4683E-2</v>
      </c>
      <c r="L145" s="130">
        <f t="shared" si="254"/>
        <v>2.5093000000000001E-2</v>
      </c>
      <c r="M145" s="130">
        <f t="shared" si="254"/>
        <v>2.5106E-2</v>
      </c>
      <c r="N145" s="130">
        <f t="shared" si="254"/>
        <v>2.4764999999999999E-2</v>
      </c>
      <c r="O145" s="130">
        <f t="shared" si="254"/>
        <v>2.5023E-2</v>
      </c>
      <c r="P145" s="130">
        <f t="shared" si="254"/>
        <v>2.4927999999999999E-2</v>
      </c>
      <c r="Q145" s="131">
        <f t="shared" ref="Q145:U145" si="255">ROUND((Q144*2080),5)</f>
        <v>60454.991999999998</v>
      </c>
      <c r="R145" s="132">
        <f t="shared" si="255"/>
        <v>62873.179199999999</v>
      </c>
      <c r="S145" s="132">
        <f t="shared" si="255"/>
        <v>65388.127999999997</v>
      </c>
      <c r="T145" s="132">
        <f t="shared" si="255"/>
        <v>68003.644799999995</v>
      </c>
      <c r="U145" s="132">
        <f t="shared" si="255"/>
        <v>70723.785600000003</v>
      </c>
      <c r="V145" s="132">
        <f>ROUND((V144*2080),5)</f>
        <v>73552.731199999995</v>
      </c>
      <c r="W145" s="130">
        <f t="shared" ref="W145:AB145" si="256">(Q144/Q139)-1</f>
        <v>2.5000000000000001E-2</v>
      </c>
      <c r="X145" s="130">
        <f t="shared" si="256"/>
        <v>2.5000000000000001E-2</v>
      </c>
      <c r="Y145" s="130">
        <f t="shared" si="256"/>
        <v>2.5000000000000001E-2</v>
      </c>
      <c r="Z145" s="130">
        <f t="shared" si="256"/>
        <v>2.5000000000000001E-2</v>
      </c>
      <c r="AA145" s="130">
        <f t="shared" si="256"/>
        <v>2.5000000000000001E-2</v>
      </c>
      <c r="AB145" s="130">
        <f t="shared" si="256"/>
        <v>2.5000000000000001E-2</v>
      </c>
    </row>
    <row r="146" spans="1:28" s="4" customFormat="1" ht="13.5" customHeight="1" x14ac:dyDescent="0.2">
      <c r="A146" s="76"/>
      <c r="B146" s="167" t="s">
        <v>116</v>
      </c>
      <c r="C146" s="29" t="s">
        <v>105</v>
      </c>
      <c r="D146" s="250"/>
      <c r="E146" s="194"/>
      <c r="F146" s="195"/>
      <c r="G146" s="195"/>
      <c r="H146" s="195"/>
      <c r="I146" s="195"/>
      <c r="J146" s="195"/>
      <c r="K146" s="136"/>
      <c r="L146" s="136"/>
      <c r="M146" s="136"/>
      <c r="N146" s="136"/>
      <c r="O146" s="136"/>
      <c r="P146" s="136"/>
      <c r="Q146" s="131"/>
      <c r="R146" s="132"/>
      <c r="S146" s="132"/>
      <c r="T146" s="132"/>
      <c r="U146" s="132"/>
      <c r="V146" s="132"/>
      <c r="W146" s="136"/>
      <c r="X146" s="136"/>
      <c r="Y146" s="136"/>
      <c r="Z146" s="136"/>
      <c r="AA146" s="136"/>
      <c r="AB146" s="136"/>
    </row>
    <row r="147" spans="1:28" s="4" customFormat="1" ht="13.5" customHeight="1" x14ac:dyDescent="0.2">
      <c r="A147" s="76"/>
      <c r="B147" s="167" t="s">
        <v>36</v>
      </c>
      <c r="C147" s="29" t="s">
        <v>105</v>
      </c>
      <c r="D147" s="250"/>
      <c r="E147" s="194"/>
      <c r="F147" s="195"/>
      <c r="G147" s="195"/>
      <c r="H147" s="195"/>
      <c r="I147" s="195"/>
      <c r="J147" s="195"/>
      <c r="K147" s="136"/>
      <c r="L147" s="136"/>
      <c r="M147" s="136"/>
      <c r="N147" s="136"/>
      <c r="O147" s="136"/>
      <c r="P147" s="136"/>
      <c r="Q147" s="131"/>
      <c r="R147" s="132"/>
      <c r="S147" s="132"/>
      <c r="T147" s="132"/>
      <c r="U147" s="132"/>
      <c r="V147" s="132"/>
      <c r="W147" s="136"/>
      <c r="X147" s="136"/>
      <c r="Y147" s="136"/>
      <c r="Z147" s="136"/>
      <c r="AA147" s="136"/>
      <c r="AB147" s="136"/>
    </row>
    <row r="148" spans="1:28" s="4" customFormat="1" ht="13.5" customHeight="1" x14ac:dyDescent="0.2">
      <c r="A148" s="76"/>
      <c r="B148" s="167" t="s">
        <v>117</v>
      </c>
      <c r="C148" s="29" t="s">
        <v>105</v>
      </c>
      <c r="D148" s="250"/>
      <c r="E148" s="194"/>
      <c r="F148" s="195"/>
      <c r="G148" s="195"/>
      <c r="H148" s="195"/>
      <c r="I148" s="195"/>
      <c r="J148" s="195"/>
      <c r="K148" s="136"/>
      <c r="L148" s="136"/>
      <c r="M148" s="136"/>
      <c r="N148" s="136"/>
      <c r="O148" s="136"/>
      <c r="P148" s="136"/>
      <c r="Q148" s="131"/>
      <c r="R148" s="132"/>
      <c r="S148" s="132"/>
      <c r="T148" s="132"/>
      <c r="U148" s="132"/>
      <c r="V148" s="132"/>
      <c r="W148" s="136"/>
      <c r="X148" s="136"/>
      <c r="Y148" s="136"/>
      <c r="Z148" s="136"/>
      <c r="AA148" s="136"/>
      <c r="AB148" s="136"/>
    </row>
    <row r="149" spans="1:28" s="4" customFormat="1" ht="13.5" customHeight="1" x14ac:dyDescent="0.2">
      <c r="A149" s="76"/>
      <c r="B149" s="167" t="s">
        <v>32</v>
      </c>
      <c r="C149" s="29" t="s">
        <v>105</v>
      </c>
      <c r="D149" s="250"/>
      <c r="E149" s="194"/>
      <c r="F149" s="195"/>
      <c r="G149" s="195"/>
      <c r="H149" s="195"/>
      <c r="I149" s="195"/>
      <c r="J149" s="195"/>
      <c r="K149" s="136"/>
      <c r="L149" s="136"/>
      <c r="M149" s="136"/>
      <c r="N149" s="136"/>
      <c r="O149" s="136"/>
      <c r="P149" s="136"/>
      <c r="Q149" s="131"/>
      <c r="R149" s="132"/>
      <c r="S149" s="132"/>
      <c r="T149" s="132"/>
      <c r="U149" s="132"/>
      <c r="V149" s="132"/>
      <c r="W149" s="136"/>
      <c r="X149" s="136"/>
      <c r="Y149" s="136"/>
      <c r="Z149" s="136"/>
      <c r="AA149" s="136"/>
      <c r="AB149" s="136"/>
    </row>
    <row r="150" spans="1:28" s="4" customFormat="1" ht="13.5" customHeight="1" x14ac:dyDescent="0.2">
      <c r="A150" s="76"/>
      <c r="B150" s="167" t="s">
        <v>40</v>
      </c>
      <c r="C150" s="29" t="s">
        <v>105</v>
      </c>
      <c r="D150" s="250"/>
      <c r="E150" s="194"/>
      <c r="F150" s="195"/>
      <c r="G150" s="195"/>
      <c r="H150" s="195"/>
      <c r="I150" s="195"/>
      <c r="J150" s="195"/>
      <c r="K150" s="136"/>
      <c r="L150" s="136"/>
      <c r="M150" s="136"/>
      <c r="N150" s="136"/>
      <c r="O150" s="136"/>
      <c r="P150" s="136"/>
      <c r="Q150" s="131"/>
      <c r="R150" s="132"/>
      <c r="S150" s="132"/>
      <c r="T150" s="132"/>
      <c r="U150" s="132"/>
      <c r="V150" s="132"/>
      <c r="W150" s="136"/>
      <c r="X150" s="136"/>
      <c r="Y150" s="136"/>
      <c r="Z150" s="136"/>
      <c r="AA150" s="136"/>
      <c r="AB150" s="136"/>
    </row>
    <row r="151" spans="1:28" s="4" customFormat="1" ht="13.5" customHeight="1" x14ac:dyDescent="0.2">
      <c r="A151" s="76"/>
      <c r="B151" s="167" t="s">
        <v>118</v>
      </c>
      <c r="C151" s="29" t="s">
        <v>105</v>
      </c>
      <c r="D151" s="250"/>
      <c r="E151" s="194"/>
      <c r="F151" s="195"/>
      <c r="G151" s="195"/>
      <c r="H151" s="195"/>
      <c r="I151" s="195"/>
      <c r="J151" s="195"/>
      <c r="K151" s="136"/>
      <c r="L151" s="136"/>
      <c r="M151" s="136"/>
      <c r="N151" s="136"/>
      <c r="O151" s="136"/>
      <c r="P151" s="136"/>
      <c r="Q151" s="131"/>
      <c r="R151" s="132"/>
      <c r="S151" s="132"/>
      <c r="T151" s="132"/>
      <c r="U151" s="132"/>
      <c r="V151" s="132"/>
      <c r="W151" s="136"/>
      <c r="X151" s="136"/>
      <c r="Y151" s="136"/>
      <c r="Z151" s="136"/>
      <c r="AA151" s="136"/>
      <c r="AB151" s="136"/>
    </row>
    <row r="152" spans="1:28" s="4" customFormat="1" ht="13.5" customHeight="1" thickBot="1" x14ac:dyDescent="0.25">
      <c r="A152" s="80"/>
      <c r="B152" s="168"/>
      <c r="C152" s="39"/>
      <c r="D152" s="247"/>
      <c r="E152" s="197"/>
      <c r="F152" s="198"/>
      <c r="G152" s="198"/>
      <c r="H152" s="198"/>
      <c r="I152" s="198"/>
      <c r="J152" s="198"/>
      <c r="K152" s="140"/>
      <c r="L152" s="140"/>
      <c r="M152" s="140"/>
      <c r="N152" s="140"/>
      <c r="O152" s="140"/>
      <c r="P152" s="140"/>
      <c r="Q152" s="141"/>
      <c r="R152" s="142"/>
      <c r="S152" s="142"/>
      <c r="T152" s="142"/>
      <c r="U152" s="142"/>
      <c r="V152" s="142"/>
      <c r="W152" s="140"/>
      <c r="X152" s="140"/>
      <c r="Y152" s="140"/>
      <c r="Z152" s="140"/>
      <c r="AA152" s="140"/>
      <c r="AB152" s="140"/>
    </row>
    <row r="153" spans="1:28" s="4" customFormat="1" ht="13.5" customHeight="1" x14ac:dyDescent="0.2">
      <c r="A153" s="79">
        <v>43</v>
      </c>
      <c r="B153" s="169" t="s">
        <v>37</v>
      </c>
      <c r="C153" s="45" t="s">
        <v>105</v>
      </c>
      <c r="D153" s="187">
        <f t="shared" ref="D153:D154" si="257">+Q153*96%</f>
        <v>28.6</v>
      </c>
      <c r="E153" s="187">
        <f t="shared" ref="E153:I154" si="258">Q153</f>
        <v>29.79</v>
      </c>
      <c r="F153" s="187">
        <f t="shared" si="258"/>
        <v>30.98</v>
      </c>
      <c r="G153" s="187">
        <f t="shared" si="258"/>
        <v>32.22</v>
      </c>
      <c r="H153" s="187">
        <f t="shared" si="258"/>
        <v>33.51</v>
      </c>
      <c r="I153" s="187">
        <f t="shared" si="258"/>
        <v>34.85</v>
      </c>
      <c r="J153" s="187">
        <f>V153</f>
        <v>36.25</v>
      </c>
      <c r="K153" s="130"/>
      <c r="L153" s="130">
        <f>(F153/E153)-1</f>
        <v>3.9946000000000002E-2</v>
      </c>
      <c r="M153" s="130">
        <f t="shared" ref="M153:P153" si="259">(G153/F153)-1</f>
        <v>4.0025999999999999E-2</v>
      </c>
      <c r="N153" s="130">
        <f t="shared" si="259"/>
        <v>4.0037000000000003E-2</v>
      </c>
      <c r="O153" s="130">
        <f t="shared" si="259"/>
        <v>3.9988000000000003E-2</v>
      </c>
      <c r="P153" s="130">
        <f t="shared" si="259"/>
        <v>4.0171999999999999E-2</v>
      </c>
      <c r="Q153" s="204">
        <f>ROUND(VLOOKUP($A153,'2018 REG - ORD 812'!$A$9:$U$303,16,FALSE)*(1+$I$2),5)</f>
        <v>29.791509999999999</v>
      </c>
      <c r="R153" s="204">
        <f>ROUND(VLOOKUP($A153,'2018 REG - ORD 812'!$A$9:$U$303,17,FALSE)*(1+$I$2),5)</f>
        <v>30.983160000000002</v>
      </c>
      <c r="S153" s="204">
        <f>ROUND(VLOOKUP($A153,'2018 REG - ORD 812'!$A$9:$U$303,18,FALSE)*(1+$I$2),5)</f>
        <v>32.222499999999997</v>
      </c>
      <c r="T153" s="204">
        <f>ROUND(VLOOKUP($A153,'2018 REG - ORD 812'!$A$9:$U$303,19,FALSE)*(1+$I$2),5)</f>
        <v>33.511400000000002</v>
      </c>
      <c r="U153" s="204">
        <f>ROUND(VLOOKUP($A153,'2018 REG - ORD 812'!$A$9:$U$303,20,FALSE)*(1+$I$2),5)</f>
        <v>34.851869999999998</v>
      </c>
      <c r="V153" s="204">
        <f>ROUND(VLOOKUP($A153,'2018 REG - ORD 812'!$A$9:$U$303,21,FALSE)*(1+$I$2),5)</f>
        <v>36.245950000000001</v>
      </c>
      <c r="W153" s="130"/>
      <c r="X153" s="130">
        <f>(R153/Q153)-1</f>
        <v>0.04</v>
      </c>
      <c r="Y153" s="130">
        <f t="shared" ref="Y153:AB153" si="260">(S153/R153)-1</f>
        <v>0.04</v>
      </c>
      <c r="Z153" s="130">
        <f t="shared" si="260"/>
        <v>0.04</v>
      </c>
      <c r="AA153" s="130">
        <f t="shared" si="260"/>
        <v>0.04</v>
      </c>
      <c r="AB153" s="130">
        <f t="shared" si="260"/>
        <v>0.04</v>
      </c>
    </row>
    <row r="154" spans="1:28" s="4" customFormat="1" ht="13.5" customHeight="1" x14ac:dyDescent="0.2">
      <c r="A154" s="33"/>
      <c r="B154" s="171" t="s">
        <v>119</v>
      </c>
      <c r="C154" s="24" t="s">
        <v>105</v>
      </c>
      <c r="D154" s="188">
        <f t="shared" si="257"/>
        <v>59488</v>
      </c>
      <c r="E154" s="188">
        <f t="shared" si="258"/>
        <v>61966</v>
      </c>
      <c r="F154" s="188">
        <f t="shared" si="258"/>
        <v>64445</v>
      </c>
      <c r="G154" s="188">
        <f t="shared" si="258"/>
        <v>67023</v>
      </c>
      <c r="H154" s="188">
        <f t="shared" si="258"/>
        <v>69704</v>
      </c>
      <c r="I154" s="188">
        <f t="shared" si="258"/>
        <v>72492</v>
      </c>
      <c r="J154" s="188">
        <f>V154</f>
        <v>75392</v>
      </c>
      <c r="K154" s="130">
        <f>(E153/E144)-1</f>
        <v>2.512E-2</v>
      </c>
      <c r="L154" s="130">
        <f>(F153/F144)-1</f>
        <v>2.4809999999999999E-2</v>
      </c>
      <c r="M154" s="130">
        <f t="shared" ref="M154:P154" si="261">(G153/G144)-1</f>
        <v>2.4809000000000001E-2</v>
      </c>
      <c r="N154" s="130">
        <f t="shared" si="261"/>
        <v>2.5083999999999999E-2</v>
      </c>
      <c r="O154" s="130">
        <f t="shared" si="261"/>
        <v>2.5000000000000001E-2</v>
      </c>
      <c r="P154" s="130">
        <f t="shared" si="261"/>
        <v>2.5170000000000001E-2</v>
      </c>
      <c r="Q154" s="131">
        <f t="shared" ref="Q154:U154" si="262">ROUND((Q153*2080),5)</f>
        <v>61966.340799999998</v>
      </c>
      <c r="R154" s="132">
        <f t="shared" si="262"/>
        <v>64444.972800000003</v>
      </c>
      <c r="S154" s="132">
        <f t="shared" si="262"/>
        <v>67022.8</v>
      </c>
      <c r="T154" s="132">
        <f t="shared" si="262"/>
        <v>69703.712</v>
      </c>
      <c r="U154" s="132">
        <f t="shared" si="262"/>
        <v>72491.889599999995</v>
      </c>
      <c r="V154" s="132">
        <f>ROUND((V153*2080),5)</f>
        <v>75391.576000000001</v>
      </c>
      <c r="W154" s="130">
        <f>(Q153/Q144)-1</f>
        <v>2.5000000000000001E-2</v>
      </c>
      <c r="X154" s="130">
        <f>(R153/R144)-1</f>
        <v>2.4999E-2</v>
      </c>
      <c r="Y154" s="130">
        <f t="shared" ref="Y154:AB154" si="263">(S153/S144)-1</f>
        <v>2.5000000000000001E-2</v>
      </c>
      <c r="Z154" s="130">
        <f t="shared" si="263"/>
        <v>2.5000000000000001E-2</v>
      </c>
      <c r="AA154" s="130">
        <f t="shared" si="263"/>
        <v>2.5000000000000001E-2</v>
      </c>
      <c r="AB154" s="130">
        <f t="shared" si="263"/>
        <v>2.5000000000000001E-2</v>
      </c>
    </row>
    <row r="155" spans="1:28" s="4" customFormat="1" ht="13.5" customHeight="1" thickBot="1" x14ac:dyDescent="0.25">
      <c r="A155" s="80"/>
      <c r="B155" s="170"/>
      <c r="C155" s="84"/>
      <c r="D155" s="252"/>
      <c r="E155" s="189"/>
      <c r="F155" s="190"/>
      <c r="G155" s="190"/>
      <c r="H155" s="190"/>
      <c r="I155" s="190"/>
      <c r="J155" s="190"/>
      <c r="K155" s="133"/>
      <c r="L155" s="133"/>
      <c r="M155" s="133"/>
      <c r="N155" s="133"/>
      <c r="O155" s="133"/>
      <c r="P155" s="133"/>
      <c r="Q155" s="134"/>
      <c r="R155" s="135"/>
      <c r="S155" s="135"/>
      <c r="T155" s="135"/>
      <c r="U155" s="135"/>
      <c r="V155" s="135"/>
      <c r="W155" s="133"/>
      <c r="X155" s="133"/>
      <c r="Y155" s="133"/>
      <c r="Z155" s="133"/>
      <c r="AA155" s="133"/>
      <c r="AB155" s="133"/>
    </row>
    <row r="156" spans="1:28" s="4" customFormat="1" ht="13.5" customHeight="1" x14ac:dyDescent="0.2">
      <c r="A156" s="79">
        <v>44</v>
      </c>
      <c r="B156" s="166" t="s">
        <v>73</v>
      </c>
      <c r="C156" s="45" t="s">
        <v>77</v>
      </c>
      <c r="D156" s="187">
        <f t="shared" ref="D156:D157" si="264">+Q156*96%</f>
        <v>29.31</v>
      </c>
      <c r="E156" s="187">
        <f t="shared" ref="E156:I157" si="265">Q156</f>
        <v>30.54</v>
      </c>
      <c r="F156" s="187">
        <f t="shared" si="265"/>
        <v>31.76</v>
      </c>
      <c r="G156" s="187">
        <f t="shared" si="265"/>
        <v>33.03</v>
      </c>
      <c r="H156" s="187">
        <f t="shared" si="265"/>
        <v>34.35</v>
      </c>
      <c r="I156" s="187">
        <f t="shared" si="265"/>
        <v>35.72</v>
      </c>
      <c r="J156" s="187">
        <f>V156</f>
        <v>37.15</v>
      </c>
      <c r="K156" s="130"/>
      <c r="L156" s="130">
        <f>(F156/E156)-1</f>
        <v>3.9947999999999997E-2</v>
      </c>
      <c r="M156" s="130">
        <f t="shared" ref="M156:P156" si="266">(G156/F156)-1</f>
        <v>3.9987000000000002E-2</v>
      </c>
      <c r="N156" s="130">
        <f t="shared" si="266"/>
        <v>3.9964E-2</v>
      </c>
      <c r="O156" s="130">
        <f t="shared" si="266"/>
        <v>3.9884000000000003E-2</v>
      </c>
      <c r="P156" s="130">
        <f t="shared" si="266"/>
        <v>4.0034E-2</v>
      </c>
      <c r="Q156" s="204">
        <f>ROUND(VLOOKUP($A156,'2018 REG - ORD 812'!$A$9:$U$303,16,FALSE)*(1+$I$2),5)</f>
        <v>30.53631</v>
      </c>
      <c r="R156" s="204">
        <f>ROUND(VLOOKUP($A156,'2018 REG - ORD 812'!$A$9:$U$303,17,FALSE)*(1+$I$2),5)</f>
        <v>31.757760000000001</v>
      </c>
      <c r="S156" s="204">
        <f>ROUND(VLOOKUP($A156,'2018 REG - ORD 812'!$A$9:$U$303,18,FALSE)*(1+$I$2),5)</f>
        <v>33.02807</v>
      </c>
      <c r="T156" s="204">
        <f>ROUND(VLOOKUP($A156,'2018 REG - ORD 812'!$A$9:$U$303,19,FALSE)*(1+$I$2),5)</f>
        <v>34.349200000000003</v>
      </c>
      <c r="U156" s="204">
        <f>ROUND(VLOOKUP($A156,'2018 REG - ORD 812'!$A$9:$U$303,20,FALSE)*(1+$I$2),5)</f>
        <v>35.723170000000003</v>
      </c>
      <c r="V156" s="204">
        <f>ROUND(VLOOKUP($A156,'2018 REG - ORD 812'!$A$9:$U$303,21,FALSE)*(1+$I$2),5)</f>
        <v>37.152099999999997</v>
      </c>
      <c r="W156" s="130"/>
      <c r="X156" s="130">
        <f>(R156/Q156)-1</f>
        <v>0.04</v>
      </c>
      <c r="Y156" s="130">
        <f t="shared" ref="Y156:AB156" si="267">(S156/R156)-1</f>
        <v>0.04</v>
      </c>
      <c r="Z156" s="130">
        <f t="shared" si="267"/>
        <v>0.04</v>
      </c>
      <c r="AA156" s="130">
        <f t="shared" si="267"/>
        <v>0.04</v>
      </c>
      <c r="AB156" s="130">
        <f t="shared" si="267"/>
        <v>0.04</v>
      </c>
    </row>
    <row r="157" spans="1:28" s="4" customFormat="1" ht="13.5" customHeight="1" x14ac:dyDescent="0.2">
      <c r="A157" s="76"/>
      <c r="B157" s="167" t="s">
        <v>42</v>
      </c>
      <c r="C157" s="24" t="s">
        <v>105</v>
      </c>
      <c r="D157" s="188">
        <f t="shared" si="264"/>
        <v>60975</v>
      </c>
      <c r="E157" s="188">
        <f t="shared" si="265"/>
        <v>63516</v>
      </c>
      <c r="F157" s="188">
        <f t="shared" si="265"/>
        <v>66056</v>
      </c>
      <c r="G157" s="188">
        <f t="shared" si="265"/>
        <v>68698</v>
      </c>
      <c r="H157" s="188">
        <f t="shared" si="265"/>
        <v>71446</v>
      </c>
      <c r="I157" s="188">
        <f t="shared" si="265"/>
        <v>74304</v>
      </c>
      <c r="J157" s="188">
        <f>V157</f>
        <v>77276</v>
      </c>
      <c r="K157" s="130">
        <f>(E156/E153)-1</f>
        <v>2.5176E-2</v>
      </c>
      <c r="L157" s="130">
        <f>(F156/F153)-1</f>
        <v>2.5177999999999999E-2</v>
      </c>
      <c r="M157" s="130">
        <f t="shared" ref="M157:P157" si="268">(G156/G153)-1</f>
        <v>2.5139999999999999E-2</v>
      </c>
      <c r="N157" s="130">
        <f t="shared" si="268"/>
        <v>2.5066999999999999E-2</v>
      </c>
      <c r="O157" s="130">
        <f t="shared" si="268"/>
        <v>2.4964E-2</v>
      </c>
      <c r="P157" s="130">
        <f t="shared" si="268"/>
        <v>2.4827999999999999E-2</v>
      </c>
      <c r="Q157" s="131">
        <f t="shared" ref="Q157:U157" si="269">ROUND((Q156*2080),5)</f>
        <v>63515.524799999999</v>
      </c>
      <c r="R157" s="132">
        <f t="shared" si="269"/>
        <v>66056.140799999994</v>
      </c>
      <c r="S157" s="132">
        <f t="shared" si="269"/>
        <v>68698.385599999994</v>
      </c>
      <c r="T157" s="132">
        <f t="shared" si="269"/>
        <v>71446.335999999996</v>
      </c>
      <c r="U157" s="132">
        <f t="shared" si="269"/>
        <v>74304.193599999999</v>
      </c>
      <c r="V157" s="132">
        <f>ROUND((V156*2080),5)</f>
        <v>77276.368000000002</v>
      </c>
      <c r="W157" s="130">
        <f>(Q156/Q153)-1</f>
        <v>2.5000000000000001E-2</v>
      </c>
      <c r="X157" s="130">
        <f>(R156/R153)-1</f>
        <v>2.5000999999999999E-2</v>
      </c>
      <c r="Y157" s="130">
        <f t="shared" ref="Y157:AB157" si="270">(S156/S153)-1</f>
        <v>2.5000000000000001E-2</v>
      </c>
      <c r="Z157" s="130">
        <f t="shared" si="270"/>
        <v>2.5000000000000001E-2</v>
      </c>
      <c r="AA157" s="130">
        <f t="shared" si="270"/>
        <v>2.5000000000000001E-2</v>
      </c>
      <c r="AB157" s="130">
        <f t="shared" si="270"/>
        <v>2.5000000000000001E-2</v>
      </c>
    </row>
    <row r="158" spans="1:28" s="4" customFormat="1" ht="13.5" customHeight="1" x14ac:dyDescent="0.2">
      <c r="A158" s="76"/>
      <c r="B158" s="171" t="s">
        <v>283</v>
      </c>
      <c r="C158" s="24" t="s">
        <v>105</v>
      </c>
      <c r="D158" s="248"/>
      <c r="E158" s="192"/>
      <c r="F158" s="193"/>
      <c r="G158" s="193"/>
      <c r="H158" s="193"/>
      <c r="I158" s="193"/>
      <c r="J158" s="193"/>
      <c r="K158" s="137"/>
      <c r="L158" s="137"/>
      <c r="M158" s="137"/>
      <c r="N158" s="137"/>
      <c r="O158" s="137"/>
      <c r="P158" s="137"/>
      <c r="Q158" s="138"/>
      <c r="R158" s="139"/>
      <c r="S158" s="139"/>
      <c r="T158" s="139"/>
      <c r="U158" s="139"/>
      <c r="V158" s="139"/>
      <c r="W158" s="137"/>
      <c r="X158" s="137"/>
      <c r="Y158" s="137"/>
      <c r="Z158" s="137"/>
      <c r="AA158" s="137"/>
      <c r="AB158" s="137"/>
    </row>
    <row r="159" spans="1:28" s="4" customFormat="1" ht="13.5" customHeight="1" x14ac:dyDescent="0.2">
      <c r="A159" s="76"/>
      <c r="B159" s="167"/>
      <c r="C159" s="24"/>
      <c r="D159" s="248"/>
      <c r="E159" s="192"/>
      <c r="F159" s="193"/>
      <c r="G159" s="193"/>
      <c r="H159" s="193"/>
      <c r="I159" s="193"/>
      <c r="J159" s="193"/>
      <c r="K159" s="137"/>
      <c r="L159" s="137"/>
      <c r="M159" s="137"/>
      <c r="N159" s="137"/>
      <c r="O159" s="137"/>
      <c r="P159" s="137"/>
      <c r="Q159" s="138"/>
      <c r="R159" s="139"/>
      <c r="S159" s="139"/>
      <c r="T159" s="139"/>
      <c r="U159" s="139"/>
      <c r="V159" s="139"/>
      <c r="W159" s="137"/>
      <c r="X159" s="137"/>
      <c r="Y159" s="137"/>
      <c r="Z159" s="137"/>
      <c r="AA159" s="137"/>
      <c r="AB159" s="137"/>
    </row>
    <row r="160" spans="1:28" s="4" customFormat="1" ht="13.5" customHeight="1" x14ac:dyDescent="0.2">
      <c r="A160" s="76"/>
      <c r="B160" s="171"/>
      <c r="C160" s="24"/>
      <c r="D160" s="248"/>
      <c r="E160" s="192"/>
      <c r="F160" s="193"/>
      <c r="G160" s="193"/>
      <c r="H160" s="193"/>
      <c r="I160" s="193"/>
      <c r="J160" s="193"/>
      <c r="K160" s="137"/>
      <c r="L160" s="137"/>
      <c r="M160" s="137"/>
      <c r="N160" s="137"/>
      <c r="O160" s="137"/>
      <c r="P160" s="137"/>
      <c r="Q160" s="138"/>
      <c r="R160" s="139"/>
      <c r="S160" s="139"/>
      <c r="T160" s="139"/>
      <c r="U160" s="139"/>
      <c r="V160" s="139"/>
      <c r="W160" s="137"/>
      <c r="X160" s="137"/>
      <c r="Y160" s="137"/>
      <c r="Z160" s="137"/>
      <c r="AA160" s="137"/>
      <c r="AB160" s="137"/>
    </row>
    <row r="161" spans="1:28" s="4" customFormat="1" ht="13.5" customHeight="1" thickBot="1" x14ac:dyDescent="0.25">
      <c r="A161" s="80"/>
      <c r="B161" s="173"/>
      <c r="C161" s="88"/>
      <c r="D161" s="253"/>
      <c r="E161" s="189"/>
      <c r="F161" s="190"/>
      <c r="G161" s="190"/>
      <c r="H161" s="190"/>
      <c r="I161" s="190"/>
      <c r="J161" s="190"/>
      <c r="K161" s="133"/>
      <c r="L161" s="133"/>
      <c r="M161" s="133"/>
      <c r="N161" s="133"/>
      <c r="O161" s="133"/>
      <c r="P161" s="133"/>
      <c r="Q161" s="134"/>
      <c r="R161" s="135"/>
      <c r="S161" s="135"/>
      <c r="T161" s="135"/>
      <c r="U161" s="135"/>
      <c r="V161" s="135"/>
      <c r="W161" s="133"/>
      <c r="X161" s="133"/>
      <c r="Y161" s="133"/>
      <c r="Z161" s="133"/>
      <c r="AA161" s="133"/>
      <c r="AB161" s="133"/>
    </row>
    <row r="162" spans="1:28" s="4" customFormat="1" ht="13.5" customHeight="1" x14ac:dyDescent="0.2">
      <c r="A162" s="79">
        <v>45</v>
      </c>
      <c r="B162" s="174" t="s">
        <v>49</v>
      </c>
      <c r="C162" s="86" t="s">
        <v>105</v>
      </c>
      <c r="D162" s="187">
        <f t="shared" ref="D162:D163" si="271">+Q162*96%</f>
        <v>30.05</v>
      </c>
      <c r="E162" s="187">
        <f t="shared" ref="E162:I163" si="272">Q162</f>
        <v>31.3</v>
      </c>
      <c r="F162" s="187">
        <f t="shared" si="272"/>
        <v>32.549999999999997</v>
      </c>
      <c r="G162" s="187">
        <f t="shared" si="272"/>
        <v>33.85</v>
      </c>
      <c r="H162" s="187">
        <f t="shared" si="272"/>
        <v>35.21</v>
      </c>
      <c r="I162" s="187">
        <f t="shared" si="272"/>
        <v>36.619999999999997</v>
      </c>
      <c r="J162" s="187">
        <f>V162</f>
        <v>38.08</v>
      </c>
      <c r="K162" s="130"/>
      <c r="L162" s="130">
        <f>(F162/E162)-1</f>
        <v>3.9935999999999999E-2</v>
      </c>
      <c r="M162" s="130">
        <f t="shared" ref="M162:P162" si="273">(G162/F162)-1</f>
        <v>3.9939000000000002E-2</v>
      </c>
      <c r="N162" s="130">
        <f t="shared" si="273"/>
        <v>4.0176999999999997E-2</v>
      </c>
      <c r="O162" s="130">
        <f t="shared" si="273"/>
        <v>4.0044999999999997E-2</v>
      </c>
      <c r="P162" s="130">
        <f t="shared" si="273"/>
        <v>3.9869000000000002E-2</v>
      </c>
      <c r="Q162" s="204">
        <f>ROUND(VLOOKUP($A162,'2018 REG - ORD 812'!$A$9:$U$303,16,FALSE)*(1+$I$2),5)</f>
        <v>31.299710000000001</v>
      </c>
      <c r="R162" s="204">
        <f>ROUND(VLOOKUP($A162,'2018 REG - ORD 812'!$A$9:$U$303,17,FALSE)*(1+$I$2),5)</f>
        <v>32.55171</v>
      </c>
      <c r="S162" s="204">
        <f>ROUND(VLOOKUP($A162,'2018 REG - ORD 812'!$A$9:$U$303,18,FALSE)*(1+$I$2),5)</f>
        <v>33.85378</v>
      </c>
      <c r="T162" s="204">
        <f>ROUND(VLOOKUP($A162,'2018 REG - ORD 812'!$A$9:$U$303,19,FALSE)*(1+$I$2),5)</f>
        <v>35.207929999999998</v>
      </c>
      <c r="U162" s="204">
        <f>ROUND(VLOOKUP($A162,'2018 REG - ORD 812'!$A$9:$U$303,20,FALSE)*(1+$I$2),5)</f>
        <v>36.616250000000001</v>
      </c>
      <c r="V162" s="204">
        <f>ROUND(VLOOKUP($A162,'2018 REG - ORD 812'!$A$9:$U$303,21,FALSE)*(1+$I$2),5)</f>
        <v>38.080910000000003</v>
      </c>
      <c r="W162" s="130"/>
      <c r="X162" s="130">
        <f>(R162/Q162)-1</f>
        <v>0.04</v>
      </c>
      <c r="Y162" s="130">
        <f t="shared" ref="Y162:AB162" si="274">(S162/R162)-1</f>
        <v>0.04</v>
      </c>
      <c r="Z162" s="130">
        <f t="shared" si="274"/>
        <v>0.04</v>
      </c>
      <c r="AA162" s="130">
        <f t="shared" si="274"/>
        <v>0.04</v>
      </c>
      <c r="AB162" s="130">
        <f t="shared" si="274"/>
        <v>0.04</v>
      </c>
    </row>
    <row r="163" spans="1:28" s="4" customFormat="1" ht="13.5" customHeight="1" x14ac:dyDescent="0.2">
      <c r="A163" s="76" t="s">
        <v>141</v>
      </c>
      <c r="B163" s="171" t="s">
        <v>120</v>
      </c>
      <c r="C163" s="24" t="s">
        <v>105</v>
      </c>
      <c r="D163" s="188">
        <f t="shared" si="271"/>
        <v>62499</v>
      </c>
      <c r="E163" s="188">
        <f t="shared" si="272"/>
        <v>65103</v>
      </c>
      <c r="F163" s="188">
        <f t="shared" si="272"/>
        <v>67708</v>
      </c>
      <c r="G163" s="188">
        <f t="shared" si="272"/>
        <v>70416</v>
      </c>
      <c r="H163" s="188">
        <f t="shared" si="272"/>
        <v>73232</v>
      </c>
      <c r="I163" s="188">
        <f t="shared" si="272"/>
        <v>76162</v>
      </c>
      <c r="J163" s="188">
        <f>V163</f>
        <v>79208</v>
      </c>
      <c r="K163" s="130">
        <f>(E162/E156)-1</f>
        <v>2.4885000000000001E-2</v>
      </c>
      <c r="L163" s="130">
        <f>(F162/F156)-1</f>
        <v>2.4874E-2</v>
      </c>
      <c r="M163" s="130">
        <f t="shared" ref="M163:P163" si="275">(G162/G156)-1</f>
        <v>2.4826000000000001E-2</v>
      </c>
      <c r="N163" s="130">
        <f t="shared" si="275"/>
        <v>2.5035999999999999E-2</v>
      </c>
      <c r="O163" s="130">
        <f t="shared" si="275"/>
        <v>2.5196E-2</v>
      </c>
      <c r="P163" s="130">
        <f t="shared" si="275"/>
        <v>2.5034000000000001E-2</v>
      </c>
      <c r="Q163" s="131">
        <f t="shared" ref="Q163:U163" si="276">ROUND((Q162*2080),5)</f>
        <v>65103.396800000002</v>
      </c>
      <c r="R163" s="132">
        <f t="shared" si="276"/>
        <v>67707.556800000006</v>
      </c>
      <c r="S163" s="132">
        <f t="shared" si="276"/>
        <v>70415.862399999998</v>
      </c>
      <c r="T163" s="132">
        <f t="shared" si="276"/>
        <v>73232.494399999996</v>
      </c>
      <c r="U163" s="132">
        <f t="shared" si="276"/>
        <v>76161.8</v>
      </c>
      <c r="V163" s="132">
        <f>ROUND((V162*2080),5)</f>
        <v>79208.292799999996</v>
      </c>
      <c r="W163" s="130">
        <f>(Q162/Q156)-1</f>
        <v>2.5000000000000001E-2</v>
      </c>
      <c r="X163" s="130">
        <f>(R162/R156)-1</f>
        <v>2.5000000000000001E-2</v>
      </c>
      <c r="Y163" s="130">
        <f t="shared" ref="Y163:AB163" si="277">(S162/S156)-1</f>
        <v>2.5000000000000001E-2</v>
      </c>
      <c r="Z163" s="130">
        <f t="shared" si="277"/>
        <v>2.5000000000000001E-2</v>
      </c>
      <c r="AA163" s="130">
        <f t="shared" si="277"/>
        <v>2.5000000000000001E-2</v>
      </c>
      <c r="AB163" s="130">
        <f t="shared" si="277"/>
        <v>2.5000000000000001E-2</v>
      </c>
    </row>
    <row r="164" spans="1:28" s="4" customFormat="1" ht="13.5" customHeight="1" x14ac:dyDescent="0.2">
      <c r="A164" s="76"/>
      <c r="B164" s="171" t="s">
        <v>159</v>
      </c>
      <c r="C164" s="24" t="s">
        <v>105</v>
      </c>
      <c r="D164" s="248"/>
      <c r="E164" s="194"/>
      <c r="F164" s="195"/>
      <c r="G164" s="195"/>
      <c r="H164" s="195"/>
      <c r="I164" s="195"/>
      <c r="J164" s="195"/>
      <c r="K164" s="136"/>
      <c r="L164" s="136"/>
      <c r="M164" s="136"/>
      <c r="N164" s="136"/>
      <c r="O164" s="136"/>
      <c r="P164" s="136"/>
      <c r="Q164" s="131"/>
      <c r="R164" s="132"/>
      <c r="S164" s="132"/>
      <c r="T164" s="132"/>
      <c r="U164" s="132"/>
      <c r="V164" s="132"/>
      <c r="W164" s="136"/>
      <c r="X164" s="136"/>
      <c r="Y164" s="136"/>
      <c r="Z164" s="136"/>
      <c r="AA164" s="136"/>
      <c r="AB164" s="136"/>
    </row>
    <row r="165" spans="1:28" s="4" customFormat="1" ht="13.5" customHeight="1" thickBot="1" x14ac:dyDescent="0.25">
      <c r="A165" s="80"/>
      <c r="B165" s="170"/>
      <c r="C165" s="49"/>
      <c r="D165" s="249"/>
      <c r="E165" s="189"/>
      <c r="F165" s="190"/>
      <c r="G165" s="190"/>
      <c r="H165" s="190"/>
      <c r="I165" s="190"/>
      <c r="J165" s="190"/>
      <c r="K165" s="133"/>
      <c r="L165" s="133"/>
      <c r="M165" s="133"/>
      <c r="N165" s="133"/>
      <c r="O165" s="133"/>
      <c r="P165" s="133"/>
      <c r="Q165" s="134"/>
      <c r="R165" s="135"/>
      <c r="S165" s="135"/>
      <c r="T165" s="135"/>
      <c r="U165" s="135"/>
      <c r="V165" s="135"/>
      <c r="W165" s="133"/>
      <c r="X165" s="133"/>
      <c r="Y165" s="133"/>
      <c r="Z165" s="133"/>
      <c r="AA165" s="133"/>
      <c r="AB165" s="133"/>
    </row>
    <row r="166" spans="1:28" s="4" customFormat="1" ht="13.5" customHeight="1" x14ac:dyDescent="0.2">
      <c r="A166" s="79">
        <v>46</v>
      </c>
      <c r="B166" s="166" t="s">
        <v>44</v>
      </c>
      <c r="C166" s="45" t="s">
        <v>105</v>
      </c>
      <c r="D166" s="187">
        <f t="shared" ref="D166:D167" si="278">+Q166*96%</f>
        <v>30.8</v>
      </c>
      <c r="E166" s="187">
        <f t="shared" ref="E166:I167" si="279">Q166</f>
        <v>32.08</v>
      </c>
      <c r="F166" s="187">
        <f t="shared" si="279"/>
        <v>33.369999999999997</v>
      </c>
      <c r="G166" s="187">
        <f t="shared" si="279"/>
        <v>34.700000000000003</v>
      </c>
      <c r="H166" s="187">
        <f t="shared" si="279"/>
        <v>36.090000000000003</v>
      </c>
      <c r="I166" s="187">
        <f t="shared" si="279"/>
        <v>37.53</v>
      </c>
      <c r="J166" s="187">
        <f>V166</f>
        <v>39.03</v>
      </c>
      <c r="K166" s="130"/>
      <c r="L166" s="130">
        <f>(F166/E166)-1</f>
        <v>4.0211999999999998E-2</v>
      </c>
      <c r="M166" s="130">
        <f t="shared" ref="M166:P166" si="280">(G166/F166)-1</f>
        <v>3.9856000000000003E-2</v>
      </c>
      <c r="N166" s="130">
        <f t="shared" si="280"/>
        <v>4.0058000000000003E-2</v>
      </c>
      <c r="O166" s="130">
        <f t="shared" si="280"/>
        <v>3.9899999999999998E-2</v>
      </c>
      <c r="P166" s="130">
        <f t="shared" si="280"/>
        <v>3.9967999999999997E-2</v>
      </c>
      <c r="Q166" s="204">
        <f>ROUND(VLOOKUP($A166,'2018 REG - ORD 812'!$A$9:$U$303,16,FALSE)*(1+$I$2),5)</f>
        <v>32.082210000000003</v>
      </c>
      <c r="R166" s="204">
        <f>ROUND(VLOOKUP($A166,'2018 REG - ORD 812'!$A$9:$U$303,17,FALSE)*(1+$I$2),5)</f>
        <v>33.365499999999997</v>
      </c>
      <c r="S166" s="204">
        <f>ROUND(VLOOKUP($A166,'2018 REG - ORD 812'!$A$9:$U$303,18,FALSE)*(1+$I$2),5)</f>
        <v>34.700119999999998</v>
      </c>
      <c r="T166" s="204">
        <f>ROUND(VLOOKUP($A166,'2018 REG - ORD 812'!$A$9:$U$303,19,FALSE)*(1+$I$2),5)</f>
        <v>36.08813</v>
      </c>
      <c r="U166" s="204">
        <f>ROUND(VLOOKUP($A166,'2018 REG - ORD 812'!$A$9:$U$303,20,FALSE)*(1+$I$2),5)</f>
        <v>37.531660000000002</v>
      </c>
      <c r="V166" s="204">
        <f>ROUND(VLOOKUP($A166,'2018 REG - ORD 812'!$A$9:$U$303,21,FALSE)*(1+$I$2),5)</f>
        <v>39.03293</v>
      </c>
      <c r="W166" s="130"/>
      <c r="X166" s="130">
        <f>(R166/Q166)-1</f>
        <v>0.04</v>
      </c>
      <c r="Y166" s="130">
        <f t="shared" ref="Y166:AB166" si="281">(S166/R166)-1</f>
        <v>0.04</v>
      </c>
      <c r="Z166" s="130">
        <f t="shared" si="281"/>
        <v>0.04</v>
      </c>
      <c r="AA166" s="130">
        <f t="shared" si="281"/>
        <v>0.04</v>
      </c>
      <c r="AB166" s="130">
        <f t="shared" si="281"/>
        <v>0.04</v>
      </c>
    </row>
    <row r="167" spans="1:28" s="4" customFormat="1" ht="13.5" customHeight="1" x14ac:dyDescent="0.2">
      <c r="A167" s="76"/>
      <c r="B167" s="171" t="s">
        <v>269</v>
      </c>
      <c r="C167" s="24" t="s">
        <v>105</v>
      </c>
      <c r="D167" s="188">
        <f t="shared" si="278"/>
        <v>64062</v>
      </c>
      <c r="E167" s="188">
        <f t="shared" si="279"/>
        <v>66731</v>
      </c>
      <c r="F167" s="188">
        <f t="shared" si="279"/>
        <v>69400</v>
      </c>
      <c r="G167" s="188">
        <f t="shared" si="279"/>
        <v>72176</v>
      </c>
      <c r="H167" s="188">
        <f t="shared" si="279"/>
        <v>75063</v>
      </c>
      <c r="I167" s="188">
        <f t="shared" si="279"/>
        <v>78066</v>
      </c>
      <c r="J167" s="188">
        <f>V167</f>
        <v>81188</v>
      </c>
      <c r="K167" s="130">
        <f t="shared" ref="K167:P167" si="282">(E166/E162)-1</f>
        <v>2.4920000000000001E-2</v>
      </c>
      <c r="L167" s="130">
        <f t="shared" si="282"/>
        <v>2.5191999999999999E-2</v>
      </c>
      <c r="M167" s="130">
        <f t="shared" si="282"/>
        <v>2.5111000000000001E-2</v>
      </c>
      <c r="N167" s="130">
        <f t="shared" si="282"/>
        <v>2.4993000000000001E-2</v>
      </c>
      <c r="O167" s="130">
        <f t="shared" si="282"/>
        <v>2.4850000000000001E-2</v>
      </c>
      <c r="P167" s="130">
        <f t="shared" si="282"/>
        <v>2.4947E-2</v>
      </c>
      <c r="Q167" s="131">
        <f t="shared" ref="Q167:U167" si="283">ROUND((Q166*2080),5)</f>
        <v>66730.996799999994</v>
      </c>
      <c r="R167" s="132">
        <f t="shared" si="283"/>
        <v>69400.240000000005</v>
      </c>
      <c r="S167" s="132">
        <f t="shared" si="283"/>
        <v>72176.249599999996</v>
      </c>
      <c r="T167" s="132">
        <f t="shared" si="283"/>
        <v>75063.310400000002</v>
      </c>
      <c r="U167" s="132">
        <f t="shared" si="283"/>
        <v>78065.852799999993</v>
      </c>
      <c r="V167" s="132">
        <f>ROUND((V166*2080),5)</f>
        <v>81188.494399999996</v>
      </c>
      <c r="W167" s="130">
        <f t="shared" ref="W167:AB167" si="284">(Q166/Q162)-1</f>
        <v>2.5000000000000001E-2</v>
      </c>
      <c r="X167" s="130">
        <f t="shared" si="284"/>
        <v>2.5000000000000001E-2</v>
      </c>
      <c r="Y167" s="130">
        <f t="shared" si="284"/>
        <v>2.5000000000000001E-2</v>
      </c>
      <c r="Z167" s="130">
        <f t="shared" si="284"/>
        <v>2.5000000000000001E-2</v>
      </c>
      <c r="AA167" s="130">
        <f t="shared" si="284"/>
        <v>2.5000000000000001E-2</v>
      </c>
      <c r="AB167" s="130">
        <f t="shared" si="284"/>
        <v>2.5000000000000001E-2</v>
      </c>
    </row>
    <row r="168" spans="1:28" s="4" customFormat="1" ht="13.5" customHeight="1" x14ac:dyDescent="0.2">
      <c r="A168" s="76"/>
      <c r="B168" s="171" t="s">
        <v>122</v>
      </c>
      <c r="C168" s="24" t="s">
        <v>105</v>
      </c>
      <c r="D168" s="248"/>
      <c r="E168" s="192"/>
      <c r="F168" s="193"/>
      <c r="G168" s="193"/>
      <c r="H168" s="193"/>
      <c r="I168" s="193"/>
      <c r="J168" s="193"/>
      <c r="K168" s="137"/>
      <c r="L168" s="137"/>
      <c r="M168" s="137"/>
      <c r="N168" s="137"/>
      <c r="O168" s="137"/>
      <c r="P168" s="137"/>
      <c r="Q168" s="138"/>
      <c r="R168" s="139"/>
      <c r="S168" s="139"/>
      <c r="T168" s="139"/>
      <c r="U168" s="139"/>
      <c r="V168" s="139"/>
      <c r="W168" s="137"/>
      <c r="X168" s="137"/>
      <c r="Y168" s="137"/>
      <c r="Z168" s="137"/>
      <c r="AA168" s="137"/>
      <c r="AB168" s="137"/>
    </row>
    <row r="169" spans="1:28" s="4" customFormat="1" ht="13.5" customHeight="1" x14ac:dyDescent="0.2">
      <c r="A169" s="76"/>
      <c r="B169" s="171" t="s">
        <v>50</v>
      </c>
      <c r="C169" s="89" t="s">
        <v>105</v>
      </c>
      <c r="D169" s="254"/>
      <c r="E169" s="192"/>
      <c r="F169" s="193"/>
      <c r="G169" s="193"/>
      <c r="H169" s="193"/>
      <c r="I169" s="193"/>
      <c r="J169" s="193"/>
      <c r="K169" s="137"/>
      <c r="L169" s="137"/>
      <c r="M169" s="137"/>
      <c r="N169" s="137"/>
      <c r="O169" s="137"/>
      <c r="P169" s="137"/>
      <c r="Q169" s="138"/>
      <c r="R169" s="139"/>
      <c r="S169" s="139"/>
      <c r="T169" s="139"/>
      <c r="U169" s="139"/>
      <c r="V169" s="139"/>
      <c r="W169" s="137"/>
      <c r="X169" s="137"/>
      <c r="Y169" s="137"/>
      <c r="Z169" s="137"/>
      <c r="AA169" s="137"/>
      <c r="AB169" s="137"/>
    </row>
    <row r="170" spans="1:28" s="4" customFormat="1" ht="13.5" customHeight="1" x14ac:dyDescent="0.2">
      <c r="A170" s="76"/>
      <c r="B170" s="175" t="s">
        <v>64</v>
      </c>
      <c r="C170" s="24" t="s">
        <v>105</v>
      </c>
      <c r="D170" s="248"/>
      <c r="E170" s="192"/>
      <c r="F170" s="193"/>
      <c r="G170" s="193"/>
      <c r="H170" s="193"/>
      <c r="I170" s="193"/>
      <c r="J170" s="193"/>
      <c r="K170" s="137"/>
      <c r="L170" s="137"/>
      <c r="M170" s="137"/>
      <c r="N170" s="137"/>
      <c r="O170" s="137"/>
      <c r="P170" s="137"/>
      <c r="Q170" s="138"/>
      <c r="R170" s="139"/>
      <c r="S170" s="139"/>
      <c r="T170" s="139"/>
      <c r="U170" s="139"/>
      <c r="V170" s="139"/>
      <c r="W170" s="137"/>
      <c r="X170" s="137"/>
      <c r="Y170" s="137"/>
      <c r="Z170" s="137"/>
      <c r="AA170" s="137"/>
      <c r="AB170" s="137"/>
    </row>
    <row r="171" spans="1:28" s="4" customFormat="1" ht="13.5" customHeight="1" x14ac:dyDescent="0.2">
      <c r="A171" s="76"/>
      <c r="B171" s="171" t="s">
        <v>121</v>
      </c>
      <c r="C171" s="24" t="s">
        <v>105</v>
      </c>
      <c r="D171" s="248"/>
      <c r="E171" s="192"/>
      <c r="F171" s="193"/>
      <c r="G171" s="193"/>
      <c r="H171" s="193"/>
      <c r="I171" s="193"/>
      <c r="J171" s="193"/>
      <c r="K171" s="137"/>
      <c r="L171" s="137"/>
      <c r="M171" s="137"/>
      <c r="N171" s="137"/>
      <c r="O171" s="137"/>
      <c r="P171" s="137"/>
      <c r="Q171" s="138"/>
      <c r="R171" s="139"/>
      <c r="S171" s="139"/>
      <c r="T171" s="139"/>
      <c r="U171" s="139"/>
      <c r="V171" s="139"/>
      <c r="W171" s="137"/>
      <c r="X171" s="137"/>
      <c r="Y171" s="137"/>
      <c r="Z171" s="137"/>
      <c r="AA171" s="137"/>
      <c r="AB171" s="137"/>
    </row>
    <row r="172" spans="1:28" s="4" customFormat="1" ht="22.5" x14ac:dyDescent="0.2">
      <c r="A172" s="76"/>
      <c r="B172" s="260" t="s">
        <v>296</v>
      </c>
      <c r="C172" s="24" t="s">
        <v>105</v>
      </c>
      <c r="D172" s="248"/>
      <c r="E172" s="192"/>
      <c r="F172" s="193"/>
      <c r="G172" s="193"/>
      <c r="H172" s="193"/>
      <c r="I172" s="193"/>
      <c r="J172" s="193"/>
      <c r="K172" s="137"/>
      <c r="L172" s="137"/>
      <c r="M172" s="137"/>
      <c r="N172" s="137"/>
      <c r="O172" s="137"/>
      <c r="P172" s="137"/>
      <c r="Q172" s="138"/>
      <c r="R172" s="139"/>
      <c r="S172" s="139"/>
      <c r="T172" s="139"/>
      <c r="U172" s="139"/>
      <c r="V172" s="139"/>
      <c r="W172" s="137"/>
      <c r="X172" s="137"/>
      <c r="Y172" s="137"/>
      <c r="Z172" s="137"/>
      <c r="AA172" s="137"/>
      <c r="AB172" s="137"/>
    </row>
    <row r="173" spans="1:28" s="4" customFormat="1" ht="11.25" x14ac:dyDescent="0.2">
      <c r="A173" s="76"/>
      <c r="B173" s="260" t="s">
        <v>297</v>
      </c>
      <c r="C173" s="24" t="s">
        <v>105</v>
      </c>
      <c r="D173" s="248"/>
      <c r="E173" s="192"/>
      <c r="F173" s="193"/>
      <c r="G173" s="193"/>
      <c r="H173" s="193"/>
      <c r="I173" s="193"/>
      <c r="J173" s="193"/>
      <c r="K173" s="137"/>
      <c r="L173" s="137"/>
      <c r="M173" s="137"/>
      <c r="N173" s="137"/>
      <c r="O173" s="137"/>
      <c r="P173" s="137"/>
      <c r="Q173" s="138"/>
      <c r="R173" s="139"/>
      <c r="S173" s="139"/>
      <c r="T173" s="139"/>
      <c r="U173" s="139"/>
      <c r="V173" s="139"/>
      <c r="W173" s="137"/>
      <c r="X173" s="137"/>
      <c r="Y173" s="137"/>
      <c r="Z173" s="137"/>
      <c r="AA173" s="137"/>
      <c r="AB173" s="137"/>
    </row>
    <row r="174" spans="1:28" s="4" customFormat="1" ht="11.25" x14ac:dyDescent="0.2">
      <c r="A174" s="76"/>
      <c r="B174" s="175" t="s">
        <v>74</v>
      </c>
      <c r="C174" s="89" t="s">
        <v>77</v>
      </c>
      <c r="D174" s="254"/>
      <c r="E174" s="192"/>
      <c r="F174" s="193"/>
      <c r="G174" s="193"/>
      <c r="H174" s="193"/>
      <c r="I174" s="193"/>
      <c r="J174" s="193"/>
      <c r="K174" s="137"/>
      <c r="L174" s="137"/>
      <c r="M174" s="137"/>
      <c r="N174" s="137"/>
      <c r="O174" s="137"/>
      <c r="P174" s="137"/>
      <c r="Q174" s="138"/>
      <c r="R174" s="139"/>
      <c r="S174" s="139"/>
      <c r="T174" s="139"/>
      <c r="U174" s="139"/>
      <c r="V174" s="139"/>
      <c r="W174" s="137"/>
      <c r="X174" s="137"/>
      <c r="Y174" s="137"/>
      <c r="Z174" s="137"/>
      <c r="AA174" s="137"/>
      <c r="AB174" s="137"/>
    </row>
    <row r="175" spans="1:28" s="4" customFormat="1" ht="13.5" customHeight="1" x14ac:dyDescent="0.2">
      <c r="A175" s="76"/>
      <c r="B175" s="175" t="s">
        <v>43</v>
      </c>
      <c r="C175" s="89" t="s">
        <v>105</v>
      </c>
      <c r="D175" s="254"/>
      <c r="E175" s="192"/>
      <c r="F175" s="193"/>
      <c r="G175" s="193"/>
      <c r="H175" s="193"/>
      <c r="I175" s="193"/>
      <c r="J175" s="193"/>
      <c r="K175" s="137"/>
      <c r="L175" s="137"/>
      <c r="M175" s="137"/>
      <c r="N175" s="137"/>
      <c r="O175" s="137"/>
      <c r="P175" s="137"/>
      <c r="Q175" s="138"/>
      <c r="R175" s="139"/>
      <c r="S175" s="139"/>
      <c r="T175" s="139"/>
      <c r="U175" s="139"/>
      <c r="V175" s="139"/>
      <c r="W175" s="137"/>
      <c r="X175" s="137"/>
      <c r="Y175" s="137"/>
      <c r="Z175" s="137"/>
      <c r="AA175" s="137"/>
      <c r="AB175" s="137"/>
    </row>
    <row r="176" spans="1:28" s="4" customFormat="1" ht="13.5" customHeight="1" x14ac:dyDescent="0.2">
      <c r="A176" s="76"/>
      <c r="B176" s="175" t="s">
        <v>224</v>
      </c>
      <c r="C176" s="89" t="s">
        <v>105</v>
      </c>
      <c r="D176" s="254"/>
      <c r="E176" s="192"/>
      <c r="F176" s="193"/>
      <c r="G176" s="193"/>
      <c r="H176" s="193"/>
      <c r="I176" s="193"/>
      <c r="J176" s="193"/>
      <c r="K176" s="137"/>
      <c r="L176" s="137"/>
      <c r="M176" s="137"/>
      <c r="N176" s="137"/>
      <c r="O176" s="137"/>
      <c r="P176" s="137"/>
      <c r="Q176" s="138"/>
      <c r="R176" s="139"/>
      <c r="S176" s="139"/>
      <c r="T176" s="139"/>
      <c r="U176" s="139"/>
      <c r="V176" s="139"/>
      <c r="W176" s="137"/>
      <c r="X176" s="137"/>
      <c r="Y176" s="137"/>
      <c r="Z176" s="137"/>
      <c r="AA176" s="137"/>
      <c r="AB176" s="137"/>
    </row>
    <row r="177" spans="1:28" s="4" customFormat="1" ht="13.5" customHeight="1" thickBot="1" x14ac:dyDescent="0.25">
      <c r="A177" s="80"/>
      <c r="B177" s="176"/>
      <c r="C177" s="84"/>
      <c r="D177" s="252"/>
      <c r="E177" s="189"/>
      <c r="F177" s="190"/>
      <c r="G177" s="190"/>
      <c r="H177" s="190"/>
      <c r="I177" s="190"/>
      <c r="J177" s="190"/>
      <c r="K177" s="133"/>
      <c r="L177" s="133"/>
      <c r="M177" s="133"/>
      <c r="N177" s="133"/>
      <c r="O177" s="133"/>
      <c r="P177" s="133"/>
      <c r="Q177" s="134"/>
      <c r="R177" s="135"/>
      <c r="S177" s="135"/>
      <c r="T177" s="135"/>
      <c r="U177" s="135"/>
      <c r="V177" s="135"/>
      <c r="W177" s="133"/>
      <c r="X177" s="133"/>
      <c r="Y177" s="133"/>
      <c r="Z177" s="133"/>
      <c r="AA177" s="133"/>
      <c r="AB177" s="133"/>
    </row>
    <row r="178" spans="1:28" s="4" customFormat="1" ht="13.5" customHeight="1" x14ac:dyDescent="0.2">
      <c r="A178" s="79">
        <v>47</v>
      </c>
      <c r="B178" s="174" t="s">
        <v>52</v>
      </c>
      <c r="C178" s="45" t="s">
        <v>105</v>
      </c>
      <c r="D178" s="187">
        <f t="shared" ref="D178:D179" si="285">+Q178*96%</f>
        <v>31.57</v>
      </c>
      <c r="E178" s="187">
        <f t="shared" ref="E178:I179" si="286">Q178</f>
        <v>32.880000000000003</v>
      </c>
      <c r="F178" s="187">
        <f t="shared" si="286"/>
        <v>34.200000000000003</v>
      </c>
      <c r="G178" s="187">
        <f t="shared" si="286"/>
        <v>35.57</v>
      </c>
      <c r="H178" s="187">
        <f t="shared" si="286"/>
        <v>36.99</v>
      </c>
      <c r="I178" s="187">
        <f t="shared" si="286"/>
        <v>38.47</v>
      </c>
      <c r="J178" s="187">
        <f>V178</f>
        <v>40.01</v>
      </c>
      <c r="K178" s="130"/>
      <c r="L178" s="130">
        <f>(F178/E178)-1</f>
        <v>4.0146000000000001E-2</v>
      </c>
      <c r="M178" s="130">
        <f t="shared" ref="M178:P178" si="287">(G178/F178)-1</f>
        <v>4.0058000000000003E-2</v>
      </c>
      <c r="N178" s="130">
        <f t="shared" si="287"/>
        <v>3.9920999999999998E-2</v>
      </c>
      <c r="O178" s="130">
        <f t="shared" si="287"/>
        <v>4.0010999999999998E-2</v>
      </c>
      <c r="P178" s="130">
        <f t="shared" si="287"/>
        <v>4.0030999999999997E-2</v>
      </c>
      <c r="Q178" s="204">
        <f>ROUND(VLOOKUP($A178,'2018 REG - ORD 812'!$A$9:$U$303,16,FALSE)*(1+$I$2),5)</f>
        <v>32.884270000000001</v>
      </c>
      <c r="R178" s="204">
        <f>ROUND(VLOOKUP($A178,'2018 REG - ORD 812'!$A$9:$U$303,17,FALSE)*(1+$I$2),5)</f>
        <v>34.199640000000002</v>
      </c>
      <c r="S178" s="204">
        <f>ROUND(VLOOKUP($A178,'2018 REG - ORD 812'!$A$9:$U$303,18,FALSE)*(1+$I$2),5)</f>
        <v>35.567630000000001</v>
      </c>
      <c r="T178" s="204">
        <f>ROUND(VLOOKUP($A178,'2018 REG - ORD 812'!$A$9:$U$303,19,FALSE)*(1+$I$2),5)</f>
        <v>36.990349999999999</v>
      </c>
      <c r="U178" s="204">
        <f>ROUND(VLOOKUP($A178,'2018 REG - ORD 812'!$A$9:$U$303,20,FALSE)*(1+$I$2),5)</f>
        <v>38.469949999999997</v>
      </c>
      <c r="V178" s="204">
        <f>ROUND(VLOOKUP($A178,'2018 REG - ORD 812'!$A$9:$U$303,21,FALSE)*(1+$I$2),5)</f>
        <v>40.008760000000002</v>
      </c>
      <c r="W178" s="130"/>
      <c r="X178" s="130">
        <f>(R178/Q178)-1</f>
        <v>0.04</v>
      </c>
      <c r="Y178" s="130">
        <f t="shared" ref="Y178:AB178" si="288">(S178/R178)-1</f>
        <v>0.04</v>
      </c>
      <c r="Z178" s="130">
        <f t="shared" si="288"/>
        <v>0.04</v>
      </c>
      <c r="AA178" s="130">
        <f t="shared" si="288"/>
        <v>0.04</v>
      </c>
      <c r="AB178" s="130">
        <f t="shared" si="288"/>
        <v>0.04</v>
      </c>
    </row>
    <row r="179" spans="1:28" s="4" customFormat="1" ht="13.5" customHeight="1" x14ac:dyDescent="0.2">
      <c r="A179" s="76"/>
      <c r="B179" s="175" t="s">
        <v>69</v>
      </c>
      <c r="C179" s="89" t="s">
        <v>105</v>
      </c>
      <c r="D179" s="188">
        <f t="shared" si="285"/>
        <v>65663</v>
      </c>
      <c r="E179" s="188">
        <f t="shared" si="286"/>
        <v>68399</v>
      </c>
      <c r="F179" s="188">
        <f t="shared" si="286"/>
        <v>71135</v>
      </c>
      <c r="G179" s="188">
        <f t="shared" si="286"/>
        <v>73981</v>
      </c>
      <c r="H179" s="188">
        <f t="shared" si="286"/>
        <v>76940</v>
      </c>
      <c r="I179" s="188">
        <f t="shared" si="286"/>
        <v>80017</v>
      </c>
      <c r="J179" s="188">
        <f>V179</f>
        <v>83218</v>
      </c>
      <c r="K179" s="130">
        <f t="shared" ref="K179:P179" si="289">(E178/E166)-1</f>
        <v>2.4937999999999998E-2</v>
      </c>
      <c r="L179" s="130">
        <f t="shared" si="289"/>
        <v>2.4872999999999999E-2</v>
      </c>
      <c r="M179" s="130">
        <f t="shared" si="289"/>
        <v>2.5072000000000001E-2</v>
      </c>
      <c r="N179" s="130">
        <f t="shared" si="289"/>
        <v>2.4937999999999998E-2</v>
      </c>
      <c r="O179" s="130">
        <f t="shared" si="289"/>
        <v>2.5047E-2</v>
      </c>
      <c r="P179" s="130">
        <f t="shared" si="289"/>
        <v>2.5108999999999999E-2</v>
      </c>
      <c r="Q179" s="131">
        <f t="shared" ref="Q179:U179" si="290">ROUND((Q178*2080),5)</f>
        <v>68399.281600000002</v>
      </c>
      <c r="R179" s="132">
        <f t="shared" si="290"/>
        <v>71135.251199999999</v>
      </c>
      <c r="S179" s="132">
        <f t="shared" si="290"/>
        <v>73980.670400000003</v>
      </c>
      <c r="T179" s="132">
        <f t="shared" si="290"/>
        <v>76939.928</v>
      </c>
      <c r="U179" s="132">
        <f t="shared" si="290"/>
        <v>80017.495999999999</v>
      </c>
      <c r="V179" s="132">
        <f>ROUND((V178*2080),5)</f>
        <v>83218.220799999996</v>
      </c>
      <c r="W179" s="130">
        <f t="shared" ref="W179:AB179" si="291">(Q178/Q166)-1</f>
        <v>2.5000000000000001E-2</v>
      </c>
      <c r="X179" s="130">
        <f t="shared" si="291"/>
        <v>2.5000000000000001E-2</v>
      </c>
      <c r="Y179" s="130">
        <f t="shared" si="291"/>
        <v>2.5000000000000001E-2</v>
      </c>
      <c r="Z179" s="130">
        <f t="shared" si="291"/>
        <v>2.5000000000000001E-2</v>
      </c>
      <c r="AA179" s="130">
        <f t="shared" si="291"/>
        <v>2.5000000000000001E-2</v>
      </c>
      <c r="AB179" s="130">
        <f t="shared" si="291"/>
        <v>2.5000000000000001E-2</v>
      </c>
    </row>
    <row r="180" spans="1:28" s="4" customFormat="1" ht="13.5" customHeight="1" x14ac:dyDescent="0.2">
      <c r="A180" s="76"/>
      <c r="B180" s="171" t="s">
        <v>123</v>
      </c>
      <c r="C180" s="24" t="s">
        <v>77</v>
      </c>
      <c r="D180" s="248"/>
      <c r="E180" s="192"/>
      <c r="F180" s="193"/>
      <c r="G180" s="193"/>
      <c r="H180" s="193"/>
      <c r="I180" s="193"/>
      <c r="J180" s="193"/>
      <c r="K180" s="137"/>
      <c r="L180" s="137"/>
      <c r="M180" s="137"/>
      <c r="N180" s="137"/>
      <c r="O180" s="137"/>
      <c r="P180" s="137"/>
      <c r="Q180" s="138"/>
      <c r="R180" s="139"/>
      <c r="S180" s="139"/>
      <c r="T180" s="139"/>
      <c r="U180" s="139"/>
      <c r="V180" s="139"/>
      <c r="W180" s="137"/>
      <c r="X180" s="137"/>
      <c r="Y180" s="137"/>
      <c r="Z180" s="137"/>
      <c r="AA180" s="137"/>
      <c r="AB180" s="137"/>
    </row>
    <row r="181" spans="1:28" s="4" customFormat="1" ht="13.5" customHeight="1" thickBot="1" x14ac:dyDescent="0.25">
      <c r="A181" s="80"/>
      <c r="B181" s="170"/>
      <c r="C181" s="49"/>
      <c r="D181" s="249"/>
      <c r="E181" s="189"/>
      <c r="F181" s="190"/>
      <c r="G181" s="190"/>
      <c r="H181" s="190"/>
      <c r="I181" s="190"/>
      <c r="J181" s="190"/>
      <c r="K181" s="133"/>
      <c r="L181" s="133"/>
      <c r="M181" s="133"/>
      <c r="N181" s="133"/>
      <c r="O181" s="133"/>
      <c r="P181" s="133"/>
      <c r="Q181" s="134"/>
      <c r="R181" s="135"/>
      <c r="S181" s="135"/>
      <c r="T181" s="135"/>
      <c r="U181" s="135"/>
      <c r="V181" s="135"/>
      <c r="W181" s="133"/>
      <c r="X181" s="133"/>
      <c r="Y181" s="133"/>
      <c r="Z181" s="133"/>
      <c r="AA181" s="133"/>
      <c r="AB181" s="133"/>
    </row>
    <row r="182" spans="1:28" s="4" customFormat="1" ht="13.5" customHeight="1" x14ac:dyDescent="0.2">
      <c r="A182" s="79">
        <v>48</v>
      </c>
      <c r="B182" s="174" t="s">
        <v>54</v>
      </c>
      <c r="C182" s="45" t="s">
        <v>77</v>
      </c>
      <c r="D182" s="187">
        <f t="shared" ref="D182:D183" si="292">+Q182*96%</f>
        <v>32.36</v>
      </c>
      <c r="E182" s="187">
        <f t="shared" ref="E182:I183" si="293">Q182</f>
        <v>33.71</v>
      </c>
      <c r="F182" s="187">
        <f t="shared" si="293"/>
        <v>35.049999999999997</v>
      </c>
      <c r="G182" s="187">
        <f t="shared" si="293"/>
        <v>36.46</v>
      </c>
      <c r="H182" s="187">
        <f t="shared" si="293"/>
        <v>37.92</v>
      </c>
      <c r="I182" s="187">
        <f t="shared" si="293"/>
        <v>39.43</v>
      </c>
      <c r="J182" s="187">
        <f>V182</f>
        <v>41.01</v>
      </c>
      <c r="K182" s="130"/>
      <c r="L182" s="130">
        <f>(F182/E182)-1</f>
        <v>3.9751000000000002E-2</v>
      </c>
      <c r="M182" s="130">
        <f t="shared" ref="M182:P182" si="294">(G182/F182)-1</f>
        <v>4.0228E-2</v>
      </c>
      <c r="N182" s="130">
        <f t="shared" si="294"/>
        <v>4.0044000000000003E-2</v>
      </c>
      <c r="O182" s="130">
        <f t="shared" si="294"/>
        <v>3.9821000000000002E-2</v>
      </c>
      <c r="P182" s="130">
        <f t="shared" si="294"/>
        <v>4.0071000000000002E-2</v>
      </c>
      <c r="Q182" s="204">
        <f>ROUND(VLOOKUP($A182,'2018 REG - ORD 812'!$A$9:$U$303,16,FALSE)*(1+$I$2),5)</f>
        <v>33.70637</v>
      </c>
      <c r="R182" s="204">
        <f>ROUND(VLOOKUP($A182,'2018 REG - ORD 812'!$A$9:$U$303,17,FALSE)*(1+$I$2),5)</f>
        <v>35.054630000000003</v>
      </c>
      <c r="S182" s="204">
        <f>ROUND(VLOOKUP($A182,'2018 REG - ORD 812'!$A$9:$U$303,18,FALSE)*(1+$I$2),5)</f>
        <v>36.45682</v>
      </c>
      <c r="T182" s="204">
        <f>ROUND(VLOOKUP($A182,'2018 REG - ORD 812'!$A$9:$U$303,19,FALSE)*(1+$I$2),5)</f>
        <v>37.915100000000002</v>
      </c>
      <c r="U182" s="204">
        <f>ROUND(VLOOKUP($A182,'2018 REG - ORD 812'!$A$9:$U$303,20,FALSE)*(1+$I$2),5)</f>
        <v>39.431699999999999</v>
      </c>
      <c r="V182" s="204">
        <f>ROUND(VLOOKUP($A182,'2018 REG - ORD 812'!$A$9:$U$303,21,FALSE)*(1+$I$2),5)</f>
        <v>41.008969999999998</v>
      </c>
      <c r="W182" s="130"/>
      <c r="X182" s="130">
        <f>(R182/Q182)-1</f>
        <v>0.04</v>
      </c>
      <c r="Y182" s="130">
        <f t="shared" ref="Y182:AB182" si="295">(S182/R182)-1</f>
        <v>0.04</v>
      </c>
      <c r="Z182" s="130">
        <f t="shared" si="295"/>
        <v>0.04</v>
      </c>
      <c r="AA182" s="130">
        <f t="shared" si="295"/>
        <v>0.04</v>
      </c>
      <c r="AB182" s="130">
        <f t="shared" si="295"/>
        <v>0.04</v>
      </c>
    </row>
    <row r="183" spans="1:28" s="4" customFormat="1" ht="13.5" customHeight="1" x14ac:dyDescent="0.2">
      <c r="A183" s="76"/>
      <c r="B183" s="175"/>
      <c r="C183" s="89"/>
      <c r="D183" s="188">
        <f t="shared" si="292"/>
        <v>67305</v>
      </c>
      <c r="E183" s="188">
        <f t="shared" si="293"/>
        <v>70109</v>
      </c>
      <c r="F183" s="188">
        <f t="shared" si="293"/>
        <v>72914</v>
      </c>
      <c r="G183" s="188">
        <f t="shared" si="293"/>
        <v>75830</v>
      </c>
      <c r="H183" s="188">
        <f t="shared" si="293"/>
        <v>78863</v>
      </c>
      <c r="I183" s="188">
        <f t="shared" si="293"/>
        <v>82018</v>
      </c>
      <c r="J183" s="188">
        <f>V183</f>
        <v>85299</v>
      </c>
      <c r="K183" s="130">
        <f>(E182/E178)-1</f>
        <v>2.5243000000000002E-2</v>
      </c>
      <c r="L183" s="130">
        <f>(F182/F178)-1</f>
        <v>2.4854000000000001E-2</v>
      </c>
      <c r="M183" s="130">
        <f t="shared" ref="M183:P183" si="296">(G182/G178)-1</f>
        <v>2.5021000000000002E-2</v>
      </c>
      <c r="N183" s="130">
        <f t="shared" si="296"/>
        <v>2.5142000000000001E-2</v>
      </c>
      <c r="O183" s="130">
        <f t="shared" si="296"/>
        <v>2.4955000000000001E-2</v>
      </c>
      <c r="P183" s="130">
        <f t="shared" si="296"/>
        <v>2.4993999999999999E-2</v>
      </c>
      <c r="Q183" s="131">
        <f t="shared" ref="Q183:U183" si="297">ROUND((Q182*2080),5)</f>
        <v>70109.249599999996</v>
      </c>
      <c r="R183" s="132">
        <f t="shared" si="297"/>
        <v>72913.630399999995</v>
      </c>
      <c r="S183" s="132">
        <f t="shared" si="297"/>
        <v>75830.185599999997</v>
      </c>
      <c r="T183" s="132">
        <f t="shared" si="297"/>
        <v>78863.407999999996</v>
      </c>
      <c r="U183" s="132">
        <f t="shared" si="297"/>
        <v>82017.936000000002</v>
      </c>
      <c r="V183" s="132">
        <f>ROUND((V182*2080),5)</f>
        <v>85298.657600000006</v>
      </c>
      <c r="W183" s="130">
        <f>(Q182/Q178)-1</f>
        <v>2.5000000000000001E-2</v>
      </c>
      <c r="X183" s="130">
        <f>(R182/R178)-1</f>
        <v>2.5000000000000001E-2</v>
      </c>
      <c r="Y183" s="130">
        <f t="shared" ref="Y183:AB183" si="298">(S182/S178)-1</f>
        <v>2.5000000000000001E-2</v>
      </c>
      <c r="Z183" s="130">
        <f t="shared" si="298"/>
        <v>2.5000000000000001E-2</v>
      </c>
      <c r="AA183" s="130">
        <f t="shared" si="298"/>
        <v>2.5000000000000001E-2</v>
      </c>
      <c r="AB183" s="130">
        <f t="shared" si="298"/>
        <v>2.5000000000000001E-2</v>
      </c>
    </row>
    <row r="184" spans="1:28" s="4" customFormat="1" ht="13.5" customHeight="1" thickBot="1" x14ac:dyDescent="0.25">
      <c r="A184" s="80"/>
      <c r="B184" s="170"/>
      <c r="C184" s="49"/>
      <c r="D184" s="249"/>
      <c r="E184" s="189"/>
      <c r="F184" s="190"/>
      <c r="G184" s="190"/>
      <c r="H184" s="190"/>
      <c r="I184" s="190"/>
      <c r="J184" s="190"/>
      <c r="K184" s="133"/>
      <c r="L184" s="133"/>
      <c r="M184" s="133"/>
      <c r="N184" s="133"/>
      <c r="O184" s="133"/>
      <c r="P184" s="133"/>
      <c r="Q184" s="134"/>
      <c r="R184" s="135"/>
      <c r="S184" s="135"/>
      <c r="T184" s="135"/>
      <c r="U184" s="135"/>
      <c r="V184" s="135"/>
      <c r="W184" s="133"/>
      <c r="X184" s="133"/>
      <c r="Y184" s="133"/>
      <c r="Z184" s="133"/>
      <c r="AA184" s="133"/>
      <c r="AB184" s="133"/>
    </row>
    <row r="185" spans="1:28" s="4" customFormat="1" ht="13.5" customHeight="1" x14ac:dyDescent="0.2">
      <c r="A185" s="79">
        <v>49</v>
      </c>
      <c r="B185" s="169" t="s">
        <v>298</v>
      </c>
      <c r="C185" s="45" t="s">
        <v>77</v>
      </c>
      <c r="D185" s="187">
        <f t="shared" ref="D185:D186" si="299">+Q185*96%</f>
        <v>33.17</v>
      </c>
      <c r="E185" s="187">
        <f t="shared" ref="E185:I186" si="300">Q185</f>
        <v>34.549999999999997</v>
      </c>
      <c r="F185" s="187">
        <f t="shared" si="300"/>
        <v>35.93</v>
      </c>
      <c r="G185" s="187">
        <f t="shared" si="300"/>
        <v>37.369999999999997</v>
      </c>
      <c r="H185" s="187">
        <f t="shared" si="300"/>
        <v>38.86</v>
      </c>
      <c r="I185" s="187">
        <f t="shared" si="300"/>
        <v>40.42</v>
      </c>
      <c r="J185" s="187">
        <f>V185</f>
        <v>42.03</v>
      </c>
      <c r="K185" s="130"/>
      <c r="L185" s="130">
        <f>(F185/E185)-1</f>
        <v>3.9941999999999998E-2</v>
      </c>
      <c r="M185" s="130">
        <f t="shared" ref="M185:P185" si="301">(G185/F185)-1</f>
        <v>4.0078000000000003E-2</v>
      </c>
      <c r="N185" s="130">
        <f t="shared" si="301"/>
        <v>3.9871999999999998E-2</v>
      </c>
      <c r="O185" s="130">
        <f t="shared" si="301"/>
        <v>4.0143999999999999E-2</v>
      </c>
      <c r="P185" s="130">
        <f t="shared" si="301"/>
        <v>3.9831999999999999E-2</v>
      </c>
      <c r="Q185" s="204">
        <f>ROUND(VLOOKUP($A185,'2018 REG - ORD 812'!$A$9:$U$303,16,FALSE)*(1+$I$2),5)</f>
        <v>34.549019999999999</v>
      </c>
      <c r="R185" s="204">
        <f>ROUND(VLOOKUP($A185,'2018 REG - ORD 812'!$A$9:$U$303,17,FALSE)*(1+$I$2),5)</f>
        <v>35.930990000000001</v>
      </c>
      <c r="S185" s="204">
        <f>ROUND(VLOOKUP($A185,'2018 REG - ORD 812'!$A$9:$U$303,18,FALSE)*(1+$I$2),5)</f>
        <v>37.368250000000003</v>
      </c>
      <c r="T185" s="204">
        <f>ROUND(VLOOKUP($A185,'2018 REG - ORD 812'!$A$9:$U$303,19,FALSE)*(1+$I$2),5)</f>
        <v>38.86298</v>
      </c>
      <c r="U185" s="204">
        <f>ROUND(VLOOKUP($A185,'2018 REG - ORD 812'!$A$9:$U$303,20,FALSE)*(1+$I$2),5)</f>
        <v>40.417490000000001</v>
      </c>
      <c r="V185" s="204">
        <f>ROUND(VLOOKUP($A185,'2018 REG - ORD 812'!$A$9:$U$303,21,FALSE)*(1+$I$2),5)</f>
        <v>42.034199999999998</v>
      </c>
      <c r="W185" s="130"/>
      <c r="X185" s="130">
        <f>(R185/Q185)-1</f>
        <v>0.04</v>
      </c>
      <c r="Y185" s="130">
        <f t="shared" ref="Y185:AB185" si="302">(S185/R185)-1</f>
        <v>4.0001000000000002E-2</v>
      </c>
      <c r="Z185" s="130">
        <f t="shared" si="302"/>
        <v>0.04</v>
      </c>
      <c r="AA185" s="130">
        <f t="shared" si="302"/>
        <v>0.04</v>
      </c>
      <c r="AB185" s="130">
        <f t="shared" si="302"/>
        <v>0.04</v>
      </c>
    </row>
    <row r="186" spans="1:28" s="4" customFormat="1" ht="13.5" customHeight="1" x14ac:dyDescent="0.2">
      <c r="A186" s="76"/>
      <c r="B186" s="175" t="s">
        <v>154</v>
      </c>
      <c r="C186" s="89" t="s">
        <v>77</v>
      </c>
      <c r="D186" s="188">
        <f t="shared" si="299"/>
        <v>68987</v>
      </c>
      <c r="E186" s="188">
        <f t="shared" si="300"/>
        <v>71862</v>
      </c>
      <c r="F186" s="188">
        <f t="shared" si="300"/>
        <v>74736</v>
      </c>
      <c r="G186" s="188">
        <f t="shared" si="300"/>
        <v>77726</v>
      </c>
      <c r="H186" s="188">
        <f t="shared" si="300"/>
        <v>80835</v>
      </c>
      <c r="I186" s="188">
        <f t="shared" si="300"/>
        <v>84068</v>
      </c>
      <c r="J186" s="188">
        <f>V186</f>
        <v>87431</v>
      </c>
      <c r="K186" s="130">
        <f>(E185/E182)-1</f>
        <v>2.4917999999999999E-2</v>
      </c>
      <c r="L186" s="130">
        <f>(F185/F182)-1</f>
        <v>2.5107000000000001E-2</v>
      </c>
      <c r="M186" s="130">
        <f t="shared" ref="M186:P186" si="303">(G185/G182)-1</f>
        <v>2.4958999999999999E-2</v>
      </c>
      <c r="N186" s="130">
        <f t="shared" si="303"/>
        <v>2.4788999999999999E-2</v>
      </c>
      <c r="O186" s="130">
        <f t="shared" si="303"/>
        <v>2.5107999999999998E-2</v>
      </c>
      <c r="P186" s="130">
        <f t="shared" si="303"/>
        <v>2.4871999999999998E-2</v>
      </c>
      <c r="Q186" s="131">
        <f t="shared" ref="Q186:U186" si="304">ROUND((Q185*2080),5)</f>
        <v>71861.961599999995</v>
      </c>
      <c r="R186" s="132">
        <f t="shared" si="304"/>
        <v>74736.459199999998</v>
      </c>
      <c r="S186" s="132">
        <f t="shared" si="304"/>
        <v>77725.960000000006</v>
      </c>
      <c r="T186" s="132">
        <f t="shared" si="304"/>
        <v>80834.998399999997</v>
      </c>
      <c r="U186" s="132">
        <f t="shared" si="304"/>
        <v>84068.379199999996</v>
      </c>
      <c r="V186" s="132">
        <f>ROUND((V185*2080),5)</f>
        <v>87431.135999999999</v>
      </c>
      <c r="W186" s="130">
        <f>(Q185/Q182)-1</f>
        <v>2.5000000000000001E-2</v>
      </c>
      <c r="X186" s="130">
        <f>(R185/R182)-1</f>
        <v>2.5000000000000001E-2</v>
      </c>
      <c r="Y186" s="130">
        <f t="shared" ref="Y186:AB186" si="305">(S185/S182)-1</f>
        <v>2.5000000000000001E-2</v>
      </c>
      <c r="Z186" s="130">
        <f t="shared" si="305"/>
        <v>2.5000000000000001E-2</v>
      </c>
      <c r="AA186" s="130">
        <f t="shared" si="305"/>
        <v>2.5000000000000001E-2</v>
      </c>
      <c r="AB186" s="130">
        <f t="shared" si="305"/>
        <v>2.5000000000000001E-2</v>
      </c>
    </row>
    <row r="187" spans="1:28" s="4" customFormat="1" ht="17.45" customHeight="1" thickBot="1" x14ac:dyDescent="0.25">
      <c r="A187" s="80"/>
      <c r="B187" s="283" t="s">
        <v>284</v>
      </c>
      <c r="C187" s="277" t="s">
        <v>77</v>
      </c>
      <c r="D187" s="249"/>
      <c r="E187" s="189"/>
      <c r="F187" s="190"/>
      <c r="G187" s="190"/>
      <c r="H187" s="190"/>
      <c r="I187" s="190"/>
      <c r="J187" s="190"/>
      <c r="K187" s="133"/>
      <c r="L187" s="133"/>
      <c r="M187" s="133"/>
      <c r="N187" s="133"/>
      <c r="O187" s="133"/>
      <c r="P187" s="133"/>
      <c r="Q187" s="134"/>
      <c r="R187" s="135"/>
      <c r="S187" s="135"/>
      <c r="T187" s="135"/>
      <c r="U187" s="135"/>
      <c r="V187" s="135"/>
      <c r="W187" s="133"/>
      <c r="X187" s="133"/>
      <c r="Y187" s="133"/>
      <c r="Z187" s="133"/>
      <c r="AA187" s="133"/>
      <c r="AB187" s="133"/>
    </row>
    <row r="188" spans="1:28" s="4" customFormat="1" ht="13.5" customHeight="1" x14ac:dyDescent="0.2">
      <c r="A188" s="76">
        <v>50</v>
      </c>
      <c r="B188" s="171" t="s">
        <v>272</v>
      </c>
      <c r="C188" s="24" t="s">
        <v>77</v>
      </c>
      <c r="D188" s="187">
        <f t="shared" ref="D188:D189" si="306">+Q188*96%</f>
        <v>34</v>
      </c>
      <c r="E188" s="187">
        <f t="shared" ref="E188:I189" si="307">Q188</f>
        <v>35.409999999999997</v>
      </c>
      <c r="F188" s="187">
        <f t="shared" si="307"/>
        <v>36.83</v>
      </c>
      <c r="G188" s="187">
        <f t="shared" si="307"/>
        <v>38.299999999999997</v>
      </c>
      <c r="H188" s="187">
        <f t="shared" si="307"/>
        <v>39.83</v>
      </c>
      <c r="I188" s="187">
        <f t="shared" si="307"/>
        <v>41.43</v>
      </c>
      <c r="J188" s="187">
        <f>V188</f>
        <v>43.09</v>
      </c>
      <c r="K188" s="130"/>
      <c r="L188" s="130">
        <f>(F188/E188)-1</f>
        <v>4.0101999999999999E-2</v>
      </c>
      <c r="M188" s="130">
        <f t="shared" ref="M188:P188" si="308">(G188/F188)-1</f>
        <v>3.9912999999999997E-2</v>
      </c>
      <c r="N188" s="130">
        <f t="shared" si="308"/>
        <v>3.9947999999999997E-2</v>
      </c>
      <c r="O188" s="130">
        <f t="shared" si="308"/>
        <v>4.0170999999999998E-2</v>
      </c>
      <c r="P188" s="130">
        <f t="shared" si="308"/>
        <v>4.0067999999999999E-2</v>
      </c>
      <c r="Q188" s="204">
        <f>ROUND(VLOOKUP($A188,'2018 REG - ORD 812'!$A$9:$U$303,16,FALSE)*(1+$I$2),5)</f>
        <v>35.412770000000002</v>
      </c>
      <c r="R188" s="204">
        <f>ROUND(VLOOKUP($A188,'2018 REG - ORD 812'!$A$9:$U$303,17,FALSE)*(1+$I$2),5)</f>
        <v>36.829279999999997</v>
      </c>
      <c r="S188" s="204">
        <f>ROUND(VLOOKUP($A188,'2018 REG - ORD 812'!$A$9:$U$303,18,FALSE)*(1+$I$2),5)</f>
        <v>38.30245</v>
      </c>
      <c r="T188" s="204">
        <f>ROUND(VLOOKUP($A188,'2018 REG - ORD 812'!$A$9:$U$303,19,FALSE)*(1+$I$2),5)</f>
        <v>39.834560000000003</v>
      </c>
      <c r="U188" s="204">
        <f>ROUND(VLOOKUP($A188,'2018 REG - ORD 812'!$A$9:$U$303,20,FALSE)*(1+$I$2),5)</f>
        <v>41.427930000000003</v>
      </c>
      <c r="V188" s="204">
        <f>ROUND(VLOOKUP($A188,'2018 REG - ORD 812'!$A$9:$U$303,21,FALSE)*(1+$I$2),5)</f>
        <v>43.085070000000002</v>
      </c>
      <c r="W188" s="130"/>
      <c r="X188" s="130">
        <f>(R188/Q188)-1</f>
        <v>0.04</v>
      </c>
      <c r="Y188" s="130">
        <f t="shared" ref="Y188:AB188" si="309">(S188/R188)-1</f>
        <v>0.04</v>
      </c>
      <c r="Z188" s="130">
        <f t="shared" si="309"/>
        <v>0.04</v>
      </c>
      <c r="AA188" s="130">
        <f t="shared" si="309"/>
        <v>0.04</v>
      </c>
      <c r="AB188" s="130">
        <f t="shared" si="309"/>
        <v>4.0001000000000002E-2</v>
      </c>
    </row>
    <row r="189" spans="1:28" s="52" customFormat="1" ht="13.5" customHeight="1" x14ac:dyDescent="0.2">
      <c r="A189" s="76"/>
      <c r="B189" s="171" t="s">
        <v>75</v>
      </c>
      <c r="C189" s="24" t="s">
        <v>77</v>
      </c>
      <c r="D189" s="188">
        <f t="shared" si="306"/>
        <v>70712</v>
      </c>
      <c r="E189" s="188">
        <f t="shared" si="307"/>
        <v>73659</v>
      </c>
      <c r="F189" s="188">
        <f t="shared" si="307"/>
        <v>76605</v>
      </c>
      <c r="G189" s="188">
        <f t="shared" si="307"/>
        <v>79669</v>
      </c>
      <c r="H189" s="188">
        <f t="shared" si="307"/>
        <v>82856</v>
      </c>
      <c r="I189" s="188">
        <f t="shared" si="307"/>
        <v>86170</v>
      </c>
      <c r="J189" s="188">
        <f>V189</f>
        <v>89617</v>
      </c>
      <c r="K189" s="130">
        <f t="shared" ref="K189:P189" si="310">(E188/E185)-1</f>
        <v>2.4891E-2</v>
      </c>
      <c r="L189" s="130">
        <f t="shared" si="310"/>
        <v>2.5048999999999998E-2</v>
      </c>
      <c r="M189" s="130">
        <f t="shared" si="310"/>
        <v>2.4885999999999998E-2</v>
      </c>
      <c r="N189" s="130">
        <f t="shared" si="310"/>
        <v>2.4961000000000001E-2</v>
      </c>
      <c r="O189" s="130">
        <f t="shared" si="310"/>
        <v>2.4988E-2</v>
      </c>
      <c r="P189" s="130">
        <f t="shared" si="310"/>
        <v>2.5219999999999999E-2</v>
      </c>
      <c r="Q189" s="131">
        <f t="shared" ref="Q189:U189" si="311">ROUND((Q188*2080),5)</f>
        <v>73658.561600000001</v>
      </c>
      <c r="R189" s="132">
        <f t="shared" si="311"/>
        <v>76604.902400000006</v>
      </c>
      <c r="S189" s="132">
        <f t="shared" si="311"/>
        <v>79669.096000000005</v>
      </c>
      <c r="T189" s="132">
        <f t="shared" si="311"/>
        <v>82855.8848</v>
      </c>
      <c r="U189" s="132">
        <f t="shared" si="311"/>
        <v>86170.094400000002</v>
      </c>
      <c r="V189" s="132">
        <f>ROUND((V188*2080),5)</f>
        <v>89616.945600000006</v>
      </c>
      <c r="W189" s="130">
        <f t="shared" ref="W189:AB189" si="312">(Q188/Q185)-1</f>
        <v>2.5000999999999999E-2</v>
      </c>
      <c r="X189" s="130">
        <f t="shared" si="312"/>
        <v>2.5000000000000001E-2</v>
      </c>
      <c r="Y189" s="130">
        <f t="shared" si="312"/>
        <v>2.5000000000000001E-2</v>
      </c>
      <c r="Z189" s="130">
        <f t="shared" si="312"/>
        <v>2.5000000000000001E-2</v>
      </c>
      <c r="AA189" s="130">
        <f t="shared" si="312"/>
        <v>2.5000000000000001E-2</v>
      </c>
      <c r="AB189" s="130">
        <f t="shared" si="312"/>
        <v>2.5000000000000001E-2</v>
      </c>
    </row>
    <row r="190" spans="1:28" s="52" customFormat="1" ht="13.5" customHeight="1" x14ac:dyDescent="0.2">
      <c r="A190" s="76"/>
      <c r="B190" s="171" t="s">
        <v>56</v>
      </c>
      <c r="C190" s="24" t="s">
        <v>105</v>
      </c>
      <c r="D190" s="248"/>
      <c r="E190" s="194"/>
      <c r="F190" s="195"/>
      <c r="G190" s="195"/>
      <c r="H190" s="195"/>
      <c r="I190" s="195"/>
      <c r="J190" s="195"/>
      <c r="K190" s="136"/>
      <c r="L190" s="136"/>
      <c r="M190" s="136"/>
      <c r="N190" s="136"/>
      <c r="O190" s="136"/>
      <c r="P190" s="136"/>
      <c r="Q190" s="131"/>
      <c r="R190" s="132"/>
      <c r="S190" s="132"/>
      <c r="T190" s="132"/>
      <c r="U190" s="132"/>
      <c r="V190" s="132"/>
      <c r="W190" s="136"/>
      <c r="X190" s="136"/>
      <c r="Y190" s="136"/>
      <c r="Z190" s="136"/>
      <c r="AA190" s="136"/>
      <c r="AB190" s="136"/>
    </row>
    <row r="191" spans="1:28" s="52" customFormat="1" ht="13.5" customHeight="1" x14ac:dyDescent="0.2">
      <c r="A191" s="76"/>
      <c r="B191" s="171" t="s">
        <v>124</v>
      </c>
      <c r="C191" s="24" t="s">
        <v>77</v>
      </c>
      <c r="D191" s="248"/>
      <c r="E191" s="194"/>
      <c r="F191" s="195"/>
      <c r="G191" s="195"/>
      <c r="H191" s="195"/>
      <c r="I191" s="195"/>
      <c r="J191" s="195"/>
      <c r="K191" s="136"/>
      <c r="L191" s="136"/>
      <c r="M191" s="136"/>
      <c r="N191" s="136"/>
      <c r="O191" s="136"/>
      <c r="P191" s="136"/>
      <c r="Q191" s="131"/>
      <c r="R191" s="132"/>
      <c r="S191" s="132"/>
      <c r="T191" s="132"/>
      <c r="U191" s="132"/>
      <c r="V191" s="132"/>
      <c r="W191" s="136"/>
      <c r="X191" s="136"/>
      <c r="Y191" s="136"/>
      <c r="Z191" s="136"/>
      <c r="AA191" s="136"/>
      <c r="AB191" s="136"/>
    </row>
    <row r="192" spans="1:28" s="52" customFormat="1" ht="13.5" customHeight="1" x14ac:dyDescent="0.2">
      <c r="A192" s="76"/>
      <c r="B192" s="171" t="s">
        <v>124</v>
      </c>
      <c r="C192" s="24" t="s">
        <v>105</v>
      </c>
      <c r="D192" s="248"/>
      <c r="E192" s="194"/>
      <c r="F192" s="195"/>
      <c r="G192" s="195"/>
      <c r="H192" s="195"/>
      <c r="I192" s="195"/>
      <c r="J192" s="195"/>
      <c r="K192" s="136"/>
      <c r="L192" s="136"/>
      <c r="M192" s="136"/>
      <c r="N192" s="136"/>
      <c r="O192" s="136"/>
      <c r="P192" s="136"/>
      <c r="Q192" s="131"/>
      <c r="R192" s="132"/>
      <c r="S192" s="132"/>
      <c r="T192" s="132"/>
      <c r="U192" s="132"/>
      <c r="V192" s="132"/>
      <c r="W192" s="136"/>
      <c r="X192" s="136"/>
      <c r="Y192" s="136"/>
      <c r="Z192" s="136"/>
      <c r="AA192" s="136"/>
      <c r="AB192" s="136"/>
    </row>
    <row r="193" spans="1:28" s="52" customFormat="1" ht="13.5" customHeight="1" x14ac:dyDescent="0.2">
      <c r="A193" s="76"/>
      <c r="B193" s="171" t="s">
        <v>78</v>
      </c>
      <c r="C193" s="24" t="s">
        <v>77</v>
      </c>
      <c r="D193" s="248"/>
      <c r="E193" s="194"/>
      <c r="F193" s="195"/>
      <c r="G193" s="195"/>
      <c r="H193" s="195"/>
      <c r="I193" s="195"/>
      <c r="J193" s="195"/>
      <c r="K193" s="136"/>
      <c r="L193" s="136"/>
      <c r="M193" s="136"/>
      <c r="N193" s="136"/>
      <c r="O193" s="136"/>
      <c r="P193" s="136"/>
      <c r="Q193" s="131"/>
      <c r="R193" s="132"/>
      <c r="S193" s="132"/>
      <c r="T193" s="132"/>
      <c r="U193" s="132"/>
      <c r="V193" s="132"/>
      <c r="W193" s="136"/>
      <c r="X193" s="136"/>
      <c r="Y193" s="136"/>
      <c r="Z193" s="136"/>
      <c r="AA193" s="136"/>
      <c r="AB193" s="136"/>
    </row>
    <row r="194" spans="1:28" s="52" customFormat="1" ht="13.5" customHeight="1" x14ac:dyDescent="0.2">
      <c r="A194" s="76"/>
      <c r="B194" s="171" t="s">
        <v>125</v>
      </c>
      <c r="C194" s="24" t="s">
        <v>77</v>
      </c>
      <c r="D194" s="248"/>
      <c r="E194" s="194"/>
      <c r="F194" s="195"/>
      <c r="G194" s="195"/>
      <c r="H194" s="195"/>
      <c r="I194" s="195"/>
      <c r="J194" s="195"/>
      <c r="K194" s="136"/>
      <c r="L194" s="136"/>
      <c r="M194" s="136"/>
      <c r="N194" s="136"/>
      <c r="O194" s="136"/>
      <c r="P194" s="136"/>
      <c r="Q194" s="131"/>
      <c r="R194" s="132"/>
      <c r="S194" s="132"/>
      <c r="T194" s="132"/>
      <c r="U194" s="132"/>
      <c r="V194" s="132"/>
      <c r="W194" s="136"/>
      <c r="X194" s="136"/>
      <c r="Y194" s="136"/>
      <c r="Z194" s="136"/>
      <c r="AA194" s="136"/>
      <c r="AB194" s="136"/>
    </row>
    <row r="195" spans="1:28" s="52" customFormat="1" ht="13.5" customHeight="1" x14ac:dyDescent="0.2">
      <c r="A195" s="76"/>
      <c r="B195" s="171" t="s">
        <v>76</v>
      </c>
      <c r="C195" s="24" t="s">
        <v>77</v>
      </c>
      <c r="D195" s="248"/>
      <c r="E195" s="194"/>
      <c r="F195" s="195"/>
      <c r="G195" s="195"/>
      <c r="H195" s="195"/>
      <c r="I195" s="195"/>
      <c r="J195" s="195"/>
      <c r="K195" s="136"/>
      <c r="L195" s="136"/>
      <c r="M195" s="136"/>
      <c r="N195" s="136"/>
      <c r="O195" s="136"/>
      <c r="P195" s="136"/>
      <c r="Q195" s="131"/>
      <c r="R195" s="132"/>
      <c r="S195" s="132"/>
      <c r="T195" s="132"/>
      <c r="U195" s="132"/>
      <c r="V195" s="132"/>
      <c r="W195" s="136"/>
      <c r="X195" s="136"/>
      <c r="Y195" s="136"/>
      <c r="Z195" s="136"/>
      <c r="AA195" s="136"/>
      <c r="AB195" s="136"/>
    </row>
    <row r="196" spans="1:28" s="52" customFormat="1" ht="13.5" customHeight="1" x14ac:dyDescent="0.2">
      <c r="A196" s="76"/>
      <c r="B196" s="171" t="s">
        <v>61</v>
      </c>
      <c r="C196" s="24" t="s">
        <v>77</v>
      </c>
      <c r="D196" s="248"/>
      <c r="E196" s="194"/>
      <c r="F196" s="195"/>
      <c r="G196" s="195"/>
      <c r="H196" s="195"/>
      <c r="I196" s="195"/>
      <c r="J196" s="195"/>
      <c r="K196" s="136"/>
      <c r="L196" s="136"/>
      <c r="M196" s="136"/>
      <c r="N196" s="136"/>
      <c r="O196" s="136"/>
      <c r="P196" s="136"/>
      <c r="Q196" s="131"/>
      <c r="R196" s="132"/>
      <c r="S196" s="132"/>
      <c r="T196" s="132"/>
      <c r="U196" s="132"/>
      <c r="V196" s="132"/>
      <c r="W196" s="136"/>
      <c r="X196" s="136"/>
      <c r="Y196" s="136"/>
      <c r="Z196" s="136"/>
      <c r="AA196" s="136"/>
      <c r="AB196" s="136"/>
    </row>
    <row r="197" spans="1:28" s="52" customFormat="1" ht="13.5" customHeight="1" x14ac:dyDescent="0.2">
      <c r="A197" s="76"/>
      <c r="B197" s="171" t="s">
        <v>55</v>
      </c>
      <c r="C197" s="24" t="s">
        <v>105</v>
      </c>
      <c r="D197" s="248"/>
      <c r="E197" s="194"/>
      <c r="F197" s="195"/>
      <c r="G197" s="195"/>
      <c r="H197" s="195"/>
      <c r="I197" s="195"/>
      <c r="J197" s="195"/>
      <c r="K197" s="136"/>
      <c r="L197" s="136"/>
      <c r="M197" s="136"/>
      <c r="N197" s="136"/>
      <c r="O197" s="136"/>
      <c r="P197" s="136"/>
      <c r="Q197" s="131"/>
      <c r="R197" s="132"/>
      <c r="S197" s="132"/>
      <c r="T197" s="132"/>
      <c r="U197" s="132"/>
      <c r="V197" s="132"/>
      <c r="W197" s="136"/>
      <c r="X197" s="136"/>
      <c r="Y197" s="136"/>
      <c r="Z197" s="136"/>
      <c r="AA197" s="136"/>
      <c r="AB197" s="136"/>
    </row>
    <row r="198" spans="1:28" s="52" customFormat="1" ht="13.5" customHeight="1" x14ac:dyDescent="0.2">
      <c r="A198" s="76"/>
      <c r="B198" s="167" t="s">
        <v>126</v>
      </c>
      <c r="C198" s="29" t="s">
        <v>105</v>
      </c>
      <c r="D198" s="250"/>
      <c r="E198" s="194"/>
      <c r="F198" s="195"/>
      <c r="G198" s="195"/>
      <c r="H198" s="195"/>
      <c r="I198" s="195"/>
      <c r="J198" s="195"/>
      <c r="K198" s="136"/>
      <c r="L198" s="136"/>
      <c r="M198" s="136"/>
      <c r="N198" s="136"/>
      <c r="O198" s="136"/>
      <c r="P198" s="136"/>
      <c r="Q198" s="131"/>
      <c r="R198" s="132"/>
      <c r="S198" s="132"/>
      <c r="T198" s="132"/>
      <c r="U198" s="132"/>
      <c r="V198" s="132"/>
      <c r="W198" s="136"/>
      <c r="X198" s="136"/>
      <c r="Y198" s="136"/>
      <c r="Z198" s="136"/>
      <c r="AA198" s="136"/>
      <c r="AB198" s="136"/>
    </row>
    <row r="199" spans="1:28" s="4" customFormat="1" ht="13.5" customHeight="1" thickBot="1" x14ac:dyDescent="0.25">
      <c r="A199" s="81"/>
      <c r="B199" s="167" t="s">
        <v>225</v>
      </c>
      <c r="C199" s="29" t="s">
        <v>105</v>
      </c>
      <c r="D199" s="250"/>
      <c r="E199" s="189"/>
      <c r="F199" s="190"/>
      <c r="G199" s="190"/>
      <c r="H199" s="190"/>
      <c r="I199" s="190"/>
      <c r="J199" s="190"/>
      <c r="K199" s="133"/>
      <c r="L199" s="133"/>
      <c r="M199" s="133"/>
      <c r="N199" s="133"/>
      <c r="O199" s="133"/>
      <c r="P199" s="133"/>
      <c r="Q199" s="134"/>
      <c r="R199" s="135"/>
      <c r="S199" s="135"/>
      <c r="T199" s="135"/>
      <c r="U199" s="135"/>
      <c r="V199" s="135"/>
      <c r="W199" s="133"/>
      <c r="X199" s="133"/>
      <c r="Y199" s="133"/>
      <c r="Z199" s="133"/>
      <c r="AA199" s="133"/>
      <c r="AB199" s="133"/>
    </row>
    <row r="200" spans="1:28" s="4" customFormat="1" ht="13.5" customHeight="1" x14ac:dyDescent="0.2">
      <c r="A200" s="79">
        <v>51</v>
      </c>
      <c r="B200" s="166"/>
      <c r="C200" s="45"/>
      <c r="D200" s="187">
        <f t="shared" ref="D200:D201" si="313">+Q200*96%</f>
        <v>34.85</v>
      </c>
      <c r="E200" s="187">
        <f t="shared" ref="E200:I201" si="314">Q200</f>
        <v>36.299999999999997</v>
      </c>
      <c r="F200" s="187">
        <f t="shared" si="314"/>
        <v>37.75</v>
      </c>
      <c r="G200" s="187">
        <f t="shared" si="314"/>
        <v>39.26</v>
      </c>
      <c r="H200" s="187">
        <f t="shared" si="314"/>
        <v>40.83</v>
      </c>
      <c r="I200" s="187">
        <f t="shared" si="314"/>
        <v>42.46</v>
      </c>
      <c r="J200" s="187">
        <f>V200</f>
        <v>44.16</v>
      </c>
      <c r="K200" s="130"/>
      <c r="L200" s="130">
        <f>(F200/E200)-1</f>
        <v>3.9945000000000001E-2</v>
      </c>
      <c r="M200" s="130">
        <f t="shared" ref="M200:P200" si="315">(G200/F200)-1</f>
        <v>0.04</v>
      </c>
      <c r="N200" s="130">
        <f t="shared" si="315"/>
        <v>3.9989999999999998E-2</v>
      </c>
      <c r="O200" s="130">
        <f t="shared" si="315"/>
        <v>3.9921999999999999E-2</v>
      </c>
      <c r="P200" s="130">
        <f t="shared" si="315"/>
        <v>4.0037999999999997E-2</v>
      </c>
      <c r="Q200" s="204">
        <f>ROUND(VLOOKUP($A200,'2018 REG - ORD 812'!$A$9:$U$303,16,FALSE)*(1+$I$2),5)</f>
        <v>36.298090000000002</v>
      </c>
      <c r="R200" s="204">
        <f>ROUND(VLOOKUP($A200,'2018 REG - ORD 812'!$A$9:$U$303,17,FALSE)*(1+$I$2),5)</f>
        <v>37.750010000000003</v>
      </c>
      <c r="S200" s="204">
        <f>ROUND(VLOOKUP($A200,'2018 REG - ORD 812'!$A$9:$U$303,18,FALSE)*(1+$I$2),5)</f>
        <v>39.260010000000001</v>
      </c>
      <c r="T200" s="204">
        <f>ROUND(VLOOKUP($A200,'2018 REG - ORD 812'!$A$9:$U$303,19,FALSE)*(1+$I$2),5)</f>
        <v>40.830410000000001</v>
      </c>
      <c r="U200" s="204">
        <f>ROUND(VLOOKUP($A200,'2018 REG - ORD 812'!$A$9:$U$303,20,FALSE)*(1+$I$2),5)</f>
        <v>42.463639999999998</v>
      </c>
      <c r="V200" s="204">
        <f>ROUND(VLOOKUP($A200,'2018 REG - ORD 812'!$A$9:$U$303,21,FALSE)*(1+$I$2),5)</f>
        <v>44.162179999999999</v>
      </c>
      <c r="W200" s="130"/>
      <c r="X200" s="130">
        <f>(R200/Q200)-1</f>
        <v>0.04</v>
      </c>
      <c r="Y200" s="130">
        <f t="shared" ref="Y200:AB200" si="316">(S200/R200)-1</f>
        <v>0.04</v>
      </c>
      <c r="Z200" s="130">
        <f t="shared" si="316"/>
        <v>0.04</v>
      </c>
      <c r="AA200" s="130">
        <f t="shared" si="316"/>
        <v>0.04</v>
      </c>
      <c r="AB200" s="130">
        <f t="shared" si="316"/>
        <v>0.04</v>
      </c>
    </row>
    <row r="201" spans="1:28" s="4" customFormat="1" ht="13.5" customHeight="1" x14ac:dyDescent="0.2">
      <c r="A201" s="76"/>
      <c r="B201" s="175"/>
      <c r="C201" s="89"/>
      <c r="D201" s="188">
        <f t="shared" si="313"/>
        <v>72480</v>
      </c>
      <c r="E201" s="188">
        <f t="shared" si="314"/>
        <v>75500</v>
      </c>
      <c r="F201" s="188">
        <f t="shared" si="314"/>
        <v>78520</v>
      </c>
      <c r="G201" s="188">
        <f t="shared" si="314"/>
        <v>81661</v>
      </c>
      <c r="H201" s="188">
        <f t="shared" si="314"/>
        <v>84927</v>
      </c>
      <c r="I201" s="188">
        <f t="shared" si="314"/>
        <v>88324</v>
      </c>
      <c r="J201" s="188">
        <f>V201</f>
        <v>91857</v>
      </c>
      <c r="K201" s="130">
        <f>(E200/E188)-1</f>
        <v>2.5134E-2</v>
      </c>
      <c r="L201" s="130">
        <f>(F200/F188)-1</f>
        <v>2.4979999999999999E-2</v>
      </c>
      <c r="M201" s="130">
        <f t="shared" ref="M201:P201" si="317">(G200/G188)-1</f>
        <v>2.5065E-2</v>
      </c>
      <c r="N201" s="130">
        <f t="shared" si="317"/>
        <v>2.5107000000000001E-2</v>
      </c>
      <c r="O201" s="130">
        <f t="shared" si="317"/>
        <v>2.4861000000000001E-2</v>
      </c>
      <c r="P201" s="130">
        <f t="shared" si="317"/>
        <v>2.4832E-2</v>
      </c>
      <c r="Q201" s="131">
        <f t="shared" ref="Q201:U201" si="318">ROUND((Q200*2080),5)</f>
        <v>75500.027199999997</v>
      </c>
      <c r="R201" s="132">
        <f t="shared" si="318"/>
        <v>78520.020799999998</v>
      </c>
      <c r="S201" s="132">
        <f t="shared" si="318"/>
        <v>81660.820800000001</v>
      </c>
      <c r="T201" s="132">
        <f t="shared" si="318"/>
        <v>84927.252800000002</v>
      </c>
      <c r="U201" s="132">
        <f t="shared" si="318"/>
        <v>88324.371199999994</v>
      </c>
      <c r="V201" s="132">
        <f>ROUND((V200*2080),5)</f>
        <v>91857.334400000007</v>
      </c>
      <c r="W201" s="130">
        <f>(Q200/Q188)-1</f>
        <v>2.5000000000000001E-2</v>
      </c>
      <c r="X201" s="130">
        <f>(R200/R188)-1</f>
        <v>2.5000000000000001E-2</v>
      </c>
      <c r="Y201" s="130">
        <f t="shared" ref="Y201:AB201" si="319">(S200/S188)-1</f>
        <v>2.5000000000000001E-2</v>
      </c>
      <c r="Z201" s="130">
        <f t="shared" si="319"/>
        <v>2.5000000000000001E-2</v>
      </c>
      <c r="AA201" s="130">
        <f t="shared" si="319"/>
        <v>2.5000000000000001E-2</v>
      </c>
      <c r="AB201" s="130">
        <f t="shared" si="319"/>
        <v>2.5000000000000001E-2</v>
      </c>
    </row>
    <row r="202" spans="1:28" s="4" customFormat="1" ht="13.5" customHeight="1" thickBot="1" x14ac:dyDescent="0.25">
      <c r="A202" s="81"/>
      <c r="B202" s="168"/>
      <c r="C202" s="39"/>
      <c r="D202" s="247"/>
      <c r="E202" s="189"/>
      <c r="F202" s="190"/>
      <c r="G202" s="190"/>
      <c r="H202" s="190"/>
      <c r="I202" s="190"/>
      <c r="J202" s="190"/>
      <c r="K202" s="133"/>
      <c r="L202" s="133"/>
      <c r="M202" s="133"/>
      <c r="N202" s="133"/>
      <c r="O202" s="133"/>
      <c r="P202" s="133"/>
      <c r="Q202" s="134"/>
      <c r="R202" s="135"/>
      <c r="S202" s="135"/>
      <c r="T202" s="135"/>
      <c r="U202" s="135"/>
      <c r="V202" s="135"/>
      <c r="W202" s="133"/>
      <c r="X202" s="133"/>
      <c r="Y202" s="133"/>
      <c r="Z202" s="133"/>
      <c r="AA202" s="133"/>
      <c r="AB202" s="133"/>
    </row>
    <row r="203" spans="1:28" s="4" customFormat="1" ht="13.5" customHeight="1" x14ac:dyDescent="0.2">
      <c r="A203" s="79">
        <v>52</v>
      </c>
      <c r="B203" s="166" t="s">
        <v>82</v>
      </c>
      <c r="C203" s="86" t="s">
        <v>77</v>
      </c>
      <c r="D203" s="187">
        <f t="shared" ref="D203:D204" si="320">+Q203*96%</f>
        <v>35.72</v>
      </c>
      <c r="E203" s="187">
        <f t="shared" ref="E203:I204" si="321">Q203</f>
        <v>37.21</v>
      </c>
      <c r="F203" s="187">
        <f t="shared" si="321"/>
        <v>38.69</v>
      </c>
      <c r="G203" s="187">
        <f t="shared" si="321"/>
        <v>40.24</v>
      </c>
      <c r="H203" s="187">
        <f t="shared" si="321"/>
        <v>41.85</v>
      </c>
      <c r="I203" s="187">
        <f t="shared" si="321"/>
        <v>43.53</v>
      </c>
      <c r="J203" s="187">
        <f>V203</f>
        <v>45.27</v>
      </c>
      <c r="K203" s="130"/>
      <c r="L203" s="130">
        <f>(F203/E203)-1</f>
        <v>3.9773999999999997E-2</v>
      </c>
      <c r="M203" s="130">
        <f t="shared" ref="M203:P203" si="322">(G203/F203)-1</f>
        <v>4.0062E-2</v>
      </c>
      <c r="N203" s="130">
        <f t="shared" si="322"/>
        <v>4.0009999999999997E-2</v>
      </c>
      <c r="O203" s="130">
        <f t="shared" si="322"/>
        <v>4.0142999999999998E-2</v>
      </c>
      <c r="P203" s="130">
        <f t="shared" si="322"/>
        <v>3.9972000000000001E-2</v>
      </c>
      <c r="Q203" s="204">
        <f>ROUND(VLOOKUP($A203,'2018 REG - ORD 812'!$A$9:$U$303,16,FALSE)*(1+$I$2),5)</f>
        <v>37.205530000000003</v>
      </c>
      <c r="R203" s="204">
        <f>ROUND(VLOOKUP($A203,'2018 REG - ORD 812'!$A$9:$U$303,17,FALSE)*(1+$I$2),5)</f>
        <v>38.693770000000001</v>
      </c>
      <c r="S203" s="204">
        <f>ROUND(VLOOKUP($A203,'2018 REG - ORD 812'!$A$9:$U$303,18,FALSE)*(1+$I$2),5)</f>
        <v>40.241509999999998</v>
      </c>
      <c r="T203" s="204">
        <f>ROUND(VLOOKUP($A203,'2018 REG - ORD 812'!$A$9:$U$303,19,FALSE)*(1+$I$2),5)</f>
        <v>41.851179999999999</v>
      </c>
      <c r="U203" s="204">
        <f>ROUND(VLOOKUP($A203,'2018 REG - ORD 812'!$A$9:$U$303,20,FALSE)*(1+$I$2),5)</f>
        <v>43.525230000000001</v>
      </c>
      <c r="V203" s="204">
        <f>ROUND(VLOOKUP($A203,'2018 REG - ORD 812'!$A$9:$U$303,21,FALSE)*(1+$I$2),5)</f>
        <v>45.266240000000003</v>
      </c>
      <c r="W203" s="130"/>
      <c r="X203" s="130">
        <f>(R203/Q203)-1</f>
        <v>4.0001000000000002E-2</v>
      </c>
      <c r="Y203" s="130">
        <f t="shared" ref="Y203:AB203" si="323">(S203/R203)-1</f>
        <v>0.04</v>
      </c>
      <c r="Z203" s="130">
        <f t="shared" si="323"/>
        <v>0.04</v>
      </c>
      <c r="AA203" s="130">
        <f t="shared" si="323"/>
        <v>0.04</v>
      </c>
      <c r="AB203" s="130">
        <f t="shared" si="323"/>
        <v>0.04</v>
      </c>
    </row>
    <row r="204" spans="1:28" s="4" customFormat="1" ht="13.5" customHeight="1" x14ac:dyDescent="0.2">
      <c r="A204" s="76" t="s">
        <v>141</v>
      </c>
      <c r="B204" s="175" t="s">
        <v>79</v>
      </c>
      <c r="C204" s="89" t="s">
        <v>77</v>
      </c>
      <c r="D204" s="188">
        <f t="shared" si="320"/>
        <v>74292</v>
      </c>
      <c r="E204" s="188">
        <f t="shared" si="321"/>
        <v>77388</v>
      </c>
      <c r="F204" s="188">
        <f t="shared" si="321"/>
        <v>80483</v>
      </c>
      <c r="G204" s="188">
        <f t="shared" si="321"/>
        <v>83702</v>
      </c>
      <c r="H204" s="188">
        <f t="shared" si="321"/>
        <v>87050</v>
      </c>
      <c r="I204" s="188">
        <f t="shared" si="321"/>
        <v>90532</v>
      </c>
      <c r="J204" s="188">
        <f>V204</f>
        <v>94154</v>
      </c>
      <c r="K204" s="130">
        <f>(E203/E200)-1</f>
        <v>2.5069000000000001E-2</v>
      </c>
      <c r="L204" s="130">
        <f>(F203/F200)-1</f>
        <v>2.4901E-2</v>
      </c>
      <c r="M204" s="130">
        <f t="shared" ref="M204:P204" si="324">(G203/G200)-1</f>
        <v>2.4962000000000002E-2</v>
      </c>
      <c r="N204" s="130">
        <f t="shared" si="324"/>
        <v>2.4982000000000001E-2</v>
      </c>
      <c r="O204" s="130">
        <f t="shared" si="324"/>
        <v>2.52E-2</v>
      </c>
      <c r="P204" s="130">
        <f t="shared" si="324"/>
        <v>2.5135999999999999E-2</v>
      </c>
      <c r="Q204" s="131">
        <f t="shared" ref="Q204:U204" si="325">ROUND((Q203*2080),5)</f>
        <v>77387.502399999998</v>
      </c>
      <c r="R204" s="132">
        <f t="shared" si="325"/>
        <v>80483.041599999997</v>
      </c>
      <c r="S204" s="132">
        <f t="shared" si="325"/>
        <v>83702.340800000005</v>
      </c>
      <c r="T204" s="132">
        <f t="shared" si="325"/>
        <v>87050.454400000002</v>
      </c>
      <c r="U204" s="132">
        <f t="shared" si="325"/>
        <v>90532.478400000007</v>
      </c>
      <c r="V204" s="132">
        <f>ROUND((V203*2080),5)</f>
        <v>94153.779200000004</v>
      </c>
      <c r="W204" s="130">
        <f>(Q203/Q200)-1</f>
        <v>2.5000000000000001E-2</v>
      </c>
      <c r="X204" s="130">
        <f>(R203/R200)-1</f>
        <v>2.5000000000000001E-2</v>
      </c>
      <c r="Y204" s="130">
        <f t="shared" ref="Y204:AB204" si="326">(S203/S200)-1</f>
        <v>2.5000000000000001E-2</v>
      </c>
      <c r="Z204" s="130">
        <f t="shared" si="326"/>
        <v>2.5000000000000001E-2</v>
      </c>
      <c r="AA204" s="130">
        <f t="shared" si="326"/>
        <v>2.5000000000000001E-2</v>
      </c>
      <c r="AB204" s="130">
        <f t="shared" si="326"/>
        <v>2.5000000000000001E-2</v>
      </c>
    </row>
    <row r="205" spans="1:28" s="4" customFormat="1" ht="13.5" customHeight="1" thickBot="1" x14ac:dyDescent="0.25">
      <c r="A205" s="80"/>
      <c r="B205" s="168"/>
      <c r="C205" s="39"/>
      <c r="D205" s="247"/>
      <c r="E205" s="197"/>
      <c r="F205" s="198"/>
      <c r="G205" s="198"/>
      <c r="H205" s="198"/>
      <c r="I205" s="198"/>
      <c r="J205" s="198"/>
      <c r="K205" s="140"/>
      <c r="L205" s="140"/>
      <c r="M205" s="140"/>
      <c r="N205" s="140"/>
      <c r="O205" s="140"/>
      <c r="P205" s="140"/>
      <c r="Q205" s="141"/>
      <c r="R205" s="142"/>
      <c r="S205" s="142"/>
      <c r="T205" s="142"/>
      <c r="U205" s="142"/>
      <c r="V205" s="142"/>
      <c r="W205" s="140"/>
      <c r="X205" s="140"/>
      <c r="Y205" s="140"/>
      <c r="Z205" s="140"/>
      <c r="AA205" s="140"/>
      <c r="AB205" s="140"/>
    </row>
    <row r="206" spans="1:28" s="4" customFormat="1" ht="13.5" customHeight="1" x14ac:dyDescent="0.2">
      <c r="A206" s="79">
        <v>53</v>
      </c>
      <c r="B206" s="166" t="s">
        <v>127</v>
      </c>
      <c r="C206" s="45" t="s">
        <v>77</v>
      </c>
      <c r="D206" s="187">
        <f t="shared" ref="D206:D207" si="327">+Q206*96%</f>
        <v>36.61</v>
      </c>
      <c r="E206" s="187">
        <f t="shared" ref="E206:I207" si="328">Q206</f>
        <v>38.14</v>
      </c>
      <c r="F206" s="187">
        <f t="shared" si="328"/>
        <v>39.659999999999997</v>
      </c>
      <c r="G206" s="187">
        <f t="shared" si="328"/>
        <v>41.25</v>
      </c>
      <c r="H206" s="187">
        <f t="shared" si="328"/>
        <v>42.9</v>
      </c>
      <c r="I206" s="187">
        <f t="shared" si="328"/>
        <v>44.61</v>
      </c>
      <c r="J206" s="187">
        <f>V206</f>
        <v>46.4</v>
      </c>
      <c r="K206" s="130"/>
      <c r="L206" s="130">
        <f>(F206/E206)-1</f>
        <v>3.9853E-2</v>
      </c>
      <c r="M206" s="130">
        <f t="shared" ref="M206:P206" si="329">(G206/F206)-1</f>
        <v>4.0091000000000002E-2</v>
      </c>
      <c r="N206" s="130">
        <f t="shared" si="329"/>
        <v>0.04</v>
      </c>
      <c r="O206" s="130">
        <f t="shared" si="329"/>
        <v>3.986E-2</v>
      </c>
      <c r="P206" s="130">
        <f t="shared" si="329"/>
        <v>4.0126000000000002E-2</v>
      </c>
      <c r="Q206" s="204">
        <f>ROUND(VLOOKUP($A206,'2018 REG - ORD 812'!$A$9:$U$303,16,FALSE)*(1+$I$2),5)</f>
        <v>38.135669999999998</v>
      </c>
      <c r="R206" s="204">
        <f>ROUND(VLOOKUP($A206,'2018 REG - ORD 812'!$A$9:$U$303,17,FALSE)*(1+$I$2),5)</f>
        <v>39.661099999999998</v>
      </c>
      <c r="S206" s="204">
        <f>ROUND(VLOOKUP($A206,'2018 REG - ORD 812'!$A$9:$U$303,18,FALSE)*(1+$I$2),5)</f>
        <v>41.247549999999997</v>
      </c>
      <c r="T206" s="204">
        <f>ROUND(VLOOKUP($A206,'2018 REG - ORD 812'!$A$9:$U$303,19,FALSE)*(1+$I$2),5)</f>
        <v>42.897440000000003</v>
      </c>
      <c r="U206" s="204">
        <f>ROUND(VLOOKUP($A206,'2018 REG - ORD 812'!$A$9:$U$303,20,FALSE)*(1+$I$2),5)</f>
        <v>44.613349999999997</v>
      </c>
      <c r="V206" s="204">
        <f>ROUND(VLOOKUP($A206,'2018 REG - ORD 812'!$A$9:$U$303,21,FALSE)*(1+$I$2),5)</f>
        <v>46.3979</v>
      </c>
      <c r="W206" s="130"/>
      <c r="X206" s="130">
        <f>(R206/Q206)-1</f>
        <v>0.04</v>
      </c>
      <c r="Y206" s="130">
        <f t="shared" ref="Y206:AB206" si="330">(S206/R206)-1</f>
        <v>0.04</v>
      </c>
      <c r="Z206" s="130">
        <f t="shared" si="330"/>
        <v>0.04</v>
      </c>
      <c r="AA206" s="130">
        <f t="shared" si="330"/>
        <v>0.04</v>
      </c>
      <c r="AB206" s="130">
        <f t="shared" si="330"/>
        <v>0.04</v>
      </c>
    </row>
    <row r="207" spans="1:28" s="4" customFormat="1" ht="13.5" customHeight="1" x14ac:dyDescent="0.2">
      <c r="A207" s="76"/>
      <c r="B207" s="171" t="s">
        <v>144</v>
      </c>
      <c r="C207" s="24" t="s">
        <v>77</v>
      </c>
      <c r="D207" s="188">
        <f t="shared" si="327"/>
        <v>76149</v>
      </c>
      <c r="E207" s="188">
        <f t="shared" si="328"/>
        <v>79322</v>
      </c>
      <c r="F207" s="188">
        <f t="shared" si="328"/>
        <v>82495</v>
      </c>
      <c r="G207" s="188">
        <f t="shared" si="328"/>
        <v>85795</v>
      </c>
      <c r="H207" s="188">
        <f t="shared" si="328"/>
        <v>89227</v>
      </c>
      <c r="I207" s="188">
        <f t="shared" si="328"/>
        <v>92796</v>
      </c>
      <c r="J207" s="188">
        <f>V207</f>
        <v>96508</v>
      </c>
      <c r="K207" s="130">
        <f>(E206/E203)-1</f>
        <v>2.4993000000000001E-2</v>
      </c>
      <c r="L207" s="130">
        <f>(F206/F203)-1</f>
        <v>2.5071E-2</v>
      </c>
      <c r="M207" s="130">
        <f t="shared" ref="M207:P207" si="331">(G206/G203)-1</f>
        <v>2.5099E-2</v>
      </c>
      <c r="N207" s="130">
        <f t="shared" si="331"/>
        <v>2.5090000000000001E-2</v>
      </c>
      <c r="O207" s="130">
        <f t="shared" si="331"/>
        <v>2.4809999999999999E-2</v>
      </c>
      <c r="P207" s="130">
        <f t="shared" si="331"/>
        <v>2.4961000000000001E-2</v>
      </c>
      <c r="Q207" s="131">
        <f t="shared" ref="Q207:U207" si="332">ROUND((Q206*2080),5)</f>
        <v>79322.193599999999</v>
      </c>
      <c r="R207" s="132">
        <f t="shared" si="332"/>
        <v>82495.088000000003</v>
      </c>
      <c r="S207" s="132">
        <f t="shared" si="332"/>
        <v>85794.903999999995</v>
      </c>
      <c r="T207" s="132">
        <f t="shared" si="332"/>
        <v>89226.675199999998</v>
      </c>
      <c r="U207" s="132">
        <f t="shared" si="332"/>
        <v>92795.767999999996</v>
      </c>
      <c r="V207" s="132">
        <f>ROUND((V206*2080),5)</f>
        <v>96507.631999999998</v>
      </c>
      <c r="W207" s="130">
        <f>(Q206/Q203)-1</f>
        <v>2.5000000000000001E-2</v>
      </c>
      <c r="X207" s="130">
        <f>(R206/R203)-1</f>
        <v>2.5000000000000001E-2</v>
      </c>
      <c r="Y207" s="130">
        <f t="shared" ref="Y207:AB207" si="333">(S206/S203)-1</f>
        <v>2.5000000000000001E-2</v>
      </c>
      <c r="Z207" s="130">
        <f t="shared" si="333"/>
        <v>2.5000000000000001E-2</v>
      </c>
      <c r="AA207" s="130">
        <f t="shared" si="333"/>
        <v>2.5000000000000001E-2</v>
      </c>
      <c r="AB207" s="130">
        <f t="shared" si="333"/>
        <v>2.5000000000000001E-2</v>
      </c>
    </row>
    <row r="208" spans="1:28" s="4" customFormat="1" ht="13.5" customHeight="1" x14ac:dyDescent="0.2">
      <c r="A208" s="76"/>
      <c r="B208" s="167" t="s">
        <v>145</v>
      </c>
      <c r="C208" s="24" t="s">
        <v>77</v>
      </c>
      <c r="D208" s="248"/>
      <c r="E208" s="194"/>
      <c r="F208" s="195"/>
      <c r="G208" s="195"/>
      <c r="H208" s="195"/>
      <c r="I208" s="195"/>
      <c r="J208" s="195"/>
      <c r="K208" s="136"/>
      <c r="L208" s="136"/>
      <c r="M208" s="136"/>
      <c r="N208" s="136"/>
      <c r="O208" s="136"/>
      <c r="P208" s="136"/>
      <c r="Q208" s="131"/>
      <c r="R208" s="132"/>
      <c r="S208" s="132"/>
      <c r="T208" s="132"/>
      <c r="U208" s="132"/>
      <c r="V208" s="132"/>
      <c r="W208" s="136"/>
      <c r="X208" s="136"/>
      <c r="Y208" s="136"/>
      <c r="Z208" s="136"/>
      <c r="AA208" s="136"/>
      <c r="AB208" s="136"/>
    </row>
    <row r="209" spans="1:28" s="4" customFormat="1" ht="13.5" customHeight="1" x14ac:dyDescent="0.2">
      <c r="A209" s="76"/>
      <c r="C209" s="24" t="s">
        <v>77</v>
      </c>
      <c r="D209" s="248"/>
      <c r="E209" s="194"/>
      <c r="F209" s="195"/>
      <c r="G209" s="195"/>
      <c r="H209" s="195"/>
      <c r="I209" s="195"/>
      <c r="J209" s="195"/>
      <c r="K209" s="136"/>
      <c r="L209" s="136"/>
      <c r="M209" s="136"/>
      <c r="N209" s="136"/>
      <c r="O209" s="136"/>
      <c r="P209" s="136"/>
      <c r="Q209" s="131"/>
      <c r="R209" s="132"/>
      <c r="S209" s="132"/>
      <c r="T209" s="132"/>
      <c r="U209" s="132"/>
      <c r="V209" s="132"/>
      <c r="W209" s="136"/>
      <c r="X209" s="136"/>
      <c r="Y209" s="136"/>
      <c r="Z209" s="136"/>
      <c r="AA209" s="136"/>
      <c r="AB209" s="136"/>
    </row>
    <row r="210" spans="1:28" s="4" customFormat="1" ht="13.5" customHeight="1" thickBot="1" x14ac:dyDescent="0.25">
      <c r="A210" s="81"/>
      <c r="B210" s="168"/>
      <c r="C210" s="39"/>
      <c r="D210" s="247"/>
      <c r="E210" s="189"/>
      <c r="F210" s="190"/>
      <c r="G210" s="190"/>
      <c r="H210" s="190"/>
      <c r="I210" s="190"/>
      <c r="J210" s="190"/>
      <c r="K210" s="133"/>
      <c r="L210" s="133"/>
      <c r="M210" s="133"/>
      <c r="N210" s="133"/>
      <c r="O210" s="133"/>
      <c r="P210" s="133"/>
      <c r="Q210" s="134"/>
      <c r="R210" s="135"/>
      <c r="S210" s="135"/>
      <c r="T210" s="135"/>
      <c r="U210" s="135"/>
      <c r="V210" s="135"/>
      <c r="W210" s="133"/>
      <c r="X210" s="133"/>
      <c r="Y210" s="133"/>
      <c r="Z210" s="133"/>
      <c r="AA210" s="133"/>
      <c r="AB210" s="133"/>
    </row>
    <row r="211" spans="1:28" s="4" customFormat="1" ht="13.5" customHeight="1" x14ac:dyDescent="0.2">
      <c r="A211" s="79">
        <v>54</v>
      </c>
      <c r="B211" s="166" t="s">
        <v>81</v>
      </c>
      <c r="C211" s="45" t="s">
        <v>77</v>
      </c>
      <c r="D211" s="187">
        <f t="shared" ref="D211:D212" si="334">+Q211*96%</f>
        <v>37.53</v>
      </c>
      <c r="E211" s="187">
        <f t="shared" ref="E211:I212" si="335">Q211</f>
        <v>39.090000000000003</v>
      </c>
      <c r="F211" s="187">
        <f t="shared" si="335"/>
        <v>40.65</v>
      </c>
      <c r="G211" s="187">
        <f t="shared" si="335"/>
        <v>42.28</v>
      </c>
      <c r="H211" s="187">
        <f t="shared" si="335"/>
        <v>43.97</v>
      </c>
      <c r="I211" s="187">
        <f t="shared" si="335"/>
        <v>45.73</v>
      </c>
      <c r="J211" s="187">
        <f>V211</f>
        <v>47.56</v>
      </c>
      <c r="K211" s="130"/>
      <c r="L211" s="130">
        <f>(F211/E211)-1</f>
        <v>3.9907999999999999E-2</v>
      </c>
      <c r="M211" s="130">
        <f t="shared" ref="M211:P211" si="336">(G211/F211)-1</f>
        <v>4.0098000000000002E-2</v>
      </c>
      <c r="N211" s="130">
        <f t="shared" si="336"/>
        <v>3.9972000000000001E-2</v>
      </c>
      <c r="O211" s="130">
        <f t="shared" si="336"/>
        <v>4.0027E-2</v>
      </c>
      <c r="P211" s="130">
        <f t="shared" si="336"/>
        <v>4.0016999999999997E-2</v>
      </c>
      <c r="Q211" s="204">
        <f>ROUND(VLOOKUP($A211,'2018 REG - ORD 812'!$A$9:$U$303,16,FALSE)*(1+$I$2),5)</f>
        <v>39.089060000000003</v>
      </c>
      <c r="R211" s="204">
        <f>ROUND(VLOOKUP($A211,'2018 REG - ORD 812'!$A$9:$U$303,17,FALSE)*(1+$I$2),5)</f>
        <v>40.652630000000002</v>
      </c>
      <c r="S211" s="204">
        <f>ROUND(VLOOKUP($A211,'2018 REG - ORD 812'!$A$9:$U$303,18,FALSE)*(1+$I$2),5)</f>
        <v>42.278730000000003</v>
      </c>
      <c r="T211" s="204">
        <f>ROUND(VLOOKUP($A211,'2018 REG - ORD 812'!$A$9:$U$303,19,FALSE)*(1+$I$2),5)</f>
        <v>43.969880000000003</v>
      </c>
      <c r="U211" s="204">
        <f>ROUND(VLOOKUP($A211,'2018 REG - ORD 812'!$A$9:$U$303,20,FALSE)*(1+$I$2),5)</f>
        <v>45.72869</v>
      </c>
      <c r="V211" s="204">
        <f>ROUND(VLOOKUP($A211,'2018 REG - ORD 812'!$A$9:$U$303,21,FALSE)*(1+$I$2),5)</f>
        <v>47.557850000000002</v>
      </c>
      <c r="W211" s="130"/>
      <c r="X211" s="130">
        <f>(R211/Q211)-1</f>
        <v>0.04</v>
      </c>
      <c r="Y211" s="130">
        <f t="shared" ref="Y211:AB211" si="337">(S211/R211)-1</f>
        <v>0.04</v>
      </c>
      <c r="Z211" s="130">
        <f t="shared" si="337"/>
        <v>0.04</v>
      </c>
      <c r="AA211" s="130">
        <f t="shared" si="337"/>
        <v>0.04</v>
      </c>
      <c r="AB211" s="130">
        <f t="shared" si="337"/>
        <v>0.04</v>
      </c>
    </row>
    <row r="212" spans="1:28" s="52" customFormat="1" ht="13.5" customHeight="1" x14ac:dyDescent="0.2">
      <c r="A212" s="76"/>
      <c r="B212" s="175" t="s">
        <v>131</v>
      </c>
      <c r="C212" s="89" t="s">
        <v>77</v>
      </c>
      <c r="D212" s="188">
        <f t="shared" si="334"/>
        <v>78053</v>
      </c>
      <c r="E212" s="188">
        <f t="shared" si="335"/>
        <v>81305</v>
      </c>
      <c r="F212" s="188">
        <f t="shared" si="335"/>
        <v>84557</v>
      </c>
      <c r="G212" s="188">
        <f t="shared" si="335"/>
        <v>87940</v>
      </c>
      <c r="H212" s="188">
        <f t="shared" si="335"/>
        <v>91457</v>
      </c>
      <c r="I212" s="188">
        <f t="shared" si="335"/>
        <v>95116</v>
      </c>
      <c r="J212" s="188">
        <f>V212</f>
        <v>98920</v>
      </c>
      <c r="K212" s="130">
        <f t="shared" ref="K212:P212" si="338">(E211/E206)-1</f>
        <v>2.4908E-2</v>
      </c>
      <c r="L212" s="130">
        <f t="shared" si="338"/>
        <v>2.4962000000000002E-2</v>
      </c>
      <c r="M212" s="130">
        <f t="shared" si="338"/>
        <v>2.4969999999999999E-2</v>
      </c>
      <c r="N212" s="130">
        <f t="shared" si="338"/>
        <v>2.4941999999999999E-2</v>
      </c>
      <c r="O212" s="130">
        <f t="shared" si="338"/>
        <v>2.5106E-2</v>
      </c>
      <c r="P212" s="130">
        <f t="shared" si="338"/>
        <v>2.5000000000000001E-2</v>
      </c>
      <c r="Q212" s="131">
        <f t="shared" ref="Q212:U212" si="339">ROUND((Q211*2080),5)</f>
        <v>81305.2448</v>
      </c>
      <c r="R212" s="132">
        <f t="shared" si="339"/>
        <v>84557.470400000006</v>
      </c>
      <c r="S212" s="132">
        <f t="shared" si="339"/>
        <v>87939.758400000006</v>
      </c>
      <c r="T212" s="132">
        <f t="shared" si="339"/>
        <v>91457.350399999996</v>
      </c>
      <c r="U212" s="132">
        <f t="shared" si="339"/>
        <v>95115.675199999998</v>
      </c>
      <c r="V212" s="132">
        <f>ROUND((V211*2080),5)</f>
        <v>98920.327999999994</v>
      </c>
      <c r="W212" s="130">
        <f t="shared" ref="W212:AB212" si="340">(Q211/Q206)-1</f>
        <v>2.5000000000000001E-2</v>
      </c>
      <c r="X212" s="130">
        <f t="shared" si="340"/>
        <v>2.5000000000000001E-2</v>
      </c>
      <c r="Y212" s="130">
        <f t="shared" si="340"/>
        <v>2.5000000000000001E-2</v>
      </c>
      <c r="Z212" s="130">
        <f t="shared" si="340"/>
        <v>2.5000000000000001E-2</v>
      </c>
      <c r="AA212" s="130">
        <f t="shared" si="340"/>
        <v>2.5000000000000001E-2</v>
      </c>
      <c r="AB212" s="130">
        <f t="shared" si="340"/>
        <v>2.5000000000000001E-2</v>
      </c>
    </row>
    <row r="213" spans="1:28" s="52" customFormat="1" ht="13.5" customHeight="1" x14ac:dyDescent="0.2">
      <c r="A213" s="76"/>
      <c r="B213" s="175" t="s">
        <v>285</v>
      </c>
      <c r="C213" s="89" t="s">
        <v>77</v>
      </c>
      <c r="D213" s="196"/>
      <c r="E213" s="196"/>
      <c r="F213" s="188"/>
      <c r="G213" s="188"/>
      <c r="H213" s="188"/>
      <c r="I213" s="188"/>
      <c r="J213" s="188"/>
      <c r="K213" s="130"/>
      <c r="L213" s="130"/>
      <c r="M213" s="130"/>
      <c r="N213" s="130"/>
      <c r="O213" s="130"/>
      <c r="P213" s="130"/>
      <c r="Q213" s="131"/>
      <c r="R213" s="132"/>
      <c r="S213" s="132"/>
      <c r="T213" s="132"/>
      <c r="U213" s="132"/>
      <c r="V213" s="132"/>
      <c r="W213" s="130"/>
      <c r="X213" s="130"/>
      <c r="Y213" s="130"/>
      <c r="Z213" s="130"/>
      <c r="AA213" s="130"/>
      <c r="AB213" s="130"/>
    </row>
    <row r="214" spans="1:28" s="52" customFormat="1" ht="13.5" customHeight="1" x14ac:dyDescent="0.2">
      <c r="A214" s="76"/>
      <c r="B214" s="175" t="s">
        <v>57</v>
      </c>
      <c r="C214" s="89" t="s">
        <v>105</v>
      </c>
      <c r="D214" s="254"/>
      <c r="E214" s="194"/>
      <c r="F214" s="195"/>
      <c r="G214" s="195"/>
      <c r="H214" s="195"/>
      <c r="I214" s="195"/>
      <c r="J214" s="195"/>
      <c r="K214" s="136"/>
      <c r="L214" s="136"/>
      <c r="M214" s="136"/>
      <c r="N214" s="136"/>
      <c r="O214" s="136"/>
      <c r="P214" s="136"/>
      <c r="Q214" s="131"/>
      <c r="R214" s="132"/>
      <c r="S214" s="132"/>
      <c r="T214" s="132"/>
      <c r="U214" s="132"/>
      <c r="V214" s="132"/>
      <c r="W214" s="136"/>
      <c r="X214" s="136"/>
      <c r="Y214" s="136"/>
      <c r="Z214" s="136"/>
      <c r="AA214" s="136"/>
      <c r="AB214" s="136"/>
    </row>
    <row r="215" spans="1:28" s="52" customFormat="1" ht="13.5" customHeight="1" x14ac:dyDescent="0.2">
      <c r="A215" s="76"/>
      <c r="B215" s="175" t="s">
        <v>132</v>
      </c>
      <c r="C215" s="89" t="s">
        <v>77</v>
      </c>
      <c r="D215" s="254"/>
      <c r="E215" s="194"/>
      <c r="F215" s="195"/>
      <c r="G215" s="195"/>
      <c r="H215" s="195"/>
      <c r="I215" s="195"/>
      <c r="J215" s="195"/>
      <c r="K215" s="136"/>
      <c r="L215" s="136"/>
      <c r="M215" s="136"/>
      <c r="N215" s="136"/>
      <c r="O215" s="136"/>
      <c r="P215" s="136"/>
      <c r="Q215" s="131"/>
      <c r="R215" s="132"/>
      <c r="S215" s="132"/>
      <c r="T215" s="132"/>
      <c r="U215" s="132"/>
      <c r="V215" s="132"/>
      <c r="W215" s="136"/>
      <c r="X215" s="136"/>
      <c r="Y215" s="136"/>
      <c r="Z215" s="136"/>
      <c r="AA215" s="136"/>
      <c r="AB215" s="136"/>
    </row>
    <row r="216" spans="1:28" s="52" customFormat="1" ht="13.5" customHeight="1" x14ac:dyDescent="0.2">
      <c r="A216" s="76"/>
      <c r="B216" s="175" t="s">
        <v>80</v>
      </c>
      <c r="C216" s="89" t="s">
        <v>77</v>
      </c>
      <c r="D216" s="254"/>
      <c r="E216" s="194"/>
      <c r="F216" s="195"/>
      <c r="G216" s="195"/>
      <c r="H216" s="195"/>
      <c r="I216" s="195"/>
      <c r="J216" s="195"/>
      <c r="K216" s="136"/>
      <c r="L216" s="136"/>
      <c r="M216" s="136"/>
      <c r="N216" s="136"/>
      <c r="O216" s="136"/>
      <c r="P216" s="136"/>
      <c r="Q216" s="131"/>
      <c r="R216" s="132"/>
      <c r="S216" s="132"/>
      <c r="T216" s="132"/>
      <c r="U216" s="132"/>
      <c r="V216" s="132"/>
      <c r="W216" s="136"/>
      <c r="X216" s="136"/>
      <c r="Y216" s="136"/>
      <c r="Z216" s="136"/>
      <c r="AA216" s="136"/>
      <c r="AB216" s="136"/>
    </row>
    <row r="217" spans="1:28" s="52" customFormat="1" ht="13.5" customHeight="1" x14ac:dyDescent="0.2">
      <c r="A217" s="76"/>
      <c r="B217" s="167" t="s">
        <v>142</v>
      </c>
      <c r="C217" s="29" t="s">
        <v>77</v>
      </c>
      <c r="D217" s="250"/>
      <c r="E217" s="194"/>
      <c r="F217" s="195"/>
      <c r="G217" s="195"/>
      <c r="H217" s="195"/>
      <c r="I217" s="195"/>
      <c r="J217" s="195"/>
      <c r="K217" s="136"/>
      <c r="L217" s="136"/>
      <c r="M217" s="136"/>
      <c r="N217" s="136"/>
      <c r="O217" s="136"/>
      <c r="P217" s="136"/>
      <c r="Q217" s="131"/>
      <c r="R217" s="132"/>
      <c r="S217" s="132"/>
      <c r="T217" s="132"/>
      <c r="U217" s="132"/>
      <c r="V217" s="132"/>
      <c r="W217" s="136"/>
      <c r="X217" s="136"/>
      <c r="Y217" s="136"/>
      <c r="Z217" s="136"/>
      <c r="AA217" s="136"/>
      <c r="AB217" s="136"/>
    </row>
    <row r="218" spans="1:28" s="52" customFormat="1" ht="13.5" customHeight="1" thickBot="1" x14ac:dyDescent="0.25">
      <c r="A218" s="81"/>
      <c r="B218" s="168"/>
      <c r="C218" s="39"/>
      <c r="D218" s="247"/>
      <c r="E218" s="189"/>
      <c r="F218" s="190"/>
      <c r="G218" s="190"/>
      <c r="H218" s="190"/>
      <c r="I218" s="190"/>
      <c r="J218" s="190"/>
      <c r="K218" s="133"/>
      <c r="L218" s="133"/>
      <c r="M218" s="133"/>
      <c r="N218" s="133"/>
      <c r="O218" s="133"/>
      <c r="P218" s="133"/>
      <c r="Q218" s="134"/>
      <c r="R218" s="135"/>
      <c r="S218" s="135"/>
      <c r="T218" s="135"/>
      <c r="U218" s="135"/>
      <c r="V218" s="135"/>
      <c r="W218" s="133"/>
      <c r="X218" s="133"/>
      <c r="Y218" s="133"/>
      <c r="Z218" s="133"/>
      <c r="AA218" s="133"/>
      <c r="AB218" s="133"/>
    </row>
    <row r="219" spans="1:28" s="4" customFormat="1" ht="13.5" customHeight="1" x14ac:dyDescent="0.2">
      <c r="A219" s="79">
        <v>55</v>
      </c>
      <c r="B219" s="166" t="s">
        <v>146</v>
      </c>
      <c r="C219" s="45" t="s">
        <v>77</v>
      </c>
      <c r="D219" s="187">
        <f t="shared" ref="D219:D220" si="341">+Q219*96%</f>
        <v>38.46</v>
      </c>
      <c r="E219" s="187">
        <f t="shared" ref="E219:I220" si="342">Q219</f>
        <v>40.07</v>
      </c>
      <c r="F219" s="187">
        <f t="shared" si="342"/>
        <v>41.67</v>
      </c>
      <c r="G219" s="187">
        <f t="shared" si="342"/>
        <v>43.34</v>
      </c>
      <c r="H219" s="187">
        <f t="shared" si="342"/>
        <v>45.07</v>
      </c>
      <c r="I219" s="187">
        <f t="shared" si="342"/>
        <v>46.87</v>
      </c>
      <c r="J219" s="187">
        <f>V219</f>
        <v>48.75</v>
      </c>
      <c r="K219" s="130"/>
      <c r="L219" s="130">
        <f>(F219/E219)-1</f>
        <v>3.993E-2</v>
      </c>
      <c r="M219" s="130">
        <f t="shared" ref="M219:P219" si="343">(G219/F219)-1</f>
        <v>4.0077000000000002E-2</v>
      </c>
      <c r="N219" s="130">
        <f t="shared" si="343"/>
        <v>3.9917000000000001E-2</v>
      </c>
      <c r="O219" s="130">
        <f t="shared" si="343"/>
        <v>3.9938000000000001E-2</v>
      </c>
      <c r="P219" s="130">
        <f t="shared" si="343"/>
        <v>4.0111000000000001E-2</v>
      </c>
      <c r="Q219" s="204">
        <f>ROUND(VLOOKUP($A219,'2018 REG - ORD 812'!$A$9:$U$303,16,FALSE)*(1+$I$2),5)</f>
        <v>40.066299999999998</v>
      </c>
      <c r="R219" s="204">
        <f>ROUND(VLOOKUP($A219,'2018 REG - ORD 812'!$A$9:$U$303,17,FALSE)*(1+$I$2),5)</f>
        <v>41.668939999999999</v>
      </c>
      <c r="S219" s="204">
        <f>ROUND(VLOOKUP($A219,'2018 REG - ORD 812'!$A$9:$U$303,18,FALSE)*(1+$I$2),5)</f>
        <v>43.335709999999999</v>
      </c>
      <c r="T219" s="204">
        <f>ROUND(VLOOKUP($A219,'2018 REG - ORD 812'!$A$9:$U$303,19,FALSE)*(1+$I$2),5)</f>
        <v>45.069139999999997</v>
      </c>
      <c r="U219" s="204">
        <f>ROUND(VLOOKUP($A219,'2018 REG - ORD 812'!$A$9:$U$303,20,FALSE)*(1+$I$2),5)</f>
        <v>46.87191</v>
      </c>
      <c r="V219" s="204">
        <f>ROUND(VLOOKUP($A219,'2018 REG - ORD 812'!$A$9:$U$303,21,FALSE)*(1+$I$2),5)</f>
        <v>48.746780000000001</v>
      </c>
      <c r="W219" s="130"/>
      <c r="X219" s="130">
        <f>(R219/Q219)-1</f>
        <v>0.04</v>
      </c>
      <c r="Y219" s="130">
        <f t="shared" ref="Y219:AB219" si="344">(S219/R219)-1</f>
        <v>0.04</v>
      </c>
      <c r="Z219" s="130">
        <f t="shared" si="344"/>
        <v>0.04</v>
      </c>
      <c r="AA219" s="130">
        <f t="shared" si="344"/>
        <v>0.04</v>
      </c>
      <c r="AB219" s="130">
        <f t="shared" si="344"/>
        <v>0.04</v>
      </c>
    </row>
    <row r="220" spans="1:28" s="4" customFormat="1" ht="13.5" customHeight="1" x14ac:dyDescent="0.2">
      <c r="A220" s="76"/>
      <c r="B220" s="175" t="s">
        <v>147</v>
      </c>
      <c r="C220" s="89" t="s">
        <v>77</v>
      </c>
      <c r="D220" s="188">
        <f t="shared" si="341"/>
        <v>80004</v>
      </c>
      <c r="E220" s="188">
        <f t="shared" si="342"/>
        <v>83338</v>
      </c>
      <c r="F220" s="188">
        <f t="shared" si="342"/>
        <v>86671</v>
      </c>
      <c r="G220" s="188">
        <f t="shared" si="342"/>
        <v>90138</v>
      </c>
      <c r="H220" s="188">
        <f t="shared" si="342"/>
        <v>93744</v>
      </c>
      <c r="I220" s="188">
        <f t="shared" si="342"/>
        <v>97494</v>
      </c>
      <c r="J220" s="188">
        <f>V220</f>
        <v>101393</v>
      </c>
      <c r="K220" s="130">
        <f t="shared" ref="K220:P220" si="345">(E219/E211)-1</f>
        <v>2.5069999999999999E-2</v>
      </c>
      <c r="L220" s="130">
        <f t="shared" si="345"/>
        <v>2.5092E-2</v>
      </c>
      <c r="M220" s="130">
        <f t="shared" si="345"/>
        <v>2.5071E-2</v>
      </c>
      <c r="N220" s="130">
        <f t="shared" si="345"/>
        <v>2.5017000000000001E-2</v>
      </c>
      <c r="O220" s="130">
        <f t="shared" si="345"/>
        <v>2.4929E-2</v>
      </c>
      <c r="P220" s="130">
        <f t="shared" si="345"/>
        <v>2.5021000000000002E-2</v>
      </c>
      <c r="Q220" s="131">
        <f t="shared" ref="Q220:U220" si="346">ROUND((Q219*2080),5)</f>
        <v>83337.903999999995</v>
      </c>
      <c r="R220" s="132">
        <f t="shared" si="346"/>
        <v>86671.395199999999</v>
      </c>
      <c r="S220" s="132">
        <f t="shared" si="346"/>
        <v>90138.276800000007</v>
      </c>
      <c r="T220" s="132">
        <f t="shared" si="346"/>
        <v>93743.811199999996</v>
      </c>
      <c r="U220" s="132">
        <f t="shared" si="346"/>
        <v>97493.572799999994</v>
      </c>
      <c r="V220" s="132">
        <f>ROUND((V219*2080),5)</f>
        <v>101393.3024</v>
      </c>
      <c r="W220" s="130">
        <f t="shared" ref="W220:AB220" si="347">(Q219/Q211)-1</f>
        <v>2.5000000000000001E-2</v>
      </c>
      <c r="X220" s="130">
        <f t="shared" si="347"/>
        <v>2.5000000000000001E-2</v>
      </c>
      <c r="Y220" s="130">
        <f t="shared" si="347"/>
        <v>2.5000000000000001E-2</v>
      </c>
      <c r="Z220" s="130">
        <f t="shared" si="347"/>
        <v>2.5000000000000001E-2</v>
      </c>
      <c r="AA220" s="130">
        <f t="shared" si="347"/>
        <v>2.5000000000000001E-2</v>
      </c>
      <c r="AB220" s="130">
        <f t="shared" si="347"/>
        <v>2.5000000000000001E-2</v>
      </c>
    </row>
    <row r="221" spans="1:28" s="4" customFormat="1" ht="13.5" customHeight="1" x14ac:dyDescent="0.2">
      <c r="A221" s="76"/>
      <c r="B221" s="175" t="s">
        <v>148</v>
      </c>
      <c r="C221" s="89" t="s">
        <v>77</v>
      </c>
      <c r="D221" s="254"/>
      <c r="E221" s="194"/>
      <c r="F221" s="195"/>
      <c r="G221" s="195"/>
      <c r="H221" s="195"/>
      <c r="I221" s="195"/>
      <c r="J221" s="195"/>
      <c r="K221" s="136"/>
      <c r="L221" s="136"/>
      <c r="M221" s="136"/>
      <c r="N221" s="136"/>
      <c r="O221" s="136"/>
      <c r="P221" s="136"/>
      <c r="Q221" s="131"/>
      <c r="R221" s="132"/>
      <c r="S221" s="132"/>
      <c r="T221" s="132"/>
      <c r="U221" s="132"/>
      <c r="V221" s="132"/>
      <c r="W221" s="136"/>
      <c r="X221" s="136"/>
      <c r="Y221" s="136"/>
      <c r="Z221" s="136"/>
      <c r="AA221" s="136"/>
      <c r="AB221" s="136"/>
    </row>
    <row r="222" spans="1:28" s="4" customFormat="1" ht="13.5" customHeight="1" x14ac:dyDescent="0.2">
      <c r="A222" s="76"/>
      <c r="B222" s="167" t="s">
        <v>149</v>
      </c>
      <c r="C222" s="29" t="s">
        <v>77</v>
      </c>
      <c r="D222" s="250"/>
      <c r="E222" s="194"/>
      <c r="F222" s="195"/>
      <c r="G222" s="195"/>
      <c r="H222" s="195"/>
      <c r="I222" s="195"/>
      <c r="J222" s="195"/>
      <c r="K222" s="136"/>
      <c r="L222" s="136"/>
      <c r="M222" s="136"/>
      <c r="N222" s="136"/>
      <c r="O222" s="136"/>
      <c r="P222" s="136"/>
      <c r="Q222" s="131"/>
      <c r="R222" s="132"/>
      <c r="S222" s="132"/>
      <c r="T222" s="132"/>
      <c r="U222" s="132"/>
      <c r="V222" s="132"/>
      <c r="W222" s="136"/>
      <c r="X222" s="136"/>
      <c r="Y222" s="136"/>
      <c r="Z222" s="136"/>
      <c r="AA222" s="136"/>
      <c r="AB222" s="136"/>
    </row>
    <row r="223" spans="1:28" s="4" customFormat="1" ht="13.5" customHeight="1" thickBot="1" x14ac:dyDescent="0.25">
      <c r="A223" s="81"/>
      <c r="B223" s="168"/>
      <c r="C223" s="39"/>
      <c r="D223" s="247"/>
      <c r="E223" s="189"/>
      <c r="F223" s="190"/>
      <c r="G223" s="190"/>
      <c r="H223" s="190"/>
      <c r="I223" s="190"/>
      <c r="J223" s="190"/>
      <c r="K223" s="133"/>
      <c r="L223" s="133"/>
      <c r="M223" s="133"/>
      <c r="N223" s="133"/>
      <c r="O223" s="133"/>
      <c r="P223" s="133"/>
      <c r="Q223" s="134"/>
      <c r="R223" s="135"/>
      <c r="S223" s="135"/>
      <c r="T223" s="135"/>
      <c r="U223" s="135"/>
      <c r="V223" s="135"/>
      <c r="W223" s="133"/>
      <c r="X223" s="133"/>
      <c r="Y223" s="133"/>
      <c r="Z223" s="133"/>
      <c r="AA223" s="133"/>
      <c r="AB223" s="133"/>
    </row>
    <row r="224" spans="1:28" s="4" customFormat="1" ht="13.5" customHeight="1" x14ac:dyDescent="0.2">
      <c r="A224" s="79">
        <v>56</v>
      </c>
      <c r="B224" s="166" t="s">
        <v>84</v>
      </c>
      <c r="C224" s="45" t="s">
        <v>77</v>
      </c>
      <c r="D224" s="187">
        <f t="shared" ref="D224:D225" si="348">+Q224*96%</f>
        <v>39.43</v>
      </c>
      <c r="E224" s="187">
        <f t="shared" ref="E224:I225" si="349">Q224</f>
        <v>41.07</v>
      </c>
      <c r="F224" s="187">
        <f t="shared" si="349"/>
        <v>42.71</v>
      </c>
      <c r="G224" s="187">
        <f t="shared" si="349"/>
        <v>44.42</v>
      </c>
      <c r="H224" s="187">
        <f t="shared" si="349"/>
        <v>46.2</v>
      </c>
      <c r="I224" s="187">
        <f t="shared" si="349"/>
        <v>48.04</v>
      </c>
      <c r="J224" s="187">
        <f>V224</f>
        <v>49.97</v>
      </c>
      <c r="K224" s="130"/>
      <c r="L224" s="130">
        <f>(F224/E224)-1</f>
        <v>3.9932000000000002E-2</v>
      </c>
      <c r="M224" s="130">
        <f t="shared" ref="M224:P224" si="350">(G224/F224)-1</f>
        <v>4.0037000000000003E-2</v>
      </c>
      <c r="N224" s="130">
        <f t="shared" si="350"/>
        <v>4.0072000000000003E-2</v>
      </c>
      <c r="O224" s="130">
        <f t="shared" si="350"/>
        <v>3.9827000000000001E-2</v>
      </c>
      <c r="P224" s="130">
        <f t="shared" si="350"/>
        <v>4.0175000000000002E-2</v>
      </c>
      <c r="Q224" s="204">
        <f>ROUND(VLOOKUP($A224,'2018 REG - ORD 812'!$A$9:$U$303,16,FALSE)*(1+$I$2),5)</f>
        <v>41.067950000000003</v>
      </c>
      <c r="R224" s="204">
        <f>ROUND(VLOOKUP($A224,'2018 REG - ORD 812'!$A$9:$U$303,17,FALSE)*(1+$I$2),5)</f>
        <v>42.710659999999997</v>
      </c>
      <c r="S224" s="204">
        <f>ROUND(VLOOKUP($A224,'2018 REG - ORD 812'!$A$9:$U$303,18,FALSE)*(1+$I$2),5)</f>
        <v>44.4191</v>
      </c>
      <c r="T224" s="204">
        <f>ROUND(VLOOKUP($A224,'2018 REG - ORD 812'!$A$9:$U$303,19,FALSE)*(1+$I$2),5)</f>
        <v>46.195869999999999</v>
      </c>
      <c r="U224" s="204">
        <f>ROUND(VLOOKUP($A224,'2018 REG - ORD 812'!$A$9:$U$303,20,FALSE)*(1+$I$2),5)</f>
        <v>48.043700000000001</v>
      </c>
      <c r="V224" s="204">
        <f>ROUND(VLOOKUP($A224,'2018 REG - ORD 812'!$A$9:$U$303,21,FALSE)*(1+$I$2),5)</f>
        <v>49.96546</v>
      </c>
      <c r="W224" s="130"/>
      <c r="X224" s="130">
        <f>(R224/Q224)-1</f>
        <v>0.04</v>
      </c>
      <c r="Y224" s="130">
        <f t="shared" ref="Y224:AB224" si="351">(S224/R224)-1</f>
        <v>0.04</v>
      </c>
      <c r="Z224" s="130">
        <f t="shared" si="351"/>
        <v>0.04</v>
      </c>
      <c r="AA224" s="130">
        <f t="shared" si="351"/>
        <v>0.04</v>
      </c>
      <c r="AB224" s="130">
        <f t="shared" si="351"/>
        <v>0.04</v>
      </c>
    </row>
    <row r="225" spans="1:28" s="4" customFormat="1" ht="13.5" customHeight="1" x14ac:dyDescent="0.2">
      <c r="A225" s="76"/>
      <c r="B225" s="167" t="s">
        <v>90</v>
      </c>
      <c r="C225" s="24" t="s">
        <v>77</v>
      </c>
      <c r="D225" s="188">
        <f t="shared" si="348"/>
        <v>82004</v>
      </c>
      <c r="E225" s="188">
        <f t="shared" si="349"/>
        <v>85421</v>
      </c>
      <c r="F225" s="188">
        <f t="shared" si="349"/>
        <v>88838</v>
      </c>
      <c r="G225" s="188">
        <f t="shared" si="349"/>
        <v>92392</v>
      </c>
      <c r="H225" s="188">
        <f t="shared" si="349"/>
        <v>96087</v>
      </c>
      <c r="I225" s="188">
        <f t="shared" si="349"/>
        <v>99931</v>
      </c>
      <c r="J225" s="188">
        <f>V225</f>
        <v>103928</v>
      </c>
      <c r="K225" s="130">
        <f>(E224/E219)-1</f>
        <v>2.4955999999999999E-2</v>
      </c>
      <c r="L225" s="130">
        <f>(F224/F219)-1</f>
        <v>2.4958000000000001E-2</v>
      </c>
      <c r="M225" s="130">
        <f t="shared" ref="M225:P225" si="352">(G224/G219)-1</f>
        <v>2.4919E-2</v>
      </c>
      <c r="N225" s="130">
        <f t="shared" si="352"/>
        <v>2.5072000000000001E-2</v>
      </c>
      <c r="O225" s="130">
        <f t="shared" si="352"/>
        <v>2.4962999999999999E-2</v>
      </c>
      <c r="P225" s="130">
        <f t="shared" si="352"/>
        <v>2.5026E-2</v>
      </c>
      <c r="Q225" s="131">
        <f t="shared" ref="Q225:U225" si="353">ROUND((Q224*2080),5)</f>
        <v>85421.335999999996</v>
      </c>
      <c r="R225" s="132">
        <f t="shared" si="353"/>
        <v>88838.1728</v>
      </c>
      <c r="S225" s="132">
        <f t="shared" si="353"/>
        <v>92391.728000000003</v>
      </c>
      <c r="T225" s="132">
        <f t="shared" si="353"/>
        <v>96087.409599999999</v>
      </c>
      <c r="U225" s="132">
        <f t="shared" si="353"/>
        <v>99930.895999999993</v>
      </c>
      <c r="V225" s="132">
        <f>ROUND((V224*2080),5)</f>
        <v>103928.1568</v>
      </c>
      <c r="W225" s="130">
        <f>(Q224/Q219)-1</f>
        <v>2.5000000000000001E-2</v>
      </c>
      <c r="X225" s="130">
        <f>(R224/R219)-1</f>
        <v>2.5000000000000001E-2</v>
      </c>
      <c r="Y225" s="130">
        <f t="shared" ref="Y225:AB225" si="354">(S224/S219)-1</f>
        <v>2.5000000000000001E-2</v>
      </c>
      <c r="Z225" s="130">
        <f t="shared" si="354"/>
        <v>2.5000000000000001E-2</v>
      </c>
      <c r="AA225" s="130">
        <f t="shared" si="354"/>
        <v>2.5000000000000001E-2</v>
      </c>
      <c r="AB225" s="130">
        <f t="shared" si="354"/>
        <v>2.5000000000000001E-2</v>
      </c>
    </row>
    <row r="226" spans="1:28" s="4" customFormat="1" ht="13.5" customHeight="1" x14ac:dyDescent="0.2">
      <c r="A226" s="76"/>
      <c r="B226" s="167"/>
      <c r="C226" s="29" t="s">
        <v>77</v>
      </c>
      <c r="D226" s="250"/>
      <c r="E226" s="194"/>
      <c r="F226" s="195"/>
      <c r="G226" s="195"/>
      <c r="H226" s="195"/>
      <c r="I226" s="195"/>
      <c r="J226" s="195"/>
      <c r="K226" s="136"/>
      <c r="L226" s="136"/>
      <c r="M226" s="136"/>
      <c r="N226" s="136"/>
      <c r="O226" s="136"/>
      <c r="P226" s="136"/>
      <c r="Q226" s="131"/>
      <c r="R226" s="132"/>
      <c r="S226" s="132"/>
      <c r="T226" s="132"/>
      <c r="U226" s="132"/>
      <c r="V226" s="132"/>
      <c r="W226" s="136"/>
      <c r="X226" s="136"/>
      <c r="Y226" s="136"/>
      <c r="Z226" s="136"/>
      <c r="AA226" s="136"/>
      <c r="AB226" s="136"/>
    </row>
    <row r="227" spans="1:28" s="4" customFormat="1" ht="13.5" customHeight="1" thickBot="1" x14ac:dyDescent="0.25">
      <c r="A227" s="81"/>
      <c r="B227" s="168"/>
      <c r="C227" s="39"/>
      <c r="D227" s="247"/>
      <c r="E227" s="189"/>
      <c r="F227" s="190"/>
      <c r="G227" s="190"/>
      <c r="H227" s="190"/>
      <c r="I227" s="190"/>
      <c r="J227" s="190"/>
      <c r="K227" s="133"/>
      <c r="L227" s="133"/>
      <c r="M227" s="133"/>
      <c r="N227" s="133"/>
      <c r="O227" s="133"/>
      <c r="P227" s="133"/>
      <c r="Q227" s="134"/>
      <c r="R227" s="135"/>
      <c r="S227" s="135"/>
      <c r="T227" s="135"/>
      <c r="U227" s="135"/>
      <c r="V227" s="135"/>
      <c r="W227" s="133"/>
      <c r="X227" s="133"/>
      <c r="Y227" s="133"/>
      <c r="Z227" s="133"/>
      <c r="AA227" s="133"/>
      <c r="AB227" s="133"/>
    </row>
    <row r="228" spans="1:28" s="4" customFormat="1" ht="13.5" customHeight="1" x14ac:dyDescent="0.2">
      <c r="A228" s="79">
        <v>57</v>
      </c>
      <c r="B228" s="166" t="s">
        <v>83</v>
      </c>
      <c r="C228" s="45" t="s">
        <v>77</v>
      </c>
      <c r="D228" s="187">
        <f t="shared" ref="D228:D229" si="355">+Q228*96%</f>
        <v>40.409999999999997</v>
      </c>
      <c r="E228" s="187">
        <f t="shared" ref="E228:I229" si="356">Q228</f>
        <v>42.09</v>
      </c>
      <c r="F228" s="187">
        <f t="shared" si="356"/>
        <v>43.78</v>
      </c>
      <c r="G228" s="187">
        <f t="shared" si="356"/>
        <v>45.53</v>
      </c>
      <c r="H228" s="187">
        <f t="shared" si="356"/>
        <v>47.35</v>
      </c>
      <c r="I228" s="187">
        <f t="shared" si="356"/>
        <v>49.24</v>
      </c>
      <c r="J228" s="187">
        <f>V228</f>
        <v>51.21</v>
      </c>
      <c r="K228" s="130"/>
      <c r="L228" s="130">
        <f>(F228/E228)-1</f>
        <v>4.0152E-2</v>
      </c>
      <c r="M228" s="130">
        <f t="shared" ref="M228:P228" si="357">(G228/F228)-1</f>
        <v>3.9973000000000002E-2</v>
      </c>
      <c r="N228" s="130">
        <f t="shared" si="357"/>
        <v>3.9974000000000003E-2</v>
      </c>
      <c r="O228" s="130">
        <f t="shared" si="357"/>
        <v>3.9916E-2</v>
      </c>
      <c r="P228" s="130">
        <f t="shared" si="357"/>
        <v>4.0008000000000002E-2</v>
      </c>
      <c r="Q228" s="204">
        <f>ROUND(VLOOKUP($A228,'2018 REG - ORD 812'!$A$9:$U$303,16,FALSE)*(1+$I$2),5)</f>
        <v>42.094650000000001</v>
      </c>
      <c r="R228" s="204">
        <f>ROUND(VLOOKUP($A228,'2018 REG - ORD 812'!$A$9:$U$303,17,FALSE)*(1+$I$2),5)</f>
        <v>43.778440000000003</v>
      </c>
      <c r="S228" s="204">
        <f>ROUND(VLOOKUP($A228,'2018 REG - ORD 812'!$A$9:$U$303,18,FALSE)*(1+$I$2),5)</f>
        <v>45.529589999999999</v>
      </c>
      <c r="T228" s="204">
        <f>ROUND(VLOOKUP($A228,'2018 REG - ORD 812'!$A$9:$U$303,19,FALSE)*(1+$I$2),5)</f>
        <v>47.350769999999997</v>
      </c>
      <c r="U228" s="204">
        <f>ROUND(VLOOKUP($A228,'2018 REG - ORD 812'!$A$9:$U$303,20,FALSE)*(1+$I$2),5)</f>
        <v>49.244799999999998</v>
      </c>
      <c r="V228" s="204">
        <f>ROUND(VLOOKUP($A228,'2018 REG - ORD 812'!$A$9:$U$303,21,FALSE)*(1+$I$2),5)</f>
        <v>51.214599999999997</v>
      </c>
      <c r="W228" s="130"/>
      <c r="X228" s="130">
        <f>(R228/Q228)-1</f>
        <v>0.04</v>
      </c>
      <c r="Y228" s="130">
        <f t="shared" ref="Y228:AB228" si="358">(S228/R228)-1</f>
        <v>0.04</v>
      </c>
      <c r="Z228" s="130">
        <f t="shared" si="358"/>
        <v>0.04</v>
      </c>
      <c r="AA228" s="130">
        <f t="shared" si="358"/>
        <v>0.04</v>
      </c>
      <c r="AB228" s="130">
        <f t="shared" si="358"/>
        <v>0.04</v>
      </c>
    </row>
    <row r="229" spans="1:28" s="4" customFormat="1" ht="13.5" customHeight="1" x14ac:dyDescent="0.2">
      <c r="A229" s="76"/>
      <c r="B229" s="171" t="s">
        <v>143</v>
      </c>
      <c r="C229" s="24" t="s">
        <v>77</v>
      </c>
      <c r="D229" s="188">
        <f t="shared" si="355"/>
        <v>84055</v>
      </c>
      <c r="E229" s="188">
        <f t="shared" si="356"/>
        <v>87557</v>
      </c>
      <c r="F229" s="188">
        <f t="shared" si="356"/>
        <v>91059</v>
      </c>
      <c r="G229" s="188">
        <f t="shared" si="356"/>
        <v>94702</v>
      </c>
      <c r="H229" s="188">
        <f t="shared" si="356"/>
        <v>98490</v>
      </c>
      <c r="I229" s="188">
        <f t="shared" si="356"/>
        <v>102429</v>
      </c>
      <c r="J229" s="188">
        <f>V229</f>
        <v>106526</v>
      </c>
      <c r="K229" s="130">
        <f>(E228/E224)-1</f>
        <v>2.4836E-2</v>
      </c>
      <c r="L229" s="130">
        <f>(F228/F224)-1</f>
        <v>2.5052999999999999E-2</v>
      </c>
      <c r="M229" s="130">
        <f t="shared" ref="M229:P229" si="359">(G228/G224)-1</f>
        <v>2.4989000000000001E-2</v>
      </c>
      <c r="N229" s="130">
        <f t="shared" si="359"/>
        <v>2.4892000000000001E-2</v>
      </c>
      <c r="O229" s="130">
        <f t="shared" si="359"/>
        <v>2.4979000000000001E-2</v>
      </c>
      <c r="P229" s="130">
        <f t="shared" si="359"/>
        <v>2.4815E-2</v>
      </c>
      <c r="Q229" s="131">
        <f t="shared" ref="Q229:U229" si="360">ROUND((Q228*2080),5)</f>
        <v>87556.872000000003</v>
      </c>
      <c r="R229" s="132">
        <f t="shared" si="360"/>
        <v>91059.155199999994</v>
      </c>
      <c r="S229" s="132">
        <f t="shared" si="360"/>
        <v>94701.547200000001</v>
      </c>
      <c r="T229" s="132">
        <f t="shared" si="360"/>
        <v>98489.601599999995</v>
      </c>
      <c r="U229" s="132">
        <f t="shared" si="360"/>
        <v>102429.18399999999</v>
      </c>
      <c r="V229" s="132">
        <f>ROUND((V228*2080),5)</f>
        <v>106526.368</v>
      </c>
      <c r="W229" s="130">
        <f>(Q228/Q224)-1</f>
        <v>2.5000000000000001E-2</v>
      </c>
      <c r="X229" s="130">
        <f>(R228/R224)-1</f>
        <v>2.5000000000000001E-2</v>
      </c>
      <c r="Y229" s="130">
        <f t="shared" ref="Y229:AB229" si="361">(S228/S224)-1</f>
        <v>2.5000000000000001E-2</v>
      </c>
      <c r="Z229" s="130">
        <f t="shared" si="361"/>
        <v>2.5000000000000001E-2</v>
      </c>
      <c r="AA229" s="130">
        <f t="shared" si="361"/>
        <v>2.5000000000000001E-2</v>
      </c>
      <c r="AB229" s="130">
        <f t="shared" si="361"/>
        <v>2.5000000000000001E-2</v>
      </c>
    </row>
    <row r="230" spans="1:28" s="4" customFormat="1" ht="13.5" customHeight="1" x14ac:dyDescent="0.2">
      <c r="A230" s="76"/>
      <c r="B230" s="171"/>
      <c r="C230" s="24" t="s">
        <v>77</v>
      </c>
      <c r="D230" s="248"/>
      <c r="E230" s="194"/>
      <c r="F230" s="195"/>
      <c r="G230" s="195"/>
      <c r="H230" s="195"/>
      <c r="I230" s="195"/>
      <c r="J230" s="195"/>
      <c r="K230" s="136"/>
      <c r="L230" s="136"/>
      <c r="M230" s="136"/>
      <c r="N230" s="136"/>
      <c r="O230" s="136"/>
      <c r="P230" s="136"/>
      <c r="Q230" s="131"/>
      <c r="R230" s="132"/>
      <c r="S230" s="132"/>
      <c r="T230" s="132"/>
      <c r="U230" s="132"/>
      <c r="V230" s="132"/>
      <c r="W230" s="136"/>
      <c r="X230" s="136"/>
      <c r="Y230" s="136"/>
      <c r="Z230" s="136"/>
      <c r="AA230" s="136"/>
      <c r="AB230" s="136"/>
    </row>
    <row r="231" spans="1:28" s="4" customFormat="1" ht="13.5" customHeight="1" thickBot="1" x14ac:dyDescent="0.25">
      <c r="A231" s="81"/>
      <c r="B231" s="168"/>
      <c r="C231" s="39" t="s">
        <v>141</v>
      </c>
      <c r="D231" s="247"/>
      <c r="E231" s="189"/>
      <c r="F231" s="190"/>
      <c r="G231" s="190"/>
      <c r="H231" s="190"/>
      <c r="I231" s="190"/>
      <c r="J231" s="190"/>
      <c r="K231" s="133"/>
      <c r="L231" s="133"/>
      <c r="M231" s="133"/>
      <c r="N231" s="133"/>
      <c r="O231" s="133"/>
      <c r="P231" s="133"/>
      <c r="Q231" s="134"/>
      <c r="R231" s="135"/>
      <c r="S231" s="135"/>
      <c r="T231" s="135"/>
      <c r="U231" s="135"/>
      <c r="V231" s="135"/>
      <c r="W231" s="133"/>
      <c r="X231" s="133"/>
      <c r="Y231" s="133"/>
      <c r="Z231" s="133"/>
      <c r="AA231" s="133"/>
      <c r="AB231" s="133"/>
    </row>
    <row r="232" spans="1:28" s="4" customFormat="1" ht="13.5" customHeight="1" x14ac:dyDescent="0.2">
      <c r="A232" s="79">
        <v>58</v>
      </c>
      <c r="B232" s="166"/>
      <c r="C232" s="45"/>
      <c r="D232" s="187">
        <f t="shared" ref="D232:D233" si="362">+Q232*96%</f>
        <v>41.42</v>
      </c>
      <c r="E232" s="187">
        <f t="shared" ref="E232:I233" si="363">Q232</f>
        <v>43.15</v>
      </c>
      <c r="F232" s="187">
        <f t="shared" si="363"/>
        <v>44.87</v>
      </c>
      <c r="G232" s="187">
        <f t="shared" si="363"/>
        <v>46.67</v>
      </c>
      <c r="H232" s="187">
        <f t="shared" si="363"/>
        <v>48.53</v>
      </c>
      <c r="I232" s="187">
        <f t="shared" si="363"/>
        <v>50.48</v>
      </c>
      <c r="J232" s="187">
        <f>V232</f>
        <v>52.49</v>
      </c>
      <c r="K232" s="130"/>
      <c r="L232" s="130">
        <f>(F232/E232)-1</f>
        <v>3.9861000000000001E-2</v>
      </c>
      <c r="M232" s="130">
        <f t="shared" ref="M232:P232" si="364">(G232/F232)-1</f>
        <v>4.0115999999999999E-2</v>
      </c>
      <c r="N232" s="130">
        <f t="shared" si="364"/>
        <v>3.9854000000000001E-2</v>
      </c>
      <c r="O232" s="130">
        <f t="shared" si="364"/>
        <v>4.0181000000000001E-2</v>
      </c>
      <c r="P232" s="130">
        <f t="shared" si="364"/>
        <v>3.9817999999999999E-2</v>
      </c>
      <c r="Q232" s="204">
        <f>ROUND(VLOOKUP($A232,'2018 REG - ORD 812'!$A$9:$U$303,16,FALSE)*(1+$I$2),5)</f>
        <v>43.147019999999998</v>
      </c>
      <c r="R232" s="204">
        <f>ROUND(VLOOKUP($A232,'2018 REG - ORD 812'!$A$9:$U$303,17,FALSE)*(1+$I$2),5)</f>
        <v>44.872900000000001</v>
      </c>
      <c r="S232" s="204">
        <f>ROUND(VLOOKUP($A232,'2018 REG - ORD 812'!$A$9:$U$303,18,FALSE)*(1+$I$2),5)</f>
        <v>46.667830000000002</v>
      </c>
      <c r="T232" s="204">
        <f>ROUND(VLOOKUP($A232,'2018 REG - ORD 812'!$A$9:$U$303,19,FALSE)*(1+$I$2),5)</f>
        <v>48.53454</v>
      </c>
      <c r="U232" s="204">
        <f>ROUND(VLOOKUP($A232,'2018 REG - ORD 812'!$A$9:$U$303,20,FALSE)*(1+$I$2),5)</f>
        <v>50.475929999999998</v>
      </c>
      <c r="V232" s="204">
        <f>ROUND(VLOOKUP($A232,'2018 REG - ORD 812'!$A$9:$U$303,21,FALSE)*(1+$I$2),5)</f>
        <v>52.494959999999999</v>
      </c>
      <c r="W232" s="130"/>
      <c r="X232" s="130">
        <f>(R232/Q232)-1</f>
        <v>0.04</v>
      </c>
      <c r="Y232" s="130">
        <f t="shared" ref="Y232:AB232" si="365">(S232/R232)-1</f>
        <v>0.04</v>
      </c>
      <c r="Z232" s="130">
        <f t="shared" si="365"/>
        <v>0.04</v>
      </c>
      <c r="AA232" s="130">
        <f t="shared" si="365"/>
        <v>0.04</v>
      </c>
      <c r="AB232" s="130">
        <f t="shared" si="365"/>
        <v>0.04</v>
      </c>
    </row>
    <row r="233" spans="1:28" s="4" customFormat="1" ht="13.5" customHeight="1" x14ac:dyDescent="0.2">
      <c r="A233" s="76" t="s">
        <v>141</v>
      </c>
      <c r="B233" s="171"/>
      <c r="C233" s="24"/>
      <c r="D233" s="188">
        <f t="shared" si="362"/>
        <v>86156</v>
      </c>
      <c r="E233" s="188">
        <f t="shared" si="363"/>
        <v>89746</v>
      </c>
      <c r="F233" s="188">
        <f t="shared" si="363"/>
        <v>93336</v>
      </c>
      <c r="G233" s="188">
        <f t="shared" si="363"/>
        <v>97069</v>
      </c>
      <c r="H233" s="188">
        <f t="shared" si="363"/>
        <v>100952</v>
      </c>
      <c r="I233" s="188">
        <f t="shared" si="363"/>
        <v>104990</v>
      </c>
      <c r="J233" s="188">
        <f>V233</f>
        <v>109190</v>
      </c>
      <c r="K233" s="130">
        <f>(E232/E228)-1</f>
        <v>2.5184000000000002E-2</v>
      </c>
      <c r="L233" s="130">
        <f>(F232/F228)-1</f>
        <v>2.4896999999999999E-2</v>
      </c>
      <c r="M233" s="130">
        <f t="shared" ref="M233:P233" si="366">(G232/G228)-1</f>
        <v>2.5038000000000001E-2</v>
      </c>
      <c r="N233" s="130">
        <f t="shared" si="366"/>
        <v>2.4920999999999999E-2</v>
      </c>
      <c r="O233" s="130">
        <f t="shared" si="366"/>
        <v>2.5183000000000001E-2</v>
      </c>
      <c r="P233" s="130">
        <f t="shared" si="366"/>
        <v>2.4995E-2</v>
      </c>
      <c r="Q233" s="131">
        <f t="shared" ref="Q233:U233" si="367">ROUND((Q232*2080),5)</f>
        <v>89745.801600000006</v>
      </c>
      <c r="R233" s="132">
        <f t="shared" si="367"/>
        <v>93335.631999999998</v>
      </c>
      <c r="S233" s="132">
        <f t="shared" si="367"/>
        <v>97069.0864</v>
      </c>
      <c r="T233" s="132">
        <f t="shared" si="367"/>
        <v>100951.8432</v>
      </c>
      <c r="U233" s="132">
        <f t="shared" si="367"/>
        <v>104989.9344</v>
      </c>
      <c r="V233" s="132">
        <f>ROUND((V232*2080),5)</f>
        <v>109189.5168</v>
      </c>
      <c r="W233" s="130">
        <f>(Q232/Q228)-1</f>
        <v>2.5000000000000001E-2</v>
      </c>
      <c r="X233" s="130">
        <f>(R232/R228)-1</f>
        <v>2.5000000000000001E-2</v>
      </c>
      <c r="Y233" s="130">
        <f t="shared" ref="Y233:AB233" si="368">(S232/S228)-1</f>
        <v>2.5000000000000001E-2</v>
      </c>
      <c r="Z233" s="130">
        <f t="shared" si="368"/>
        <v>2.5000000000000001E-2</v>
      </c>
      <c r="AA233" s="130">
        <f t="shared" si="368"/>
        <v>2.5000000000000001E-2</v>
      </c>
      <c r="AB233" s="130">
        <f t="shared" si="368"/>
        <v>2.5000000000000001E-2</v>
      </c>
    </row>
    <row r="234" spans="1:28" s="4" customFormat="1" ht="13.5" customHeight="1" thickBot="1" x14ac:dyDescent="0.25">
      <c r="A234" s="81"/>
      <c r="B234" s="167"/>
      <c r="C234" s="39"/>
      <c r="D234" s="247"/>
      <c r="E234" s="189"/>
      <c r="F234" s="190"/>
      <c r="G234" s="190"/>
      <c r="H234" s="190"/>
      <c r="I234" s="190"/>
      <c r="J234" s="190"/>
      <c r="K234" s="133"/>
      <c r="L234" s="133"/>
      <c r="M234" s="133"/>
      <c r="N234" s="133"/>
      <c r="O234" s="133"/>
      <c r="P234" s="133"/>
      <c r="Q234" s="134"/>
      <c r="R234" s="135"/>
      <c r="S234" s="135"/>
      <c r="T234" s="135"/>
      <c r="U234" s="135"/>
      <c r="V234" s="135"/>
      <c r="W234" s="133"/>
      <c r="X234" s="133"/>
      <c r="Y234" s="133"/>
      <c r="Z234" s="133"/>
      <c r="AA234" s="133"/>
      <c r="AB234" s="133"/>
    </row>
    <row r="235" spans="1:28" s="4" customFormat="1" ht="13.5" customHeight="1" x14ac:dyDescent="0.2">
      <c r="A235" s="79">
        <v>59</v>
      </c>
      <c r="B235" s="86" t="s">
        <v>280</v>
      </c>
      <c r="C235" s="272" t="s">
        <v>77</v>
      </c>
      <c r="D235" s="187">
        <f t="shared" ref="D235:D236" si="369">+Q235*96%</f>
        <v>42.46</v>
      </c>
      <c r="E235" s="187">
        <f t="shared" ref="E235:I236" si="370">Q235</f>
        <v>44.23</v>
      </c>
      <c r="F235" s="187">
        <f t="shared" si="370"/>
        <v>45.99</v>
      </c>
      <c r="G235" s="187">
        <f t="shared" si="370"/>
        <v>47.83</v>
      </c>
      <c r="H235" s="187">
        <f t="shared" si="370"/>
        <v>49.75</v>
      </c>
      <c r="I235" s="187">
        <f t="shared" si="370"/>
        <v>51.74</v>
      </c>
      <c r="J235" s="187">
        <f>V235</f>
        <v>53.81</v>
      </c>
      <c r="K235" s="130"/>
      <c r="L235" s="130">
        <f>(F235/E235)-1</f>
        <v>3.9792000000000001E-2</v>
      </c>
      <c r="M235" s="130">
        <f t="shared" ref="M235:P235" si="371">(G235/F235)-1</f>
        <v>4.0009000000000003E-2</v>
      </c>
      <c r="N235" s="130">
        <f t="shared" si="371"/>
        <v>4.0141999999999997E-2</v>
      </c>
      <c r="O235" s="130">
        <f t="shared" si="371"/>
        <v>0.04</v>
      </c>
      <c r="P235" s="130">
        <f t="shared" si="371"/>
        <v>4.0008000000000002E-2</v>
      </c>
      <c r="Q235" s="204">
        <f>ROUND(VLOOKUP($A235,'2018 REG - ORD 812'!$A$9:$U$303,16,FALSE)*(1+$I$2),5)</f>
        <v>44.225679999999997</v>
      </c>
      <c r="R235" s="204">
        <f>ROUND(VLOOKUP($A235,'2018 REG - ORD 812'!$A$9:$U$303,17,FALSE)*(1+$I$2),5)</f>
        <v>45.994720000000001</v>
      </c>
      <c r="S235" s="204">
        <f>ROUND(VLOOKUP($A235,'2018 REG - ORD 812'!$A$9:$U$303,18,FALSE)*(1+$I$2),5)</f>
        <v>47.834519999999998</v>
      </c>
      <c r="T235" s="204">
        <f>ROUND(VLOOKUP($A235,'2018 REG - ORD 812'!$A$9:$U$303,19,FALSE)*(1+$I$2),5)</f>
        <v>49.747909999999997</v>
      </c>
      <c r="U235" s="204">
        <f>ROUND(VLOOKUP($A235,'2018 REG - ORD 812'!$A$9:$U$303,20,FALSE)*(1+$I$2),5)</f>
        <v>51.737830000000002</v>
      </c>
      <c r="V235" s="204">
        <f>ROUND(VLOOKUP($A235,'2018 REG - ORD 812'!$A$9:$U$303,21,FALSE)*(1+$I$2),5)</f>
        <v>53.807340000000003</v>
      </c>
      <c r="W235" s="130"/>
      <c r="X235" s="130">
        <f>(R235/Q235)-1</f>
        <v>0.04</v>
      </c>
      <c r="Y235" s="130">
        <f t="shared" ref="Y235:AB235" si="372">(S235/R235)-1</f>
        <v>0.04</v>
      </c>
      <c r="Z235" s="130">
        <f t="shared" si="372"/>
        <v>0.04</v>
      </c>
      <c r="AA235" s="130">
        <f t="shared" si="372"/>
        <v>0.04</v>
      </c>
      <c r="AB235" s="130">
        <f t="shared" si="372"/>
        <v>0.04</v>
      </c>
    </row>
    <row r="236" spans="1:28" s="4" customFormat="1" ht="13.5" customHeight="1" x14ac:dyDescent="0.2">
      <c r="A236" s="33" t="s">
        <v>141</v>
      </c>
      <c r="B236" s="175" t="s">
        <v>150</v>
      </c>
      <c r="C236" s="254" t="s">
        <v>77</v>
      </c>
      <c r="D236" s="188">
        <f t="shared" si="369"/>
        <v>88310</v>
      </c>
      <c r="E236" s="188">
        <f t="shared" si="370"/>
        <v>91989</v>
      </c>
      <c r="F236" s="188">
        <f t="shared" si="370"/>
        <v>95669</v>
      </c>
      <c r="G236" s="188">
        <f t="shared" si="370"/>
        <v>99496</v>
      </c>
      <c r="H236" s="188">
        <f t="shared" si="370"/>
        <v>103476</v>
      </c>
      <c r="I236" s="188">
        <f t="shared" si="370"/>
        <v>107615</v>
      </c>
      <c r="J236" s="188">
        <f>V236</f>
        <v>111919</v>
      </c>
      <c r="K236" s="130">
        <f>(E235/E232)-1</f>
        <v>2.5028999999999999E-2</v>
      </c>
      <c r="L236" s="130">
        <f>(F235/F232)-1</f>
        <v>2.4961000000000001E-2</v>
      </c>
      <c r="M236" s="130">
        <f t="shared" ref="M236:P236" si="373">(G235/G232)-1</f>
        <v>2.4854999999999999E-2</v>
      </c>
      <c r="N236" s="130">
        <f t="shared" si="373"/>
        <v>2.5139000000000002E-2</v>
      </c>
      <c r="O236" s="130">
        <f t="shared" si="373"/>
        <v>2.496E-2</v>
      </c>
      <c r="P236" s="130">
        <f t="shared" si="373"/>
        <v>2.5148E-2</v>
      </c>
      <c r="Q236" s="131">
        <f t="shared" ref="Q236:U236" si="374">ROUND((Q235*2080),5)</f>
        <v>91989.414399999994</v>
      </c>
      <c r="R236" s="132">
        <f t="shared" si="374"/>
        <v>95669.017600000006</v>
      </c>
      <c r="S236" s="132">
        <f t="shared" si="374"/>
        <v>99495.801600000006</v>
      </c>
      <c r="T236" s="132">
        <f t="shared" si="374"/>
        <v>103475.6528</v>
      </c>
      <c r="U236" s="132">
        <f t="shared" si="374"/>
        <v>107614.68640000001</v>
      </c>
      <c r="V236" s="132">
        <f>ROUND((V235*2080),5)</f>
        <v>111919.2672</v>
      </c>
      <c r="W236" s="130">
        <f>(Q235/Q232)-1</f>
        <v>2.5000000000000001E-2</v>
      </c>
      <c r="X236" s="130">
        <f>(R235/R232)-1</f>
        <v>2.5000000000000001E-2</v>
      </c>
      <c r="Y236" s="130">
        <f t="shared" ref="Y236:AB236" si="375">(S235/S232)-1</f>
        <v>2.5000000000000001E-2</v>
      </c>
      <c r="Z236" s="130">
        <f t="shared" si="375"/>
        <v>2.5000000000000001E-2</v>
      </c>
      <c r="AA236" s="130">
        <f t="shared" si="375"/>
        <v>2.5000000000000001E-2</v>
      </c>
      <c r="AB236" s="130">
        <f t="shared" si="375"/>
        <v>2.5000000000000001E-2</v>
      </c>
    </row>
    <row r="237" spans="1:28" s="4" customFormat="1" ht="13.5" customHeight="1" x14ac:dyDescent="0.2">
      <c r="A237" s="33"/>
      <c r="B237" s="175" t="s">
        <v>151</v>
      </c>
      <c r="C237" s="254" t="s">
        <v>77</v>
      </c>
      <c r="D237" s="254"/>
      <c r="E237" s="194"/>
      <c r="F237" s="195"/>
      <c r="G237" s="195"/>
      <c r="H237" s="195"/>
      <c r="I237" s="195"/>
      <c r="J237" s="195"/>
      <c r="K237" s="136"/>
      <c r="L237" s="136"/>
      <c r="M237" s="136"/>
      <c r="N237" s="136"/>
      <c r="O237" s="136"/>
      <c r="P237" s="136"/>
      <c r="Q237" s="131"/>
      <c r="R237" s="132"/>
      <c r="S237" s="132"/>
      <c r="T237" s="132"/>
      <c r="U237" s="132"/>
      <c r="V237" s="132"/>
      <c r="W237" s="136"/>
      <c r="X237" s="136"/>
      <c r="Y237" s="136"/>
      <c r="Z237" s="136"/>
      <c r="AA237" s="136"/>
      <c r="AB237" s="136"/>
    </row>
    <row r="238" spans="1:28" s="4" customFormat="1" ht="13.5" customHeight="1" x14ac:dyDescent="0.2">
      <c r="A238" s="33"/>
      <c r="B238" s="175" t="s">
        <v>152</v>
      </c>
      <c r="C238" s="254" t="s">
        <v>77</v>
      </c>
      <c r="D238" s="254"/>
      <c r="E238" s="194"/>
      <c r="F238" s="195"/>
      <c r="G238" s="195"/>
      <c r="H238" s="195"/>
      <c r="I238" s="195"/>
      <c r="J238" s="195"/>
      <c r="K238" s="136"/>
      <c r="L238" s="136"/>
      <c r="M238" s="136"/>
      <c r="N238" s="136"/>
      <c r="O238" s="136"/>
      <c r="P238" s="136"/>
      <c r="Q238" s="131"/>
      <c r="R238" s="132"/>
      <c r="S238" s="132"/>
      <c r="T238" s="132"/>
      <c r="U238" s="132"/>
      <c r="V238" s="132"/>
      <c r="W238" s="136"/>
      <c r="X238" s="136"/>
      <c r="Y238" s="136"/>
      <c r="Z238" s="136"/>
      <c r="AA238" s="136"/>
      <c r="AB238" s="136"/>
    </row>
    <row r="239" spans="1:28" s="4" customFormat="1" ht="13.5" customHeight="1" x14ac:dyDescent="0.2">
      <c r="A239" s="33"/>
      <c r="B239" s="177" t="s">
        <v>153</v>
      </c>
      <c r="C239" s="254" t="s">
        <v>77</v>
      </c>
      <c r="D239" s="254"/>
      <c r="E239" s="194"/>
      <c r="F239" s="195"/>
      <c r="G239" s="195"/>
      <c r="H239" s="195"/>
      <c r="I239" s="195"/>
      <c r="J239" s="195"/>
      <c r="K239" s="136"/>
      <c r="L239" s="136"/>
      <c r="M239" s="136"/>
      <c r="N239" s="136"/>
      <c r="O239" s="136"/>
      <c r="P239" s="136"/>
      <c r="Q239" s="131"/>
      <c r="R239" s="132"/>
      <c r="S239" s="132"/>
      <c r="T239" s="132"/>
      <c r="U239" s="132"/>
      <c r="V239" s="132"/>
      <c r="W239" s="136"/>
      <c r="X239" s="136"/>
      <c r="Y239" s="136"/>
      <c r="Z239" s="136"/>
      <c r="AA239" s="136"/>
      <c r="AB239" s="136"/>
    </row>
    <row r="240" spans="1:28" s="4" customFormat="1" ht="13.5" customHeight="1" x14ac:dyDescent="0.2">
      <c r="A240" s="33"/>
      <c r="B240" s="177" t="s">
        <v>94</v>
      </c>
      <c r="C240" s="254" t="s">
        <v>77</v>
      </c>
      <c r="D240" s="254"/>
      <c r="E240" s="194"/>
      <c r="F240" s="195"/>
      <c r="G240" s="195"/>
      <c r="H240" s="195"/>
      <c r="I240" s="195"/>
      <c r="J240" s="195"/>
      <c r="K240" s="136"/>
      <c r="L240" s="136"/>
      <c r="M240" s="136"/>
      <c r="N240" s="136"/>
      <c r="O240" s="136"/>
      <c r="P240" s="136"/>
      <c r="Q240" s="131"/>
      <c r="R240" s="132"/>
      <c r="S240" s="132"/>
      <c r="T240" s="132"/>
      <c r="U240" s="132"/>
      <c r="V240" s="132"/>
      <c r="W240" s="136"/>
      <c r="X240" s="136"/>
      <c r="Y240" s="136"/>
      <c r="Z240" s="136"/>
      <c r="AA240" s="136"/>
      <c r="AB240" s="136"/>
    </row>
    <row r="241" spans="1:28" s="4" customFormat="1" ht="13.5" customHeight="1" x14ac:dyDescent="0.2">
      <c r="A241" s="33"/>
      <c r="B241" s="175" t="s">
        <v>93</v>
      </c>
      <c r="C241" s="254" t="s">
        <v>77</v>
      </c>
      <c r="D241" s="254"/>
      <c r="E241" s="194"/>
      <c r="F241" s="195"/>
      <c r="G241" s="195"/>
      <c r="H241" s="195"/>
      <c r="I241" s="195"/>
      <c r="J241" s="195"/>
      <c r="K241" s="136"/>
      <c r="L241" s="136"/>
      <c r="M241" s="136"/>
      <c r="N241" s="136"/>
      <c r="O241" s="136"/>
      <c r="P241" s="136"/>
      <c r="Q241" s="131"/>
      <c r="R241" s="132"/>
      <c r="S241" s="132"/>
      <c r="T241" s="132"/>
      <c r="U241" s="132"/>
      <c r="V241" s="132"/>
      <c r="W241" s="136"/>
      <c r="X241" s="136"/>
      <c r="Y241" s="136"/>
      <c r="Z241" s="136"/>
      <c r="AA241" s="136"/>
      <c r="AB241" s="136"/>
    </row>
    <row r="242" spans="1:28" s="4" customFormat="1" ht="13.5" customHeight="1" x14ac:dyDescent="0.2">
      <c r="A242" s="33"/>
      <c r="B242" s="175" t="s">
        <v>219</v>
      </c>
      <c r="C242" s="254" t="s">
        <v>77</v>
      </c>
      <c r="D242" s="254"/>
      <c r="E242" s="194"/>
      <c r="F242" s="195"/>
      <c r="G242" s="195"/>
      <c r="H242" s="195"/>
      <c r="I242" s="195"/>
      <c r="J242" s="195"/>
      <c r="K242" s="136"/>
      <c r="L242" s="136"/>
      <c r="M242" s="136"/>
      <c r="N242" s="136"/>
      <c r="O242" s="136"/>
      <c r="P242" s="136"/>
      <c r="Q242" s="131"/>
      <c r="R242" s="132"/>
      <c r="S242" s="132"/>
      <c r="T242" s="132"/>
      <c r="U242" s="132"/>
      <c r="V242" s="132"/>
      <c r="W242" s="136"/>
      <c r="X242" s="136"/>
      <c r="Y242" s="136"/>
      <c r="Z242" s="136"/>
      <c r="AA242" s="136"/>
      <c r="AB242" s="136"/>
    </row>
    <row r="243" spans="1:28" s="4" customFormat="1" ht="13.5" customHeight="1" x14ac:dyDescent="0.2">
      <c r="A243" s="33"/>
      <c r="B243" s="175" t="s">
        <v>270</v>
      </c>
      <c r="C243" s="254"/>
      <c r="D243" s="254"/>
      <c r="E243" s="194"/>
      <c r="F243" s="195"/>
      <c r="G243" s="195"/>
      <c r="H243" s="195"/>
      <c r="I243" s="195"/>
      <c r="J243" s="195"/>
      <c r="K243" s="136"/>
      <c r="L243" s="136"/>
      <c r="M243" s="136"/>
      <c r="N243" s="136"/>
      <c r="O243" s="136"/>
      <c r="P243" s="136"/>
      <c r="Q243" s="131"/>
      <c r="R243" s="132"/>
      <c r="S243" s="132"/>
      <c r="T243" s="132"/>
      <c r="U243" s="132"/>
      <c r="V243" s="132"/>
      <c r="W243" s="136"/>
      <c r="X243" s="136"/>
      <c r="Y243" s="136"/>
      <c r="Z243" s="136"/>
      <c r="AA243" s="136"/>
      <c r="AB243" s="136"/>
    </row>
    <row r="244" spans="1:28" s="4" customFormat="1" ht="13.5" customHeight="1" thickBot="1" x14ac:dyDescent="0.25">
      <c r="A244" s="81"/>
      <c r="B244" s="168"/>
      <c r="C244" s="247"/>
      <c r="D244" s="247"/>
      <c r="E244" s="197"/>
      <c r="F244" s="198"/>
      <c r="G244" s="198"/>
      <c r="H244" s="198"/>
      <c r="I244" s="198"/>
      <c r="J244" s="198"/>
      <c r="K244" s="140"/>
      <c r="L244" s="140"/>
      <c r="M244" s="140"/>
      <c r="N244" s="140"/>
      <c r="O244" s="140"/>
      <c r="P244" s="140"/>
      <c r="Q244" s="141"/>
      <c r="R244" s="142"/>
      <c r="S244" s="142"/>
      <c r="T244" s="142"/>
      <c r="U244" s="142"/>
      <c r="V244" s="142"/>
      <c r="W244" s="140"/>
      <c r="X244" s="140"/>
      <c r="Y244" s="140"/>
      <c r="Z244" s="140"/>
      <c r="AA244" s="140"/>
      <c r="AB244" s="140"/>
    </row>
    <row r="245" spans="1:28" s="4" customFormat="1" ht="13.5" customHeight="1" x14ac:dyDescent="0.2">
      <c r="A245" s="79">
        <v>60</v>
      </c>
      <c r="B245" s="171" t="s">
        <v>88</v>
      </c>
      <c r="C245" s="45" t="s">
        <v>77</v>
      </c>
      <c r="D245" s="187">
        <f t="shared" ref="D245:D246" si="376">+Q245*96%</f>
        <v>43.52</v>
      </c>
      <c r="E245" s="187">
        <f t="shared" ref="E245:I246" si="377">Q245</f>
        <v>45.33</v>
      </c>
      <c r="F245" s="187">
        <f t="shared" si="377"/>
        <v>47.14</v>
      </c>
      <c r="G245" s="187">
        <f t="shared" si="377"/>
        <v>49.03</v>
      </c>
      <c r="H245" s="187">
        <f t="shared" si="377"/>
        <v>50.99</v>
      </c>
      <c r="I245" s="187">
        <f t="shared" si="377"/>
        <v>53.03</v>
      </c>
      <c r="J245" s="187">
        <f>V245</f>
        <v>55.15</v>
      </c>
      <c r="K245" s="130"/>
      <c r="L245" s="130">
        <f>(F245/E245)-1</f>
        <v>3.9928999999999999E-2</v>
      </c>
      <c r="M245" s="130">
        <f t="shared" ref="M245:P245" si="378">(G245/F245)-1</f>
        <v>4.0092999999999997E-2</v>
      </c>
      <c r="N245" s="130">
        <f t="shared" si="378"/>
        <v>3.9975999999999998E-2</v>
      </c>
      <c r="O245" s="130">
        <f t="shared" si="378"/>
        <v>4.0008000000000002E-2</v>
      </c>
      <c r="P245" s="130">
        <f t="shared" si="378"/>
        <v>3.9976999999999999E-2</v>
      </c>
      <c r="Q245" s="204">
        <f>ROUND(VLOOKUP($A245,'2018 REG - ORD 812'!$A$9:$U$303,16,FALSE)*(1+$I$2),5)</f>
        <v>45.331319999999998</v>
      </c>
      <c r="R245" s="204">
        <f>ROUND(VLOOKUP($A245,'2018 REG - ORD 812'!$A$9:$U$303,17,FALSE)*(1+$I$2),5)</f>
        <v>47.144579999999998</v>
      </c>
      <c r="S245" s="204">
        <f>ROUND(VLOOKUP($A245,'2018 REG - ORD 812'!$A$9:$U$303,18,FALSE)*(1+$I$2),5)</f>
        <v>49.030380000000001</v>
      </c>
      <c r="T245" s="204">
        <f>ROUND(VLOOKUP($A245,'2018 REG - ORD 812'!$A$9:$U$303,19,FALSE)*(1+$I$2),5)</f>
        <v>50.991599999999998</v>
      </c>
      <c r="U245" s="204">
        <f>ROUND(VLOOKUP($A245,'2018 REG - ORD 812'!$A$9:$U$303,20,FALSE)*(1+$I$2),5)</f>
        <v>53.031260000000003</v>
      </c>
      <c r="V245" s="204">
        <f>ROUND(VLOOKUP($A245,'2018 REG - ORD 812'!$A$9:$U$303,21,FALSE)*(1+$I$2),5)</f>
        <v>55.152529999999999</v>
      </c>
      <c r="W245" s="130"/>
      <c r="X245" s="130">
        <f>(R245/Q245)-1</f>
        <v>0.04</v>
      </c>
      <c r="Y245" s="130">
        <f t="shared" ref="Y245:AB245" si="379">(S245/R245)-1</f>
        <v>0.04</v>
      </c>
      <c r="Z245" s="130">
        <f t="shared" si="379"/>
        <v>0.04</v>
      </c>
      <c r="AA245" s="130">
        <f t="shared" si="379"/>
        <v>0.04</v>
      </c>
      <c r="AB245" s="130">
        <f t="shared" si="379"/>
        <v>0.04</v>
      </c>
    </row>
    <row r="246" spans="1:28" s="4" customFormat="1" ht="13.5" customHeight="1" x14ac:dyDescent="0.2">
      <c r="A246" s="76" t="s">
        <v>141</v>
      </c>
      <c r="B246" s="171" t="s">
        <v>89</v>
      </c>
      <c r="C246" s="24" t="s">
        <v>77</v>
      </c>
      <c r="D246" s="188">
        <f t="shared" si="376"/>
        <v>90518</v>
      </c>
      <c r="E246" s="188">
        <f t="shared" si="377"/>
        <v>94289</v>
      </c>
      <c r="F246" s="188">
        <f t="shared" si="377"/>
        <v>98061</v>
      </c>
      <c r="G246" s="188">
        <f t="shared" si="377"/>
        <v>101983</v>
      </c>
      <c r="H246" s="188">
        <f t="shared" si="377"/>
        <v>106063</v>
      </c>
      <c r="I246" s="188">
        <f t="shared" si="377"/>
        <v>110305</v>
      </c>
      <c r="J246" s="188">
        <f>V246</f>
        <v>114717</v>
      </c>
      <c r="K246" s="130">
        <f>(E245/E235)-1</f>
        <v>2.487E-2</v>
      </c>
      <c r="L246" s="130">
        <f>(F245/F235)-1</f>
        <v>2.5004999999999999E-2</v>
      </c>
      <c r="M246" s="130">
        <f t="shared" ref="M246:P246" si="380">(G245/G235)-1</f>
        <v>2.5089E-2</v>
      </c>
      <c r="N246" s="130">
        <f t="shared" si="380"/>
        <v>2.4924999999999999E-2</v>
      </c>
      <c r="O246" s="130">
        <f t="shared" si="380"/>
        <v>2.4931999999999999E-2</v>
      </c>
      <c r="P246" s="130">
        <f t="shared" si="380"/>
        <v>2.4902000000000001E-2</v>
      </c>
      <c r="Q246" s="131">
        <f t="shared" ref="Q246:U246" si="381">ROUND((Q245*2080),5)</f>
        <v>94289.145600000003</v>
      </c>
      <c r="R246" s="132">
        <f t="shared" si="381"/>
        <v>98060.7264</v>
      </c>
      <c r="S246" s="132">
        <f t="shared" si="381"/>
        <v>101983.19040000001</v>
      </c>
      <c r="T246" s="132">
        <f t="shared" si="381"/>
        <v>106062.52800000001</v>
      </c>
      <c r="U246" s="132">
        <f t="shared" si="381"/>
        <v>110305.0208</v>
      </c>
      <c r="V246" s="132">
        <f>ROUND((V245*2080),5)</f>
        <v>114717.26240000001</v>
      </c>
      <c r="W246" s="130">
        <f>(Q245/Q235)-1</f>
        <v>2.5000000000000001E-2</v>
      </c>
      <c r="X246" s="130">
        <f>(R245/R235)-1</f>
        <v>2.5000000000000001E-2</v>
      </c>
      <c r="Y246" s="130">
        <f t="shared" ref="Y246:AB246" si="382">(S245/S235)-1</f>
        <v>2.5000000000000001E-2</v>
      </c>
      <c r="Z246" s="130">
        <f t="shared" si="382"/>
        <v>2.5000000000000001E-2</v>
      </c>
      <c r="AA246" s="130">
        <f t="shared" si="382"/>
        <v>2.5000000000000001E-2</v>
      </c>
      <c r="AB246" s="130">
        <f t="shared" si="382"/>
        <v>2.5000000000000001E-2</v>
      </c>
    </row>
    <row r="247" spans="1:28" s="4" customFormat="1" ht="13.5" customHeight="1" x14ac:dyDescent="0.2">
      <c r="A247" s="76"/>
      <c r="B247" s="171" t="s">
        <v>86</v>
      </c>
      <c r="C247" s="24" t="s">
        <v>77</v>
      </c>
      <c r="D247" s="248"/>
      <c r="E247" s="194"/>
      <c r="F247" s="195"/>
      <c r="G247" s="195"/>
      <c r="H247" s="195"/>
      <c r="I247" s="195"/>
      <c r="J247" s="195"/>
      <c r="K247" s="136"/>
      <c r="L247" s="136"/>
      <c r="M247" s="136"/>
      <c r="N247" s="136"/>
      <c r="O247" s="136"/>
      <c r="P247" s="136"/>
      <c r="Q247" s="131"/>
      <c r="R247" s="132"/>
      <c r="S247" s="132"/>
      <c r="T247" s="132"/>
      <c r="U247" s="132"/>
      <c r="V247" s="132"/>
      <c r="W247" s="136"/>
      <c r="X247" s="136"/>
      <c r="Y247" s="136"/>
      <c r="Z247" s="136"/>
      <c r="AA247" s="136"/>
      <c r="AB247" s="136"/>
    </row>
    <row r="248" spans="1:28" s="4" customFormat="1" ht="13.5" customHeight="1" thickBot="1" x14ac:dyDescent="0.25">
      <c r="A248" s="80"/>
      <c r="B248" s="278"/>
      <c r="C248" s="49" t="s">
        <v>77</v>
      </c>
      <c r="D248" s="249"/>
      <c r="E248" s="197"/>
      <c r="F248" s="198"/>
      <c r="G248" s="198"/>
      <c r="H248" s="198"/>
      <c r="I248" s="198"/>
      <c r="J248" s="198"/>
      <c r="K248" s="136"/>
      <c r="L248" s="136"/>
      <c r="M248" s="136"/>
      <c r="N248" s="136"/>
      <c r="O248" s="136"/>
      <c r="P248" s="136"/>
      <c r="Q248" s="131"/>
      <c r="R248" s="132"/>
      <c r="S248" s="132"/>
      <c r="T248" s="132"/>
      <c r="U248" s="132"/>
      <c r="V248" s="132"/>
      <c r="W248" s="136"/>
      <c r="X248" s="136"/>
      <c r="Y248" s="136"/>
      <c r="Z248" s="136"/>
      <c r="AA248" s="136"/>
      <c r="AB248" s="136"/>
    </row>
    <row r="249" spans="1:28" s="4" customFormat="1" ht="13.5" customHeight="1" x14ac:dyDescent="0.2">
      <c r="A249" s="79">
        <v>61</v>
      </c>
      <c r="B249" s="166"/>
      <c r="C249" s="45"/>
      <c r="D249" s="187">
        <f t="shared" ref="D249:D250" si="383">+Q249*96%</f>
        <v>44.61</v>
      </c>
      <c r="E249" s="187">
        <f t="shared" ref="E249:I250" si="384">Q249</f>
        <v>46.46</v>
      </c>
      <c r="F249" s="187">
        <f t="shared" si="384"/>
        <v>48.32</v>
      </c>
      <c r="G249" s="187">
        <f t="shared" si="384"/>
        <v>50.26</v>
      </c>
      <c r="H249" s="187">
        <f t="shared" si="384"/>
        <v>52.27</v>
      </c>
      <c r="I249" s="187">
        <f t="shared" si="384"/>
        <v>54.36</v>
      </c>
      <c r="J249" s="187">
        <f t="shared" ref="J249:J254" si="385">V249</f>
        <v>56.53</v>
      </c>
      <c r="K249" s="130"/>
      <c r="L249" s="130">
        <f>(F249/E249)-1</f>
        <v>4.0034E-2</v>
      </c>
      <c r="M249" s="130">
        <f t="shared" ref="M249:P249" si="386">(G249/F249)-1</f>
        <v>4.0148999999999997E-2</v>
      </c>
      <c r="N249" s="130">
        <f t="shared" si="386"/>
        <v>3.9992E-2</v>
      </c>
      <c r="O249" s="130">
        <f t="shared" si="386"/>
        <v>3.9985E-2</v>
      </c>
      <c r="P249" s="130">
        <f t="shared" si="386"/>
        <v>3.9919000000000003E-2</v>
      </c>
      <c r="Q249" s="204">
        <f>ROUND(VLOOKUP($A249,'2018 REG - ORD 812'!$A$9:$U$303,16,FALSE)*(1+$I$2),5)</f>
        <v>46.46463</v>
      </c>
      <c r="R249" s="204">
        <f>ROUND(VLOOKUP($A249,'2018 REG - ORD 812'!$A$9:$U$303,17,FALSE)*(1+$I$2),5)</f>
        <v>48.323230000000002</v>
      </c>
      <c r="S249" s="204">
        <f>ROUND(VLOOKUP($A249,'2018 REG - ORD 812'!$A$9:$U$303,18,FALSE)*(1+$I$2),5)</f>
        <v>50.256149999999998</v>
      </c>
      <c r="T249" s="204">
        <f>ROUND(VLOOKUP($A249,'2018 REG - ORD 812'!$A$9:$U$303,19,FALSE)*(1+$I$2),5)</f>
        <v>52.26641</v>
      </c>
      <c r="U249" s="204">
        <f>ROUND(VLOOKUP($A249,'2018 REG - ORD 812'!$A$9:$U$303,20,FALSE)*(1+$I$2),5)</f>
        <v>54.357059999999997</v>
      </c>
      <c r="V249" s="204">
        <f>ROUND(VLOOKUP($A249,'2018 REG - ORD 812'!$A$9:$U$303,21,FALSE)*(1+$I$2),5)</f>
        <v>56.53134</v>
      </c>
      <c r="W249" s="130"/>
      <c r="X249" s="130">
        <f>(R249/Q249)-1</f>
        <v>0.04</v>
      </c>
      <c r="Y249" s="130">
        <f t="shared" ref="Y249:AB249" si="387">(S249/R249)-1</f>
        <v>0.04</v>
      </c>
      <c r="Z249" s="130">
        <f t="shared" si="387"/>
        <v>0.04</v>
      </c>
      <c r="AA249" s="130">
        <f t="shared" si="387"/>
        <v>0.04</v>
      </c>
      <c r="AB249" s="130">
        <f t="shared" si="387"/>
        <v>0.04</v>
      </c>
    </row>
    <row r="250" spans="1:28" s="4" customFormat="1" ht="13.5" customHeight="1" thickBot="1" x14ac:dyDescent="0.25">
      <c r="A250" s="76" t="s">
        <v>141</v>
      </c>
      <c r="B250" s="171"/>
      <c r="C250" s="24"/>
      <c r="D250" s="188">
        <f t="shared" si="383"/>
        <v>92781</v>
      </c>
      <c r="E250" s="188">
        <f t="shared" si="384"/>
        <v>96646</v>
      </c>
      <c r="F250" s="188">
        <f t="shared" si="384"/>
        <v>100512</v>
      </c>
      <c r="G250" s="188">
        <f t="shared" si="384"/>
        <v>104533</v>
      </c>
      <c r="H250" s="188">
        <f t="shared" si="384"/>
        <v>108714</v>
      </c>
      <c r="I250" s="188">
        <f t="shared" si="384"/>
        <v>113063</v>
      </c>
      <c r="J250" s="188">
        <f t="shared" si="385"/>
        <v>117585</v>
      </c>
      <c r="K250" s="130">
        <f t="shared" ref="K250:P250" si="388">(E249/E245)-1</f>
        <v>2.4927999999999999E-2</v>
      </c>
      <c r="L250" s="130">
        <f t="shared" si="388"/>
        <v>2.5031999999999999E-2</v>
      </c>
      <c r="M250" s="130">
        <f t="shared" si="388"/>
        <v>2.5087000000000002E-2</v>
      </c>
      <c r="N250" s="130">
        <f t="shared" si="388"/>
        <v>2.5103E-2</v>
      </c>
      <c r="O250" s="130">
        <f t="shared" si="388"/>
        <v>2.5080000000000002E-2</v>
      </c>
      <c r="P250" s="130">
        <f t="shared" si="388"/>
        <v>2.5023E-2</v>
      </c>
      <c r="Q250" s="131">
        <f t="shared" ref="Q250:U250" si="389">ROUND((Q249*2080),5)</f>
        <v>96646.430399999997</v>
      </c>
      <c r="R250" s="132">
        <f t="shared" si="389"/>
        <v>100512.3184</v>
      </c>
      <c r="S250" s="132">
        <f t="shared" si="389"/>
        <v>104532.792</v>
      </c>
      <c r="T250" s="132">
        <f t="shared" si="389"/>
        <v>108714.13280000001</v>
      </c>
      <c r="U250" s="132">
        <f t="shared" si="389"/>
        <v>113062.6848</v>
      </c>
      <c r="V250" s="132">
        <f>ROUND((V249*2080),5)</f>
        <v>117585.1872</v>
      </c>
      <c r="W250" s="130">
        <f t="shared" ref="W250:AB250" si="390">(Q249/Q245)-1</f>
        <v>2.5000999999999999E-2</v>
      </c>
      <c r="X250" s="130">
        <f t="shared" si="390"/>
        <v>2.5000999999999999E-2</v>
      </c>
      <c r="Y250" s="130">
        <f t="shared" si="390"/>
        <v>2.5000000000000001E-2</v>
      </c>
      <c r="Z250" s="130">
        <f t="shared" si="390"/>
        <v>2.5000000000000001E-2</v>
      </c>
      <c r="AA250" s="130">
        <f t="shared" si="390"/>
        <v>2.5000000000000001E-2</v>
      </c>
      <c r="AB250" s="130">
        <f t="shared" si="390"/>
        <v>2.5000000000000001E-2</v>
      </c>
    </row>
    <row r="251" spans="1:28" s="4" customFormat="1" ht="13.5" customHeight="1" x14ac:dyDescent="0.2">
      <c r="A251" s="79">
        <v>62</v>
      </c>
      <c r="B251" s="166" t="s">
        <v>274</v>
      </c>
      <c r="C251" s="45" t="s">
        <v>77</v>
      </c>
      <c r="D251" s="187">
        <f t="shared" ref="D251:D252" si="391">+Q251*96%</f>
        <v>45.72</v>
      </c>
      <c r="E251" s="187">
        <f t="shared" ref="E251:I252" si="392">Q251</f>
        <v>47.63</v>
      </c>
      <c r="F251" s="187">
        <f t="shared" si="392"/>
        <v>49.53</v>
      </c>
      <c r="G251" s="187">
        <f t="shared" si="392"/>
        <v>51.51</v>
      </c>
      <c r="H251" s="187">
        <f t="shared" si="392"/>
        <v>53.57</v>
      </c>
      <c r="I251" s="187">
        <f t="shared" si="392"/>
        <v>55.72</v>
      </c>
      <c r="J251" s="187">
        <f t="shared" si="385"/>
        <v>57.94</v>
      </c>
      <c r="K251" s="130"/>
      <c r="L251" s="130">
        <f>(F251/E251)-1</f>
        <v>3.9891000000000003E-2</v>
      </c>
      <c r="M251" s="130">
        <f t="shared" ref="M251:P251" si="393">(G251/F251)-1</f>
        <v>3.9975999999999998E-2</v>
      </c>
      <c r="N251" s="130">
        <f t="shared" si="393"/>
        <v>3.9992E-2</v>
      </c>
      <c r="O251" s="130">
        <f t="shared" si="393"/>
        <v>4.0134000000000003E-2</v>
      </c>
      <c r="P251" s="130">
        <f t="shared" si="393"/>
        <v>3.9842000000000002E-2</v>
      </c>
      <c r="Q251" s="204">
        <f>ROUND(VLOOKUP($A251,'2018 REG - ORD 812'!$A$9:$U$303,16,FALSE)*(1+$I$2),5)</f>
        <v>47.626260000000002</v>
      </c>
      <c r="R251" s="204">
        <f>ROUND(VLOOKUP($A251,'2018 REG - ORD 812'!$A$9:$U$303,17,FALSE)*(1+$I$2),5)</f>
        <v>49.531300000000002</v>
      </c>
      <c r="S251" s="204">
        <f>ROUND(VLOOKUP($A251,'2018 REG - ORD 812'!$A$9:$U$303,18,FALSE)*(1+$I$2),5)</f>
        <v>51.512569999999997</v>
      </c>
      <c r="T251" s="204">
        <f>ROUND(VLOOKUP($A251,'2018 REG - ORD 812'!$A$9:$U$303,19,FALSE)*(1+$I$2),5)</f>
        <v>53.573070000000001</v>
      </c>
      <c r="U251" s="204">
        <f>ROUND(VLOOKUP($A251,'2018 REG - ORD 812'!$A$9:$U$303,20,FALSE)*(1+$I$2),5)</f>
        <v>55.715989999999998</v>
      </c>
      <c r="V251" s="204">
        <f>ROUND(VLOOKUP($A251,'2018 REG - ORD 812'!$A$9:$U$303,21,FALSE)*(1+$I$2),5)</f>
        <v>57.944629999999997</v>
      </c>
      <c r="W251" s="130"/>
      <c r="X251" s="130">
        <f>(R251/Q251)-1</f>
        <v>0.04</v>
      </c>
      <c r="Y251" s="130">
        <f t="shared" ref="Y251:AB251" si="394">(S251/R251)-1</f>
        <v>0.04</v>
      </c>
      <c r="Z251" s="130">
        <f t="shared" si="394"/>
        <v>0.04</v>
      </c>
      <c r="AA251" s="130">
        <f t="shared" si="394"/>
        <v>0.04</v>
      </c>
      <c r="AB251" s="130">
        <f t="shared" si="394"/>
        <v>0.04</v>
      </c>
    </row>
    <row r="252" spans="1:28" s="4" customFormat="1" ht="13.5" customHeight="1" thickBot="1" x14ac:dyDescent="0.25">
      <c r="A252" s="76" t="s">
        <v>141</v>
      </c>
      <c r="B252" s="171"/>
      <c r="C252" s="24"/>
      <c r="D252" s="188">
        <f t="shared" si="391"/>
        <v>95100</v>
      </c>
      <c r="E252" s="188">
        <f t="shared" si="392"/>
        <v>99063</v>
      </c>
      <c r="F252" s="188">
        <f t="shared" si="392"/>
        <v>103025</v>
      </c>
      <c r="G252" s="188">
        <f t="shared" si="392"/>
        <v>107146</v>
      </c>
      <c r="H252" s="188">
        <f t="shared" si="392"/>
        <v>111432</v>
      </c>
      <c r="I252" s="188">
        <f t="shared" si="392"/>
        <v>115889</v>
      </c>
      <c r="J252" s="188">
        <f t="shared" si="385"/>
        <v>120525</v>
      </c>
      <c r="K252" s="130">
        <f t="shared" ref="K252:P252" si="395">(E251/E249)-1</f>
        <v>2.5183000000000001E-2</v>
      </c>
      <c r="L252" s="130">
        <f t="shared" si="395"/>
        <v>2.5041000000000001E-2</v>
      </c>
      <c r="M252" s="130">
        <f t="shared" si="395"/>
        <v>2.4871000000000001E-2</v>
      </c>
      <c r="N252" s="130">
        <f t="shared" si="395"/>
        <v>2.4871000000000001E-2</v>
      </c>
      <c r="O252" s="130">
        <f t="shared" si="395"/>
        <v>2.5017999999999999E-2</v>
      </c>
      <c r="P252" s="130">
        <f t="shared" si="395"/>
        <v>2.4943E-2</v>
      </c>
      <c r="Q252" s="131">
        <f t="shared" ref="Q252:U252" si="396">ROUND((Q251*2080),5)</f>
        <v>99062.620800000004</v>
      </c>
      <c r="R252" s="132">
        <f t="shared" si="396"/>
        <v>103025.10400000001</v>
      </c>
      <c r="S252" s="132">
        <f t="shared" si="396"/>
        <v>107146.1456</v>
      </c>
      <c r="T252" s="132">
        <f t="shared" si="396"/>
        <v>111431.9856</v>
      </c>
      <c r="U252" s="132">
        <f t="shared" si="396"/>
        <v>115889.2592</v>
      </c>
      <c r="V252" s="132">
        <f>ROUND((V251*2080),5)</f>
        <v>120524.83040000001</v>
      </c>
      <c r="W252" s="130">
        <f t="shared" ref="W252:AB252" si="397">(Q251/Q249)-1</f>
        <v>2.5000000000000001E-2</v>
      </c>
      <c r="X252" s="130">
        <f t="shared" si="397"/>
        <v>2.5000000000000001E-2</v>
      </c>
      <c r="Y252" s="130">
        <f t="shared" si="397"/>
        <v>2.5000000000000001E-2</v>
      </c>
      <c r="Z252" s="130">
        <f t="shared" si="397"/>
        <v>2.5000000000000001E-2</v>
      </c>
      <c r="AA252" s="130">
        <f t="shared" si="397"/>
        <v>2.5000000000000001E-2</v>
      </c>
      <c r="AB252" s="130">
        <f t="shared" si="397"/>
        <v>2.5000000000000001E-2</v>
      </c>
    </row>
    <row r="253" spans="1:28" s="4" customFormat="1" ht="13.5" customHeight="1" x14ac:dyDescent="0.2">
      <c r="A253" s="79">
        <v>63</v>
      </c>
      <c r="B253" s="166" t="s">
        <v>95</v>
      </c>
      <c r="C253" s="45" t="s">
        <v>77</v>
      </c>
      <c r="D253" s="187">
        <f t="shared" ref="D253:D254" si="398">+Q253*96%</f>
        <v>46.86</v>
      </c>
      <c r="E253" s="187">
        <f t="shared" ref="E253:I254" si="399">Q253</f>
        <v>48.82</v>
      </c>
      <c r="F253" s="187">
        <f t="shared" si="399"/>
        <v>50.77</v>
      </c>
      <c r="G253" s="187">
        <f t="shared" si="399"/>
        <v>52.8</v>
      </c>
      <c r="H253" s="187">
        <f t="shared" si="399"/>
        <v>54.91</v>
      </c>
      <c r="I253" s="187">
        <f t="shared" si="399"/>
        <v>57.11</v>
      </c>
      <c r="J253" s="187">
        <f t="shared" si="385"/>
        <v>59.39</v>
      </c>
      <c r="K253" s="130"/>
      <c r="L253" s="130">
        <f>(F253/E253)-1</f>
        <v>3.9942999999999999E-2</v>
      </c>
      <c r="M253" s="130">
        <f t="shared" ref="M253:P253" si="400">(G253/F253)-1</f>
        <v>3.9983999999999999E-2</v>
      </c>
      <c r="N253" s="130">
        <f t="shared" si="400"/>
        <v>3.9961999999999998E-2</v>
      </c>
      <c r="O253" s="130">
        <f t="shared" si="400"/>
        <v>4.0065999999999997E-2</v>
      </c>
      <c r="P253" s="130">
        <f t="shared" si="400"/>
        <v>3.9923E-2</v>
      </c>
      <c r="Q253" s="204">
        <f>ROUND(VLOOKUP($A253,'2018 REG - ORD 812'!$A$9:$U$303,16,FALSE)*(1+$I$2),5)</f>
        <v>48.816899999999997</v>
      </c>
      <c r="R253" s="204">
        <f>ROUND(VLOOKUP($A253,'2018 REG - ORD 812'!$A$9:$U$303,17,FALSE)*(1+$I$2),5)</f>
        <v>50.769579999999998</v>
      </c>
      <c r="S253" s="204">
        <f>ROUND(VLOOKUP($A253,'2018 REG - ORD 812'!$A$9:$U$303,18,FALSE)*(1+$I$2),5)</f>
        <v>52.800370000000001</v>
      </c>
      <c r="T253" s="204">
        <f>ROUND(VLOOKUP($A253,'2018 REG - ORD 812'!$A$9:$U$303,19,FALSE)*(1+$I$2),5)</f>
        <v>54.912399999999998</v>
      </c>
      <c r="U253" s="204">
        <f>ROUND(VLOOKUP($A253,'2018 REG - ORD 812'!$A$9:$U$303,20,FALSE)*(1+$I$2),5)</f>
        <v>57.108899999999998</v>
      </c>
      <c r="V253" s="204">
        <f>ROUND(VLOOKUP($A253,'2018 REG - ORD 812'!$A$9:$U$303,21,FALSE)*(1+$I$2),5)</f>
        <v>59.393259999999998</v>
      </c>
      <c r="W253" s="130"/>
      <c r="X253" s="130">
        <f>(R253/Q253)-1</f>
        <v>0.04</v>
      </c>
      <c r="Y253" s="130">
        <f t="shared" ref="Y253:AB253" si="401">(S253/R253)-1</f>
        <v>0.04</v>
      </c>
      <c r="Z253" s="130">
        <f t="shared" si="401"/>
        <v>0.04</v>
      </c>
      <c r="AA253" s="130">
        <f t="shared" si="401"/>
        <v>0.04</v>
      </c>
      <c r="AB253" s="130">
        <f t="shared" si="401"/>
        <v>0.04</v>
      </c>
    </row>
    <row r="254" spans="1:28" s="4" customFormat="1" ht="13.5" customHeight="1" x14ac:dyDescent="0.2">
      <c r="A254" s="76" t="s">
        <v>141</v>
      </c>
      <c r="B254" s="171" t="s">
        <v>97</v>
      </c>
      <c r="C254" s="24" t="s">
        <v>77</v>
      </c>
      <c r="D254" s="188">
        <f t="shared" si="398"/>
        <v>97478</v>
      </c>
      <c r="E254" s="188">
        <f t="shared" si="399"/>
        <v>101539</v>
      </c>
      <c r="F254" s="188">
        <f t="shared" si="399"/>
        <v>105601</v>
      </c>
      <c r="G254" s="188">
        <f t="shared" si="399"/>
        <v>109825</v>
      </c>
      <c r="H254" s="188">
        <f t="shared" si="399"/>
        <v>114218</v>
      </c>
      <c r="I254" s="188">
        <f t="shared" si="399"/>
        <v>118787</v>
      </c>
      <c r="J254" s="188">
        <f t="shared" si="385"/>
        <v>123538</v>
      </c>
      <c r="K254" s="130">
        <f t="shared" ref="K254:P254" si="402">(E253/E251)-1</f>
        <v>2.4983999999999999E-2</v>
      </c>
      <c r="L254" s="130">
        <f t="shared" si="402"/>
        <v>2.5035000000000002E-2</v>
      </c>
      <c r="M254" s="130">
        <f t="shared" si="402"/>
        <v>2.5044E-2</v>
      </c>
      <c r="N254" s="130">
        <f t="shared" si="402"/>
        <v>2.5014000000000002E-2</v>
      </c>
      <c r="O254" s="130">
        <f t="shared" si="402"/>
        <v>2.4945999999999999E-2</v>
      </c>
      <c r="P254" s="130">
        <f t="shared" si="402"/>
        <v>2.5026E-2</v>
      </c>
      <c r="Q254" s="131">
        <f t="shared" ref="Q254:U254" si="403">ROUND((Q253*2080),5)</f>
        <v>101539.152</v>
      </c>
      <c r="R254" s="132">
        <f t="shared" si="403"/>
        <v>105600.7264</v>
      </c>
      <c r="S254" s="132">
        <f t="shared" si="403"/>
        <v>109824.7696</v>
      </c>
      <c r="T254" s="132">
        <f t="shared" si="403"/>
        <v>114217.792</v>
      </c>
      <c r="U254" s="132">
        <f t="shared" si="403"/>
        <v>118786.512</v>
      </c>
      <c r="V254" s="132">
        <f>ROUND((V253*2080),5)</f>
        <v>123537.9808</v>
      </c>
      <c r="W254" s="130">
        <f t="shared" ref="W254:AB254" si="404">(Q253/Q251)-1</f>
        <v>2.5000000000000001E-2</v>
      </c>
      <c r="X254" s="130">
        <f t="shared" si="404"/>
        <v>2.5000000000000001E-2</v>
      </c>
      <c r="Y254" s="130">
        <f t="shared" si="404"/>
        <v>2.5000000000000001E-2</v>
      </c>
      <c r="Z254" s="130">
        <f t="shared" si="404"/>
        <v>2.5000000000000001E-2</v>
      </c>
      <c r="AA254" s="130">
        <f t="shared" si="404"/>
        <v>2.5000000000000001E-2</v>
      </c>
      <c r="AB254" s="130">
        <f t="shared" si="404"/>
        <v>2.5000000000000001E-2</v>
      </c>
    </row>
    <row r="255" spans="1:28" s="4" customFormat="1" ht="13.5" customHeight="1" x14ac:dyDescent="0.2">
      <c r="A255" s="76"/>
      <c r="B255" s="171" t="s">
        <v>134</v>
      </c>
      <c r="C255" s="24" t="s">
        <v>77</v>
      </c>
      <c r="D255" s="248"/>
      <c r="E255" s="194"/>
      <c r="F255" s="195"/>
      <c r="G255" s="195"/>
      <c r="H255" s="195"/>
      <c r="I255" s="195"/>
      <c r="J255" s="195"/>
      <c r="K255" s="136"/>
      <c r="L255" s="136"/>
      <c r="M255" s="136"/>
      <c r="N255" s="136"/>
      <c r="O255" s="136"/>
      <c r="P255" s="136"/>
      <c r="Q255" s="131"/>
      <c r="R255" s="132"/>
      <c r="S255" s="132"/>
      <c r="T255" s="132"/>
      <c r="U255" s="132"/>
      <c r="V255" s="132"/>
      <c r="W255" s="136"/>
      <c r="X255" s="136"/>
      <c r="Y255" s="136"/>
      <c r="Z255" s="136"/>
      <c r="AA255" s="136"/>
      <c r="AB255" s="136"/>
    </row>
    <row r="256" spans="1:28" s="4" customFormat="1" ht="13.5" customHeight="1" x14ac:dyDescent="0.2">
      <c r="A256" s="76"/>
      <c r="B256" s="171" t="s">
        <v>276</v>
      </c>
      <c r="C256" s="24" t="s">
        <v>77</v>
      </c>
      <c r="D256" s="248"/>
      <c r="E256" s="194"/>
      <c r="F256" s="195"/>
      <c r="G256" s="195"/>
      <c r="H256" s="195"/>
      <c r="I256" s="195"/>
      <c r="J256" s="195"/>
      <c r="K256" s="136"/>
      <c r="L256" s="136"/>
      <c r="M256" s="136"/>
      <c r="N256" s="136"/>
      <c r="O256" s="136"/>
      <c r="P256" s="136"/>
      <c r="Q256" s="131"/>
      <c r="R256" s="132"/>
      <c r="S256" s="132"/>
      <c r="T256" s="132"/>
      <c r="U256" s="132"/>
      <c r="V256" s="132"/>
      <c r="W256" s="136"/>
      <c r="X256" s="136"/>
      <c r="Y256" s="136"/>
      <c r="Z256" s="136"/>
      <c r="AA256" s="136"/>
      <c r="AB256" s="136"/>
    </row>
    <row r="257" spans="1:28" s="4" customFormat="1" ht="13.5" customHeight="1" x14ac:dyDescent="0.2">
      <c r="A257" s="76"/>
      <c r="B257" s="171" t="s">
        <v>91</v>
      </c>
      <c r="C257" s="24" t="s">
        <v>77</v>
      </c>
      <c r="D257" s="248"/>
      <c r="E257" s="194"/>
      <c r="F257" s="195"/>
      <c r="G257" s="195"/>
      <c r="H257" s="195"/>
      <c r="I257" s="195"/>
      <c r="J257" s="195"/>
      <c r="K257" s="136"/>
      <c r="L257" s="136"/>
      <c r="M257" s="136"/>
      <c r="N257" s="136"/>
      <c r="O257" s="136"/>
      <c r="P257" s="136"/>
      <c r="Q257" s="131"/>
      <c r="R257" s="132"/>
      <c r="S257" s="132"/>
      <c r="T257" s="132"/>
      <c r="U257" s="132"/>
      <c r="V257" s="132"/>
      <c r="W257" s="136"/>
      <c r="X257" s="136"/>
      <c r="Y257" s="136"/>
      <c r="Z257" s="136"/>
      <c r="AA257" s="136"/>
      <c r="AB257" s="136"/>
    </row>
    <row r="258" spans="1:28" s="4" customFormat="1" ht="13.5" customHeight="1" x14ac:dyDescent="0.2">
      <c r="A258" s="76"/>
      <c r="B258" s="171" t="s">
        <v>98</v>
      </c>
      <c r="C258" s="24" t="s">
        <v>77</v>
      </c>
      <c r="D258" s="248"/>
      <c r="E258" s="194"/>
      <c r="F258" s="195"/>
      <c r="G258" s="195"/>
      <c r="H258" s="195"/>
      <c r="I258" s="195"/>
      <c r="J258" s="195"/>
      <c r="K258" s="136"/>
      <c r="L258" s="136"/>
      <c r="M258" s="136"/>
      <c r="N258" s="136"/>
      <c r="O258" s="136"/>
      <c r="P258" s="136"/>
      <c r="Q258" s="131"/>
      <c r="R258" s="132"/>
      <c r="S258" s="132"/>
      <c r="T258" s="132"/>
      <c r="U258" s="132"/>
      <c r="V258" s="132"/>
      <c r="W258" s="136"/>
      <c r="X258" s="136"/>
      <c r="Y258" s="136"/>
      <c r="Z258" s="136"/>
      <c r="AA258" s="136"/>
      <c r="AB258" s="136"/>
    </row>
    <row r="259" spans="1:28" s="4" customFormat="1" ht="13.5" customHeight="1" thickBot="1" x14ac:dyDescent="0.25">
      <c r="A259" s="80"/>
      <c r="B259" s="170"/>
      <c r="C259" s="49"/>
      <c r="D259" s="249"/>
      <c r="E259" s="189"/>
      <c r="F259" s="190"/>
      <c r="G259" s="190"/>
      <c r="H259" s="190"/>
      <c r="I259" s="190"/>
      <c r="J259" s="190"/>
      <c r="K259" s="133"/>
      <c r="L259" s="133"/>
      <c r="M259" s="133"/>
      <c r="N259" s="133"/>
      <c r="O259" s="133"/>
      <c r="P259" s="133"/>
      <c r="Q259" s="134"/>
      <c r="R259" s="135"/>
      <c r="S259" s="135"/>
      <c r="T259" s="135"/>
      <c r="U259" s="135"/>
      <c r="V259" s="135"/>
      <c r="W259" s="133"/>
      <c r="X259" s="133"/>
      <c r="Y259" s="133"/>
      <c r="Z259" s="133"/>
      <c r="AA259" s="133"/>
      <c r="AB259" s="133"/>
    </row>
    <row r="260" spans="1:28" s="4" customFormat="1" ht="13.5" customHeight="1" x14ac:dyDescent="0.2">
      <c r="A260" s="79">
        <v>64</v>
      </c>
      <c r="B260" s="166" t="s">
        <v>87</v>
      </c>
      <c r="C260" s="45" t="s">
        <v>77</v>
      </c>
      <c r="D260" s="187">
        <f t="shared" ref="D260:D261" si="405">+Q260*96%</f>
        <v>48.04</v>
      </c>
      <c r="E260" s="187">
        <f t="shared" ref="E260:I261" si="406">Q260</f>
        <v>50.04</v>
      </c>
      <c r="F260" s="187">
        <f t="shared" si="406"/>
        <v>52.04</v>
      </c>
      <c r="G260" s="187">
        <f t="shared" si="406"/>
        <v>54.12</v>
      </c>
      <c r="H260" s="187">
        <f t="shared" si="406"/>
        <v>56.29</v>
      </c>
      <c r="I260" s="187">
        <f t="shared" si="406"/>
        <v>58.54</v>
      </c>
      <c r="J260" s="187">
        <f>V260</f>
        <v>60.88</v>
      </c>
      <c r="K260" s="130"/>
      <c r="L260" s="130">
        <f>(F260/E260)-1</f>
        <v>3.9967999999999997E-2</v>
      </c>
      <c r="M260" s="130">
        <f t="shared" ref="M260:P260" si="407">(G260/F260)-1</f>
        <v>3.9968999999999998E-2</v>
      </c>
      <c r="N260" s="130">
        <f t="shared" si="407"/>
        <v>4.0096E-2</v>
      </c>
      <c r="O260" s="130">
        <f t="shared" si="407"/>
        <v>3.9972000000000001E-2</v>
      </c>
      <c r="P260" s="130">
        <f t="shared" si="407"/>
        <v>3.9973000000000002E-2</v>
      </c>
      <c r="Q260" s="204">
        <f>ROUND(VLOOKUP($A260,'2018 REG - ORD 812'!$A$9:$U$303,16,FALSE)*(1+$I$2),5)</f>
        <v>50.037320000000001</v>
      </c>
      <c r="R260" s="204">
        <f>ROUND(VLOOKUP($A260,'2018 REG - ORD 812'!$A$9:$U$303,17,FALSE)*(1+$I$2),5)</f>
        <v>52.038829999999997</v>
      </c>
      <c r="S260" s="204">
        <f>ROUND(VLOOKUP($A260,'2018 REG - ORD 812'!$A$9:$U$303,18,FALSE)*(1+$I$2),5)</f>
        <v>54.120370000000001</v>
      </c>
      <c r="T260" s="204">
        <f>ROUND(VLOOKUP($A260,'2018 REG - ORD 812'!$A$9:$U$303,19,FALSE)*(1+$I$2),5)</f>
        <v>56.285200000000003</v>
      </c>
      <c r="U260" s="204">
        <f>ROUND(VLOOKUP($A260,'2018 REG - ORD 812'!$A$9:$U$303,20,FALSE)*(1+$I$2),5)</f>
        <v>58.536610000000003</v>
      </c>
      <c r="V260" s="204">
        <f>ROUND(VLOOKUP($A260,'2018 REG - ORD 812'!$A$9:$U$303,21,FALSE)*(1+$I$2),5)</f>
        <v>60.878079999999997</v>
      </c>
      <c r="W260" s="130"/>
      <c r="X260" s="130">
        <f>(R260/Q260)-1</f>
        <v>0.04</v>
      </c>
      <c r="Y260" s="130">
        <f t="shared" ref="Y260:AB260" si="408">(S260/R260)-1</f>
        <v>0.04</v>
      </c>
      <c r="Z260" s="130">
        <f t="shared" si="408"/>
        <v>0.04</v>
      </c>
      <c r="AA260" s="130">
        <f t="shared" si="408"/>
        <v>0.04</v>
      </c>
      <c r="AB260" s="130">
        <f t="shared" si="408"/>
        <v>0.04</v>
      </c>
    </row>
    <row r="261" spans="1:28" s="4" customFormat="1" ht="13.5" customHeight="1" x14ac:dyDescent="0.2">
      <c r="A261" s="76" t="s">
        <v>141</v>
      </c>
      <c r="B261" s="171"/>
      <c r="C261" s="24"/>
      <c r="D261" s="188">
        <f t="shared" si="405"/>
        <v>99915</v>
      </c>
      <c r="E261" s="188">
        <f t="shared" si="406"/>
        <v>104078</v>
      </c>
      <c r="F261" s="188">
        <f t="shared" si="406"/>
        <v>108241</v>
      </c>
      <c r="G261" s="188">
        <f t="shared" si="406"/>
        <v>112570</v>
      </c>
      <c r="H261" s="188">
        <f t="shared" si="406"/>
        <v>117073</v>
      </c>
      <c r="I261" s="188">
        <f t="shared" si="406"/>
        <v>121756</v>
      </c>
      <c r="J261" s="188">
        <f>V261</f>
        <v>126626</v>
      </c>
      <c r="K261" s="130">
        <f>(E260/E253)-1</f>
        <v>2.4989999999999998E-2</v>
      </c>
      <c r="L261" s="130">
        <f>(F260/F253)-1</f>
        <v>2.5014999999999999E-2</v>
      </c>
      <c r="M261" s="130">
        <f t="shared" ref="M261:P261" si="409">(G260/G253)-1</f>
        <v>2.5000000000000001E-2</v>
      </c>
      <c r="N261" s="130">
        <f t="shared" si="409"/>
        <v>2.5132000000000002E-2</v>
      </c>
      <c r="O261" s="130">
        <f t="shared" si="409"/>
        <v>2.5038999999999999E-2</v>
      </c>
      <c r="P261" s="130">
        <f t="shared" si="409"/>
        <v>2.5087999999999999E-2</v>
      </c>
      <c r="Q261" s="131">
        <f t="shared" ref="Q261:U261" si="410">ROUND((Q260*2080),5)</f>
        <v>104077.6256</v>
      </c>
      <c r="R261" s="132">
        <f t="shared" si="410"/>
        <v>108240.76639999999</v>
      </c>
      <c r="S261" s="132">
        <f t="shared" si="410"/>
        <v>112570.36960000001</v>
      </c>
      <c r="T261" s="132">
        <f t="shared" si="410"/>
        <v>117073.216</v>
      </c>
      <c r="U261" s="132">
        <f t="shared" si="410"/>
        <v>121756.1488</v>
      </c>
      <c r="V261" s="132">
        <f>ROUND((V260*2080),5)</f>
        <v>126626.40640000001</v>
      </c>
      <c r="W261" s="130">
        <f>(Q260/Q253)-1</f>
        <v>2.5000000000000001E-2</v>
      </c>
      <c r="X261" s="130">
        <f>(R260/R253)-1</f>
        <v>2.5000000000000001E-2</v>
      </c>
      <c r="Y261" s="130">
        <f t="shared" ref="Y261:AB261" si="411">(S260/S253)-1</f>
        <v>2.5000000000000001E-2</v>
      </c>
      <c r="Z261" s="130">
        <f t="shared" si="411"/>
        <v>2.5000000000000001E-2</v>
      </c>
      <c r="AA261" s="130">
        <f t="shared" si="411"/>
        <v>2.5000000000000001E-2</v>
      </c>
      <c r="AB261" s="130">
        <f t="shared" si="411"/>
        <v>2.5000000000000001E-2</v>
      </c>
    </row>
    <row r="262" spans="1:28" s="4" customFormat="1" ht="13.5" customHeight="1" thickBot="1" x14ac:dyDescent="0.25">
      <c r="A262" s="80"/>
      <c r="B262" s="170"/>
      <c r="C262" s="49"/>
      <c r="D262" s="249"/>
      <c r="E262" s="189"/>
      <c r="F262" s="190"/>
      <c r="G262" s="190"/>
      <c r="H262" s="190"/>
      <c r="I262" s="190"/>
      <c r="J262" s="190"/>
      <c r="K262" s="133"/>
      <c r="L262" s="133"/>
      <c r="M262" s="133"/>
      <c r="N262" s="133"/>
      <c r="O262" s="133"/>
      <c r="P262" s="133"/>
      <c r="Q262" s="134"/>
      <c r="R262" s="135"/>
      <c r="S262" s="135"/>
      <c r="T262" s="135"/>
      <c r="U262" s="135"/>
      <c r="V262" s="135"/>
      <c r="W262" s="133"/>
      <c r="X262" s="133"/>
      <c r="Y262" s="133"/>
      <c r="Z262" s="133"/>
      <c r="AA262" s="133"/>
      <c r="AB262" s="133"/>
    </row>
    <row r="263" spans="1:28" s="4" customFormat="1" ht="13.5" customHeight="1" x14ac:dyDescent="0.2">
      <c r="A263" s="79">
        <v>65</v>
      </c>
      <c r="B263" s="166" t="s">
        <v>96</v>
      </c>
      <c r="C263" s="45" t="s">
        <v>77</v>
      </c>
      <c r="D263" s="187">
        <f t="shared" ref="D263:D264" si="412">+Q263*96%</f>
        <v>49.24</v>
      </c>
      <c r="E263" s="187">
        <f t="shared" ref="E263:I264" si="413">Q263</f>
        <v>51.29</v>
      </c>
      <c r="F263" s="187">
        <f t="shared" si="413"/>
        <v>53.34</v>
      </c>
      <c r="G263" s="187">
        <f t="shared" si="413"/>
        <v>55.47</v>
      </c>
      <c r="H263" s="187">
        <f t="shared" si="413"/>
        <v>57.69</v>
      </c>
      <c r="I263" s="187">
        <f t="shared" si="413"/>
        <v>60</v>
      </c>
      <c r="J263" s="187">
        <f>V263</f>
        <v>62.4</v>
      </c>
      <c r="K263" s="130"/>
      <c r="L263" s="130">
        <f>(F263/E263)-1</f>
        <v>3.9968999999999998E-2</v>
      </c>
      <c r="M263" s="130">
        <f t="shared" ref="M263:P263" si="414">(G263/F263)-1</f>
        <v>3.9933000000000003E-2</v>
      </c>
      <c r="N263" s="130">
        <f t="shared" si="414"/>
        <v>4.0022000000000002E-2</v>
      </c>
      <c r="O263" s="130">
        <f t="shared" si="414"/>
        <v>4.0042000000000001E-2</v>
      </c>
      <c r="P263" s="130">
        <f t="shared" si="414"/>
        <v>0.04</v>
      </c>
      <c r="Q263" s="204">
        <f>ROUND(VLOOKUP($A263,'2018 REG - ORD 812'!$A$9:$U$303,16,FALSE)*(1+$I$2),5)</f>
        <v>51.288269999999997</v>
      </c>
      <c r="R263" s="204">
        <f>ROUND(VLOOKUP($A263,'2018 REG - ORD 812'!$A$9:$U$303,17,FALSE)*(1+$I$2),5)</f>
        <v>53.33981</v>
      </c>
      <c r="S263" s="204">
        <f>ROUND(VLOOKUP($A263,'2018 REG - ORD 812'!$A$9:$U$303,18,FALSE)*(1+$I$2),5)</f>
        <v>55.473390000000002</v>
      </c>
      <c r="T263" s="204">
        <f>ROUND(VLOOKUP($A263,'2018 REG - ORD 812'!$A$9:$U$303,19,FALSE)*(1+$I$2),5)</f>
        <v>57.692340000000002</v>
      </c>
      <c r="U263" s="204">
        <f>ROUND(VLOOKUP($A263,'2018 REG - ORD 812'!$A$9:$U$303,20,FALSE)*(1+$I$2),5)</f>
        <v>60.000030000000002</v>
      </c>
      <c r="V263" s="204">
        <f>ROUND(VLOOKUP($A263,'2018 REG - ORD 812'!$A$9:$U$303,21,FALSE)*(1+$I$2),5)</f>
        <v>62.400030000000001</v>
      </c>
      <c r="W263" s="130"/>
      <c r="X263" s="130">
        <f>(R263/Q263)-1</f>
        <v>0.04</v>
      </c>
      <c r="Y263" s="130">
        <f t="shared" ref="Y263:AB263" si="415">(S263/R263)-1</f>
        <v>0.04</v>
      </c>
      <c r="Z263" s="130">
        <f t="shared" si="415"/>
        <v>0.04</v>
      </c>
      <c r="AA263" s="130">
        <f t="shared" si="415"/>
        <v>0.04</v>
      </c>
      <c r="AB263" s="130">
        <f t="shared" si="415"/>
        <v>0.04</v>
      </c>
    </row>
    <row r="264" spans="1:28" s="4" customFormat="1" ht="13.5" customHeight="1" x14ac:dyDescent="0.2">
      <c r="A264" s="76" t="s">
        <v>141</v>
      </c>
      <c r="B264" s="171" t="s">
        <v>271</v>
      </c>
      <c r="C264" s="24" t="s">
        <v>77</v>
      </c>
      <c r="D264" s="188">
        <f t="shared" si="412"/>
        <v>102412</v>
      </c>
      <c r="E264" s="188">
        <f t="shared" si="413"/>
        <v>106680</v>
      </c>
      <c r="F264" s="188">
        <f t="shared" si="413"/>
        <v>110947</v>
      </c>
      <c r="G264" s="188">
        <f t="shared" si="413"/>
        <v>115385</v>
      </c>
      <c r="H264" s="188">
        <f t="shared" si="413"/>
        <v>120000</v>
      </c>
      <c r="I264" s="188">
        <f t="shared" si="413"/>
        <v>124800</v>
      </c>
      <c r="J264" s="188">
        <f>V264</f>
        <v>129792</v>
      </c>
      <c r="K264" s="130">
        <f>(E263/E260)-1</f>
        <v>2.4979999999999999E-2</v>
      </c>
      <c r="L264" s="130">
        <f>(F263/F260)-1</f>
        <v>2.4981E-2</v>
      </c>
      <c r="M264" s="130">
        <f t="shared" ref="M264:P264" si="416">(G263/G260)-1</f>
        <v>2.4944999999999998E-2</v>
      </c>
      <c r="N264" s="130">
        <f t="shared" si="416"/>
        <v>2.4871000000000001E-2</v>
      </c>
      <c r="O264" s="130">
        <f t="shared" si="416"/>
        <v>2.494E-2</v>
      </c>
      <c r="P264" s="130">
        <f t="shared" si="416"/>
        <v>2.4967E-2</v>
      </c>
      <c r="Q264" s="131">
        <f t="shared" ref="Q264:U264" si="417">ROUND((Q263*2080),5)</f>
        <v>106679.60159999999</v>
      </c>
      <c r="R264" s="132">
        <f t="shared" si="417"/>
        <v>110946.8048</v>
      </c>
      <c r="S264" s="132">
        <f t="shared" si="417"/>
        <v>115384.65119999999</v>
      </c>
      <c r="T264" s="132">
        <f t="shared" si="417"/>
        <v>120000.0672</v>
      </c>
      <c r="U264" s="132">
        <f t="shared" si="417"/>
        <v>124800.0624</v>
      </c>
      <c r="V264" s="132">
        <f>ROUND((V263*2080),5)</f>
        <v>129792.0624</v>
      </c>
      <c r="W264" s="130">
        <f>(Q263/Q260)-1</f>
        <v>2.5000000000000001E-2</v>
      </c>
      <c r="X264" s="130">
        <f>(R263/R260)-1</f>
        <v>2.5000000000000001E-2</v>
      </c>
      <c r="Y264" s="130">
        <f t="shared" ref="Y264:AB264" si="418">(S263/S260)-1</f>
        <v>2.5000000000000001E-2</v>
      </c>
      <c r="Z264" s="130">
        <f t="shared" si="418"/>
        <v>2.5000000000000001E-2</v>
      </c>
      <c r="AA264" s="130">
        <f t="shared" si="418"/>
        <v>2.5000000000000001E-2</v>
      </c>
      <c r="AB264" s="130">
        <f t="shared" si="418"/>
        <v>2.5000000000000001E-2</v>
      </c>
    </row>
    <row r="265" spans="1:28" s="4" customFormat="1" ht="13.5" customHeight="1" x14ac:dyDescent="0.2">
      <c r="A265" s="76"/>
      <c r="B265" s="171" t="s">
        <v>106</v>
      </c>
      <c r="C265" s="24" t="s">
        <v>77</v>
      </c>
      <c r="D265" s="248"/>
      <c r="E265" s="196"/>
      <c r="F265" s="188"/>
      <c r="G265" s="188"/>
      <c r="H265" s="188"/>
      <c r="I265" s="188"/>
      <c r="J265" s="188"/>
      <c r="K265" s="130"/>
      <c r="L265" s="130"/>
      <c r="M265" s="130"/>
      <c r="N265" s="130"/>
      <c r="O265" s="130"/>
      <c r="P265" s="130"/>
      <c r="Q265" s="131"/>
      <c r="R265" s="132"/>
      <c r="S265" s="132"/>
      <c r="T265" s="132"/>
      <c r="U265" s="132"/>
      <c r="V265" s="132"/>
      <c r="W265" s="130"/>
      <c r="X265" s="130"/>
      <c r="Y265" s="130"/>
      <c r="Z265" s="130"/>
      <c r="AA265" s="130"/>
      <c r="AB265" s="130"/>
    </row>
    <row r="266" spans="1:28" s="4" customFormat="1" ht="13.5" customHeight="1" x14ac:dyDescent="0.2">
      <c r="A266" s="76"/>
      <c r="B266" s="171" t="s">
        <v>136</v>
      </c>
      <c r="C266" s="24" t="s">
        <v>77</v>
      </c>
      <c r="D266" s="248"/>
      <c r="E266" s="194"/>
      <c r="F266" s="195"/>
      <c r="G266" s="195"/>
      <c r="H266" s="195"/>
      <c r="I266" s="195"/>
      <c r="J266" s="195"/>
      <c r="K266" s="136"/>
      <c r="L266" s="136"/>
      <c r="M266" s="136"/>
      <c r="N266" s="136"/>
      <c r="O266" s="136"/>
      <c r="P266" s="136"/>
      <c r="Q266" s="131"/>
      <c r="R266" s="132"/>
      <c r="S266" s="132"/>
      <c r="T266" s="132"/>
      <c r="U266" s="132"/>
      <c r="V266" s="132"/>
      <c r="W266" s="136"/>
      <c r="X266" s="136"/>
      <c r="Y266" s="136"/>
      <c r="Z266" s="136"/>
      <c r="AA266" s="136"/>
      <c r="AB266" s="136"/>
    </row>
    <row r="267" spans="1:28" s="4" customFormat="1" ht="13.5" customHeight="1" thickBot="1" x14ac:dyDescent="0.25">
      <c r="A267" s="80"/>
      <c r="B267" s="170"/>
      <c r="C267" s="49"/>
      <c r="D267" s="249"/>
      <c r="E267" s="189"/>
      <c r="F267" s="190"/>
      <c r="G267" s="190"/>
      <c r="H267" s="190"/>
      <c r="I267" s="190"/>
      <c r="J267" s="190"/>
      <c r="K267" s="133"/>
      <c r="L267" s="133"/>
      <c r="M267" s="133"/>
      <c r="N267" s="133"/>
      <c r="O267" s="133"/>
      <c r="P267" s="133"/>
      <c r="Q267" s="134"/>
      <c r="R267" s="135"/>
      <c r="S267" s="135"/>
      <c r="T267" s="135"/>
      <c r="U267" s="135"/>
      <c r="V267" s="135"/>
      <c r="W267" s="133"/>
      <c r="X267" s="133"/>
      <c r="Y267" s="133"/>
      <c r="Z267" s="133"/>
      <c r="AA267" s="133"/>
      <c r="AB267" s="133"/>
    </row>
    <row r="268" spans="1:28" s="4" customFormat="1" ht="13.5" customHeight="1" x14ac:dyDescent="0.2">
      <c r="A268" s="79">
        <v>66</v>
      </c>
      <c r="B268" s="266"/>
      <c r="C268" s="45" t="s">
        <v>77</v>
      </c>
      <c r="D268" s="187">
        <f t="shared" ref="D268:D269" si="419">+Q268*96%</f>
        <v>50.47</v>
      </c>
      <c r="E268" s="187">
        <f t="shared" ref="E268:I269" si="420">Q268</f>
        <v>52.57</v>
      </c>
      <c r="F268" s="187">
        <f t="shared" si="420"/>
        <v>54.67</v>
      </c>
      <c r="G268" s="187">
        <f t="shared" si="420"/>
        <v>56.86</v>
      </c>
      <c r="H268" s="187">
        <f t="shared" si="420"/>
        <v>59.13</v>
      </c>
      <c r="I268" s="187">
        <f t="shared" si="420"/>
        <v>61.5</v>
      </c>
      <c r="J268" s="187">
        <f t="shared" ref="J268:J273" si="421">V268</f>
        <v>63.96</v>
      </c>
      <c r="K268" s="130"/>
      <c r="L268" s="130">
        <f>(F268/E268)-1</f>
        <v>3.9947000000000003E-2</v>
      </c>
      <c r="M268" s="130">
        <f t="shared" ref="M268:P268" si="422">(G268/F268)-1</f>
        <v>4.0058999999999997E-2</v>
      </c>
      <c r="N268" s="130">
        <f t="shared" si="422"/>
        <v>3.9923E-2</v>
      </c>
      <c r="O268" s="130">
        <f t="shared" si="422"/>
        <v>4.0080999999999999E-2</v>
      </c>
      <c r="P268" s="130">
        <f t="shared" si="422"/>
        <v>0.04</v>
      </c>
      <c r="Q268" s="204">
        <f>ROUND(VLOOKUP($A268,'2018 REG - ORD 812'!$A$9:$U$303,16,FALSE)*(1+$I$2),5)</f>
        <v>52.570480000000003</v>
      </c>
      <c r="R268" s="204">
        <f>ROUND(VLOOKUP($A268,'2018 REG - ORD 812'!$A$9:$U$303,17,FALSE)*(1+$I$2),5)</f>
        <v>54.673310000000001</v>
      </c>
      <c r="S268" s="204">
        <f>ROUND(VLOOKUP($A268,'2018 REG - ORD 812'!$A$9:$U$303,18,FALSE)*(1+$I$2),5)</f>
        <v>56.860239999999997</v>
      </c>
      <c r="T268" s="204">
        <f>ROUND(VLOOKUP($A268,'2018 REG - ORD 812'!$A$9:$U$303,19,FALSE)*(1+$I$2),5)</f>
        <v>59.134659999999997</v>
      </c>
      <c r="U268" s="204">
        <f>ROUND(VLOOKUP($A268,'2018 REG - ORD 812'!$A$9:$U$303,20,FALSE)*(1+$I$2),5)</f>
        <v>61.500039999999998</v>
      </c>
      <c r="V268" s="204">
        <f>ROUND(VLOOKUP($A268,'2018 REG - ORD 812'!$A$9:$U$303,21,FALSE)*(1+$I$2),5)</f>
        <v>63.960050000000003</v>
      </c>
      <c r="W268" s="130"/>
      <c r="X268" s="130">
        <f>(R268/Q268)-1</f>
        <v>0.04</v>
      </c>
      <c r="Y268" s="130">
        <f t="shared" ref="Y268:AB268" si="423">(S268/R268)-1</f>
        <v>0.04</v>
      </c>
      <c r="Z268" s="130">
        <f t="shared" si="423"/>
        <v>0.04</v>
      </c>
      <c r="AA268" s="130">
        <f t="shared" si="423"/>
        <v>0.04</v>
      </c>
      <c r="AB268" s="130">
        <f t="shared" si="423"/>
        <v>0.04</v>
      </c>
    </row>
    <row r="269" spans="1:28" s="4" customFormat="1" ht="13.5" customHeight="1" thickBot="1" x14ac:dyDescent="0.25">
      <c r="A269" s="76" t="s">
        <v>141</v>
      </c>
      <c r="B269" s="171"/>
      <c r="C269" s="24"/>
      <c r="D269" s="188">
        <f t="shared" si="419"/>
        <v>104973</v>
      </c>
      <c r="E269" s="188">
        <f t="shared" si="420"/>
        <v>109347</v>
      </c>
      <c r="F269" s="188">
        <f t="shared" si="420"/>
        <v>113720</v>
      </c>
      <c r="G269" s="188">
        <f t="shared" si="420"/>
        <v>118269</v>
      </c>
      <c r="H269" s="188">
        <f t="shared" si="420"/>
        <v>123000</v>
      </c>
      <c r="I269" s="188">
        <f t="shared" si="420"/>
        <v>127920</v>
      </c>
      <c r="J269" s="188">
        <f t="shared" si="421"/>
        <v>133037</v>
      </c>
      <c r="K269" s="130">
        <f>(E268/E263)-1</f>
        <v>2.4955999999999999E-2</v>
      </c>
      <c r="L269" s="130">
        <f>(F268/F263)-1</f>
        <v>2.4934000000000001E-2</v>
      </c>
      <c r="M269" s="130">
        <f t="shared" ref="M269:P269" si="424">(G268/G263)-1</f>
        <v>2.5059000000000001E-2</v>
      </c>
      <c r="N269" s="130">
        <f t="shared" si="424"/>
        <v>2.4961000000000001E-2</v>
      </c>
      <c r="O269" s="130">
        <f t="shared" si="424"/>
        <v>2.5000000000000001E-2</v>
      </c>
      <c r="P269" s="130">
        <f t="shared" si="424"/>
        <v>2.5000000000000001E-2</v>
      </c>
      <c r="Q269" s="131">
        <f t="shared" ref="Q269:U269" si="425">ROUND((Q268*2080),5)</f>
        <v>109346.5984</v>
      </c>
      <c r="R269" s="132">
        <f t="shared" si="425"/>
        <v>113720.48480000001</v>
      </c>
      <c r="S269" s="132">
        <f t="shared" si="425"/>
        <v>118269.29919999999</v>
      </c>
      <c r="T269" s="132">
        <f t="shared" si="425"/>
        <v>123000.0928</v>
      </c>
      <c r="U269" s="132">
        <f t="shared" si="425"/>
        <v>127920.08319999999</v>
      </c>
      <c r="V269" s="132">
        <f>ROUND((V268*2080),5)</f>
        <v>133036.90400000001</v>
      </c>
      <c r="W269" s="130">
        <f>(Q268/Q263)-1</f>
        <v>2.5000000000000001E-2</v>
      </c>
      <c r="X269" s="130">
        <f>(R268/R263)-1</f>
        <v>2.5000000000000001E-2</v>
      </c>
      <c r="Y269" s="130">
        <f t="shared" ref="Y269:AB269" si="426">(S268/S263)-1</f>
        <v>2.5000000000000001E-2</v>
      </c>
      <c r="Z269" s="130">
        <f t="shared" si="426"/>
        <v>2.5000000000000001E-2</v>
      </c>
      <c r="AA269" s="130">
        <f t="shared" si="426"/>
        <v>2.5000000000000001E-2</v>
      </c>
      <c r="AB269" s="130">
        <f t="shared" si="426"/>
        <v>2.5000000000000001E-2</v>
      </c>
    </row>
    <row r="270" spans="1:28" s="4" customFormat="1" ht="13.5" customHeight="1" x14ac:dyDescent="0.2">
      <c r="A270" s="79">
        <v>67</v>
      </c>
      <c r="B270" s="166" t="s">
        <v>137</v>
      </c>
      <c r="C270" s="45" t="s">
        <v>77</v>
      </c>
      <c r="D270" s="187">
        <f t="shared" ref="D270:D271" si="427">+Q270*96%</f>
        <v>51.73</v>
      </c>
      <c r="E270" s="187">
        <f t="shared" ref="E270:I271" si="428">Q270</f>
        <v>53.88</v>
      </c>
      <c r="F270" s="187">
        <f t="shared" si="428"/>
        <v>56.04</v>
      </c>
      <c r="G270" s="187">
        <f t="shared" si="428"/>
        <v>58.28</v>
      </c>
      <c r="H270" s="187">
        <f t="shared" si="428"/>
        <v>60.61</v>
      </c>
      <c r="I270" s="187">
        <f t="shared" si="428"/>
        <v>63.04</v>
      </c>
      <c r="J270" s="187">
        <f t="shared" si="421"/>
        <v>65.56</v>
      </c>
      <c r="K270" s="130"/>
      <c r="L270" s="130">
        <f>(F270/E270)-1</f>
        <v>4.0089E-2</v>
      </c>
      <c r="M270" s="130">
        <f t="shared" ref="M270:P270" si="429">(G270/F270)-1</f>
        <v>3.9971E-2</v>
      </c>
      <c r="N270" s="130">
        <f t="shared" si="429"/>
        <v>3.9979000000000001E-2</v>
      </c>
      <c r="O270" s="130">
        <f t="shared" si="429"/>
        <v>4.0092000000000003E-2</v>
      </c>
      <c r="P270" s="130">
        <f t="shared" si="429"/>
        <v>3.9974999999999997E-2</v>
      </c>
      <c r="Q270" s="204">
        <f>ROUND(VLOOKUP($A270,'2018 REG - ORD 812'!$A$9:$U$303,16,FALSE)*(1+$I$2),5)</f>
        <v>53.884740000000001</v>
      </c>
      <c r="R270" s="204">
        <f>ROUND(VLOOKUP($A270,'2018 REG - ORD 812'!$A$9:$U$303,17,FALSE)*(1+$I$2),5)</f>
        <v>56.040140000000001</v>
      </c>
      <c r="S270" s="204">
        <f>ROUND(VLOOKUP($A270,'2018 REG - ORD 812'!$A$9:$U$303,18,FALSE)*(1+$I$2),5)</f>
        <v>58.281730000000003</v>
      </c>
      <c r="T270" s="204">
        <f>ROUND(VLOOKUP($A270,'2018 REG - ORD 812'!$A$9:$U$303,19,FALSE)*(1+$I$2),5)</f>
        <v>60.613019999999999</v>
      </c>
      <c r="U270" s="204">
        <f>ROUND(VLOOKUP($A270,'2018 REG - ORD 812'!$A$9:$U$303,20,FALSE)*(1+$I$2),5)</f>
        <v>63.03754</v>
      </c>
      <c r="V270" s="204">
        <f>ROUND(VLOOKUP($A270,'2018 REG - ORD 812'!$A$9:$U$303,21,FALSE)*(1+$I$2),5)</f>
        <v>65.559039999999996</v>
      </c>
      <c r="W270" s="130"/>
      <c r="X270" s="130">
        <f>(R270/Q270)-1</f>
        <v>0.04</v>
      </c>
      <c r="Y270" s="130">
        <f t="shared" ref="Y270:AB270" si="430">(S270/R270)-1</f>
        <v>0.04</v>
      </c>
      <c r="Z270" s="130">
        <f t="shared" si="430"/>
        <v>0.04</v>
      </c>
      <c r="AA270" s="130">
        <f t="shared" si="430"/>
        <v>0.04</v>
      </c>
      <c r="AB270" s="130">
        <f t="shared" si="430"/>
        <v>0.04</v>
      </c>
    </row>
    <row r="271" spans="1:28" s="4" customFormat="1" ht="13.5" customHeight="1" thickBot="1" x14ac:dyDescent="0.25">
      <c r="A271" s="76" t="s">
        <v>141</v>
      </c>
      <c r="B271" s="171" t="s">
        <v>138</v>
      </c>
      <c r="C271" s="24" t="s">
        <v>77</v>
      </c>
      <c r="D271" s="188">
        <f t="shared" si="427"/>
        <v>107597</v>
      </c>
      <c r="E271" s="188">
        <f t="shared" si="428"/>
        <v>112080</v>
      </c>
      <c r="F271" s="188">
        <f t="shared" si="428"/>
        <v>116563</v>
      </c>
      <c r="G271" s="188">
        <f t="shared" si="428"/>
        <v>121226</v>
      </c>
      <c r="H271" s="188">
        <f t="shared" si="428"/>
        <v>126075</v>
      </c>
      <c r="I271" s="188">
        <f t="shared" si="428"/>
        <v>131118</v>
      </c>
      <c r="J271" s="188">
        <f t="shared" si="421"/>
        <v>136363</v>
      </c>
      <c r="K271" s="130">
        <f t="shared" ref="K271:P271" si="431">(E270/E268)-1</f>
        <v>2.4919E-2</v>
      </c>
      <c r="L271" s="130">
        <f t="shared" si="431"/>
        <v>2.5059000000000001E-2</v>
      </c>
      <c r="M271" s="130">
        <f t="shared" si="431"/>
        <v>2.4974E-2</v>
      </c>
      <c r="N271" s="130">
        <f t="shared" si="431"/>
        <v>2.503E-2</v>
      </c>
      <c r="O271" s="130">
        <f t="shared" si="431"/>
        <v>2.5041000000000001E-2</v>
      </c>
      <c r="P271" s="130">
        <f t="shared" si="431"/>
        <v>2.5016E-2</v>
      </c>
      <c r="Q271" s="131">
        <f t="shared" ref="Q271:U271" si="432">ROUND((Q270*2080),5)</f>
        <v>112080.2592</v>
      </c>
      <c r="R271" s="132">
        <f t="shared" si="432"/>
        <v>116563.4912</v>
      </c>
      <c r="S271" s="132">
        <f t="shared" si="432"/>
        <v>121225.9984</v>
      </c>
      <c r="T271" s="132">
        <f t="shared" si="432"/>
        <v>126075.0816</v>
      </c>
      <c r="U271" s="132">
        <f t="shared" si="432"/>
        <v>131118.08319999999</v>
      </c>
      <c r="V271" s="132">
        <f>ROUND((V270*2080),5)</f>
        <v>136362.80319999999</v>
      </c>
      <c r="W271" s="130">
        <f t="shared" ref="W271:AB271" si="433">(Q270/Q268)-1</f>
        <v>2.5000000000000001E-2</v>
      </c>
      <c r="X271" s="130">
        <f t="shared" si="433"/>
        <v>2.5000000000000001E-2</v>
      </c>
      <c r="Y271" s="130">
        <f t="shared" si="433"/>
        <v>2.5000000000000001E-2</v>
      </c>
      <c r="Z271" s="130">
        <f t="shared" si="433"/>
        <v>2.5000000000000001E-2</v>
      </c>
      <c r="AA271" s="130">
        <f t="shared" si="433"/>
        <v>2.5000000000000001E-2</v>
      </c>
      <c r="AB271" s="130">
        <f t="shared" si="433"/>
        <v>2.5000000000000001E-2</v>
      </c>
    </row>
    <row r="272" spans="1:28" s="4" customFormat="1" ht="13.5" customHeight="1" x14ac:dyDescent="0.2">
      <c r="A272" s="79">
        <v>68</v>
      </c>
      <c r="B272" s="166"/>
      <c r="C272" s="45"/>
      <c r="D272" s="187">
        <f t="shared" ref="D272:D273" si="434">+Q272*96%</f>
        <v>53.02</v>
      </c>
      <c r="E272" s="187">
        <f t="shared" ref="E272:I273" si="435">Q272</f>
        <v>55.23</v>
      </c>
      <c r="F272" s="187">
        <f t="shared" si="435"/>
        <v>57.44</v>
      </c>
      <c r="G272" s="187">
        <f t="shared" si="435"/>
        <v>59.74</v>
      </c>
      <c r="H272" s="187">
        <f t="shared" si="435"/>
        <v>62.13</v>
      </c>
      <c r="I272" s="187">
        <f t="shared" si="435"/>
        <v>64.61</v>
      </c>
      <c r="J272" s="187">
        <f t="shared" si="421"/>
        <v>67.2</v>
      </c>
      <c r="K272" s="130"/>
      <c r="L272" s="130">
        <f>(F272/E272)-1</f>
        <v>4.0014000000000001E-2</v>
      </c>
      <c r="M272" s="130">
        <f t="shared" ref="M272:P272" si="436">(G272/F272)-1</f>
        <v>4.0042000000000001E-2</v>
      </c>
      <c r="N272" s="130">
        <f t="shared" si="436"/>
        <v>4.0007000000000001E-2</v>
      </c>
      <c r="O272" s="130">
        <f t="shared" si="436"/>
        <v>3.9916E-2</v>
      </c>
      <c r="P272" s="130">
        <f t="shared" si="436"/>
        <v>4.0086999999999998E-2</v>
      </c>
      <c r="Q272" s="204">
        <f>ROUND(VLOOKUP($A272,'2018 REG - ORD 812'!$A$9:$U$303,16,FALSE)*(1+$I$2),5)</f>
        <v>55.231859999999998</v>
      </c>
      <c r="R272" s="204">
        <f>ROUND(VLOOKUP($A272,'2018 REG - ORD 812'!$A$9:$U$303,17,FALSE)*(1+$I$2),5)</f>
        <v>57.441130000000001</v>
      </c>
      <c r="S272" s="204">
        <f>ROUND(VLOOKUP($A272,'2018 REG - ORD 812'!$A$9:$U$303,18,FALSE)*(1+$I$2),5)</f>
        <v>59.738790000000002</v>
      </c>
      <c r="T272" s="204">
        <f>ROUND(VLOOKUP($A272,'2018 REG - ORD 812'!$A$9:$U$303,19,FALSE)*(1+$I$2),5)</f>
        <v>62.128340000000001</v>
      </c>
      <c r="U272" s="204">
        <f>ROUND(VLOOKUP($A272,'2018 REG - ORD 812'!$A$9:$U$303,20,FALSE)*(1+$I$2),5)</f>
        <v>64.613470000000007</v>
      </c>
      <c r="V272" s="204">
        <f>ROUND(VLOOKUP($A272,'2018 REG - ORD 812'!$A$9:$U$303,21,FALSE)*(1+$I$2),5)</f>
        <v>67.19802</v>
      </c>
      <c r="W272" s="130"/>
      <c r="X272" s="130">
        <f>(R272/Q272)-1</f>
        <v>0.04</v>
      </c>
      <c r="Y272" s="130">
        <f t="shared" ref="Y272:AB272" si="437">(S272/R272)-1</f>
        <v>0.04</v>
      </c>
      <c r="Z272" s="130">
        <f t="shared" si="437"/>
        <v>0.04</v>
      </c>
      <c r="AA272" s="130">
        <f t="shared" si="437"/>
        <v>0.04</v>
      </c>
      <c r="AB272" s="130">
        <f t="shared" si="437"/>
        <v>0.04</v>
      </c>
    </row>
    <row r="273" spans="1:28" s="4" customFormat="1" ht="13.5" customHeight="1" x14ac:dyDescent="0.2">
      <c r="A273" s="76" t="s">
        <v>141</v>
      </c>
      <c r="B273" s="171"/>
      <c r="C273" s="24"/>
      <c r="D273" s="188">
        <f t="shared" si="434"/>
        <v>110287</v>
      </c>
      <c r="E273" s="188">
        <f t="shared" si="435"/>
        <v>114882</v>
      </c>
      <c r="F273" s="188">
        <f t="shared" si="435"/>
        <v>119478</v>
      </c>
      <c r="G273" s="188">
        <f t="shared" si="435"/>
        <v>124257</v>
      </c>
      <c r="H273" s="188">
        <f t="shared" si="435"/>
        <v>129227</v>
      </c>
      <c r="I273" s="188">
        <f t="shared" si="435"/>
        <v>134396</v>
      </c>
      <c r="J273" s="188">
        <f t="shared" si="421"/>
        <v>139772</v>
      </c>
      <c r="K273" s="130">
        <f t="shared" ref="K273:P273" si="438">(E272/E270)-1</f>
        <v>2.5055999999999998E-2</v>
      </c>
      <c r="L273" s="130">
        <f t="shared" si="438"/>
        <v>2.4982000000000001E-2</v>
      </c>
      <c r="M273" s="130">
        <f t="shared" si="438"/>
        <v>2.5051E-2</v>
      </c>
      <c r="N273" s="130">
        <f t="shared" si="438"/>
        <v>2.5078E-2</v>
      </c>
      <c r="O273" s="130">
        <f t="shared" si="438"/>
        <v>2.4905E-2</v>
      </c>
      <c r="P273" s="130">
        <f t="shared" si="438"/>
        <v>2.5014999999999999E-2</v>
      </c>
      <c r="Q273" s="131">
        <f t="shared" ref="Q273:U273" si="439">ROUND((Q272*2080),5)</f>
        <v>114882.26880000001</v>
      </c>
      <c r="R273" s="132">
        <f t="shared" si="439"/>
        <v>119477.55039999999</v>
      </c>
      <c r="S273" s="132">
        <f t="shared" si="439"/>
        <v>124256.6832</v>
      </c>
      <c r="T273" s="132">
        <f t="shared" si="439"/>
        <v>129226.9472</v>
      </c>
      <c r="U273" s="132">
        <f t="shared" si="439"/>
        <v>134396.01759999999</v>
      </c>
      <c r="V273" s="132">
        <f>ROUND((V272*2080),5)</f>
        <v>139771.88159999999</v>
      </c>
      <c r="W273" s="130">
        <f t="shared" ref="W273:AB273" si="440">(Q272/Q270)-1</f>
        <v>2.5000000000000001E-2</v>
      </c>
      <c r="X273" s="130">
        <f t="shared" si="440"/>
        <v>2.5000000000000001E-2</v>
      </c>
      <c r="Y273" s="130">
        <f t="shared" si="440"/>
        <v>2.5000000000000001E-2</v>
      </c>
      <c r="Z273" s="130">
        <f t="shared" si="440"/>
        <v>2.5000000000000001E-2</v>
      </c>
      <c r="AA273" s="130">
        <f t="shared" si="440"/>
        <v>2.5000000000000001E-2</v>
      </c>
      <c r="AB273" s="130">
        <f t="shared" si="440"/>
        <v>2.5000000000000001E-2</v>
      </c>
    </row>
    <row r="274" spans="1:28" s="4" customFormat="1" ht="13.5" customHeight="1" thickBot="1" x14ac:dyDescent="0.25">
      <c r="A274" s="80"/>
      <c r="B274" s="170"/>
      <c r="C274" s="49"/>
      <c r="D274" s="249"/>
      <c r="E274" s="189"/>
      <c r="F274" s="190"/>
      <c r="G274" s="190"/>
      <c r="H274" s="190"/>
      <c r="I274" s="190"/>
      <c r="J274" s="190"/>
      <c r="K274" s="133"/>
      <c r="L274" s="133"/>
      <c r="M274" s="133"/>
      <c r="N274" s="133"/>
      <c r="O274" s="133"/>
      <c r="P274" s="133"/>
      <c r="Q274" s="134"/>
      <c r="R274" s="135"/>
      <c r="S274" s="135"/>
      <c r="T274" s="135"/>
      <c r="U274" s="135"/>
      <c r="V274" s="135"/>
      <c r="W274" s="133"/>
      <c r="X274" s="133"/>
      <c r="Y274" s="133"/>
      <c r="Z274" s="133"/>
      <c r="AA274" s="133"/>
      <c r="AB274" s="133"/>
    </row>
    <row r="275" spans="1:28" s="4" customFormat="1" ht="13.5" customHeight="1" x14ac:dyDescent="0.2">
      <c r="A275" s="79">
        <v>69</v>
      </c>
      <c r="B275" s="166" t="s">
        <v>99</v>
      </c>
      <c r="C275" s="45" t="s">
        <v>77</v>
      </c>
      <c r="D275" s="187">
        <f t="shared" ref="D275:D276" si="441">+Q275*96%</f>
        <v>54.35</v>
      </c>
      <c r="E275" s="187">
        <f t="shared" ref="E275:I276" si="442">Q275</f>
        <v>56.61</v>
      </c>
      <c r="F275" s="187">
        <f t="shared" si="442"/>
        <v>58.88</v>
      </c>
      <c r="G275" s="187">
        <f t="shared" si="442"/>
        <v>61.23</v>
      </c>
      <c r="H275" s="187">
        <f t="shared" si="442"/>
        <v>63.68</v>
      </c>
      <c r="I275" s="187">
        <f t="shared" si="442"/>
        <v>66.23</v>
      </c>
      <c r="J275" s="187">
        <f>V275</f>
        <v>68.88</v>
      </c>
      <c r="K275" s="130"/>
      <c r="L275" s="130">
        <f>(F275/E275)-1</f>
        <v>4.0099000000000003E-2</v>
      </c>
      <c r="M275" s="130">
        <f t="shared" ref="M275:P275" si="443">(G275/F275)-1</f>
        <v>3.9912000000000003E-2</v>
      </c>
      <c r="N275" s="130">
        <f t="shared" si="443"/>
        <v>4.0013E-2</v>
      </c>
      <c r="O275" s="130">
        <f t="shared" si="443"/>
        <v>4.0044000000000003E-2</v>
      </c>
      <c r="P275" s="130">
        <f t="shared" si="443"/>
        <v>4.0011999999999999E-2</v>
      </c>
      <c r="Q275" s="204">
        <f>ROUND(VLOOKUP($A275,'2018 REG - ORD 812'!$A$9:$U$303,16,FALSE)*(1+$I$2),5)</f>
        <v>56.612650000000002</v>
      </c>
      <c r="R275" s="204">
        <f>ROUND(VLOOKUP($A275,'2018 REG - ORD 812'!$A$9:$U$303,17,FALSE)*(1+$I$2),5)</f>
        <v>58.877160000000003</v>
      </c>
      <c r="S275" s="204">
        <f>ROUND(VLOOKUP($A275,'2018 REG - ORD 812'!$A$9:$U$303,18,FALSE)*(1+$I$2),5)</f>
        <v>61.232250000000001</v>
      </c>
      <c r="T275" s="204">
        <f>ROUND(VLOOKUP($A275,'2018 REG - ORD 812'!$A$9:$U$303,19,FALSE)*(1+$I$2),5)</f>
        <v>63.681530000000002</v>
      </c>
      <c r="U275" s="204">
        <f>ROUND(VLOOKUP($A275,'2018 REG - ORD 812'!$A$9:$U$303,20,FALSE)*(1+$I$2),5)</f>
        <v>66.228809999999996</v>
      </c>
      <c r="V275" s="204">
        <f>ROUND(VLOOKUP($A275,'2018 REG - ORD 812'!$A$9:$U$303,21,FALSE)*(1+$I$2),5)</f>
        <v>68.877970000000005</v>
      </c>
      <c r="W275" s="130"/>
      <c r="X275" s="130">
        <f>(R275/Q275)-1</f>
        <v>0.04</v>
      </c>
      <c r="Y275" s="130">
        <f t="shared" ref="Y275:AB275" si="444">(S275/R275)-1</f>
        <v>0.04</v>
      </c>
      <c r="Z275" s="130">
        <f t="shared" si="444"/>
        <v>0.04</v>
      </c>
      <c r="AA275" s="130">
        <f t="shared" si="444"/>
        <v>0.04</v>
      </c>
      <c r="AB275" s="130">
        <f t="shared" si="444"/>
        <v>0.04</v>
      </c>
    </row>
    <row r="276" spans="1:28" s="4" customFormat="1" ht="13.5" customHeight="1" x14ac:dyDescent="0.2">
      <c r="A276" s="76" t="s">
        <v>141</v>
      </c>
      <c r="B276" s="171"/>
      <c r="C276" s="24"/>
      <c r="D276" s="188">
        <f t="shared" si="441"/>
        <v>113044</v>
      </c>
      <c r="E276" s="188">
        <f t="shared" si="442"/>
        <v>117754</v>
      </c>
      <c r="F276" s="188">
        <f t="shared" si="442"/>
        <v>122464</v>
      </c>
      <c r="G276" s="188">
        <f t="shared" si="442"/>
        <v>127363</v>
      </c>
      <c r="H276" s="188">
        <f t="shared" si="442"/>
        <v>132458</v>
      </c>
      <c r="I276" s="188">
        <f t="shared" si="442"/>
        <v>137756</v>
      </c>
      <c r="J276" s="188">
        <f>V276</f>
        <v>143266</v>
      </c>
      <c r="K276" s="130">
        <f>(E275/E272)-1</f>
        <v>2.4986000000000001E-2</v>
      </c>
      <c r="L276" s="130">
        <f>(F275/F272)-1</f>
        <v>2.5069999999999999E-2</v>
      </c>
      <c r="M276" s="130">
        <f t="shared" ref="M276:P276" si="445">(G275/G272)-1</f>
        <v>2.4941000000000001E-2</v>
      </c>
      <c r="N276" s="130">
        <f t="shared" si="445"/>
        <v>2.4948000000000001E-2</v>
      </c>
      <c r="O276" s="130">
        <f t="shared" si="445"/>
        <v>2.5073999999999999E-2</v>
      </c>
      <c r="P276" s="130">
        <f t="shared" si="445"/>
        <v>2.5000000000000001E-2</v>
      </c>
      <c r="Q276" s="131">
        <f t="shared" ref="Q276:U276" si="446">ROUND((Q275*2080),5)</f>
        <v>117754.31200000001</v>
      </c>
      <c r="R276" s="132">
        <f t="shared" si="446"/>
        <v>122464.49280000001</v>
      </c>
      <c r="S276" s="132">
        <f t="shared" si="446"/>
        <v>127363.08</v>
      </c>
      <c r="T276" s="132">
        <f t="shared" si="446"/>
        <v>132457.58240000001</v>
      </c>
      <c r="U276" s="132">
        <f t="shared" si="446"/>
        <v>137755.92480000001</v>
      </c>
      <c r="V276" s="132">
        <f>ROUND((V275*2080),5)</f>
        <v>143266.1776</v>
      </c>
      <c r="W276" s="130">
        <f>(Q275/Q272)-1</f>
        <v>2.5000000000000001E-2</v>
      </c>
      <c r="X276" s="130">
        <f>(R275/R272)-1</f>
        <v>2.5000000000000001E-2</v>
      </c>
      <c r="Y276" s="130">
        <f t="shared" ref="Y276:AB276" si="447">(S275/S272)-1</f>
        <v>2.5000000000000001E-2</v>
      </c>
      <c r="Z276" s="130">
        <f t="shared" si="447"/>
        <v>2.5000000000000001E-2</v>
      </c>
      <c r="AA276" s="130">
        <f t="shared" si="447"/>
        <v>2.5000000000000001E-2</v>
      </c>
      <c r="AB276" s="130">
        <f t="shared" si="447"/>
        <v>2.5000000000000001E-2</v>
      </c>
    </row>
    <row r="277" spans="1:28" s="4" customFormat="1" ht="13.5" customHeight="1" thickBot="1" x14ac:dyDescent="0.25">
      <c r="A277" s="80"/>
      <c r="B277" s="170"/>
      <c r="C277" s="49"/>
      <c r="D277" s="249"/>
      <c r="E277" s="189"/>
      <c r="F277" s="190"/>
      <c r="G277" s="190"/>
      <c r="H277" s="190"/>
      <c r="I277" s="190"/>
      <c r="J277" s="190"/>
      <c r="K277" s="133"/>
      <c r="L277" s="133"/>
      <c r="M277" s="133"/>
      <c r="N277" s="133"/>
      <c r="O277" s="133"/>
      <c r="P277" s="133"/>
      <c r="Q277" s="134"/>
      <c r="R277" s="135"/>
      <c r="S277" s="135"/>
      <c r="T277" s="135"/>
      <c r="U277" s="135"/>
      <c r="V277" s="135"/>
      <c r="W277" s="133"/>
      <c r="X277" s="133"/>
      <c r="Y277" s="133"/>
      <c r="Z277" s="133"/>
      <c r="AA277" s="133"/>
      <c r="AB277" s="133"/>
    </row>
    <row r="278" spans="1:28" s="4" customFormat="1" ht="13.5" customHeight="1" x14ac:dyDescent="0.2">
      <c r="A278" s="79">
        <v>70</v>
      </c>
      <c r="B278" s="166"/>
      <c r="C278" s="45"/>
      <c r="D278" s="187">
        <f t="shared" ref="D278:D279" si="448">+Q278*96%</f>
        <v>55.71</v>
      </c>
      <c r="E278" s="187">
        <f t="shared" ref="E278:I279" si="449">Q278</f>
        <v>58.03</v>
      </c>
      <c r="F278" s="187">
        <f t="shared" si="449"/>
        <v>60.35</v>
      </c>
      <c r="G278" s="187">
        <f t="shared" si="449"/>
        <v>62.76</v>
      </c>
      <c r="H278" s="187">
        <f t="shared" si="449"/>
        <v>65.27</v>
      </c>
      <c r="I278" s="187">
        <f t="shared" si="449"/>
        <v>67.88</v>
      </c>
      <c r="J278" s="187">
        <f>V278</f>
        <v>70.599999999999994</v>
      </c>
      <c r="K278" s="130"/>
      <c r="L278" s="130">
        <f>(F278/E278)-1</f>
        <v>3.9979000000000001E-2</v>
      </c>
      <c r="M278" s="130">
        <f t="shared" ref="M278:P278" si="450">(G278/F278)-1</f>
        <v>3.9933999999999997E-2</v>
      </c>
      <c r="N278" s="130">
        <f t="shared" si="450"/>
        <v>3.9994000000000002E-2</v>
      </c>
      <c r="O278" s="130">
        <f t="shared" si="450"/>
        <v>3.9988000000000003E-2</v>
      </c>
      <c r="P278" s="130">
        <f t="shared" si="450"/>
        <v>4.0071000000000002E-2</v>
      </c>
      <c r="Q278" s="204">
        <f>ROUND(VLOOKUP($A278,'2018 REG - ORD 812'!$A$9:$U$303,16,FALSE)*(1+$I$2),5)</f>
        <v>58.02796</v>
      </c>
      <c r="R278" s="204">
        <f>ROUND(VLOOKUP($A278,'2018 REG - ORD 812'!$A$9:$U$303,17,FALSE)*(1+$I$2),5)</f>
        <v>60.349089999999997</v>
      </c>
      <c r="S278" s="204">
        <f>ROUND(VLOOKUP($A278,'2018 REG - ORD 812'!$A$9:$U$303,18,FALSE)*(1+$I$2),5)</f>
        <v>62.763069999999999</v>
      </c>
      <c r="T278" s="204">
        <f>ROUND(VLOOKUP($A278,'2018 REG - ORD 812'!$A$9:$U$303,19,FALSE)*(1+$I$2),5)</f>
        <v>65.273589999999999</v>
      </c>
      <c r="U278" s="204">
        <f>ROUND(VLOOKUP($A278,'2018 REG - ORD 812'!$A$9:$U$303,20,FALSE)*(1+$I$2),5)</f>
        <v>67.884540000000001</v>
      </c>
      <c r="V278" s="204">
        <f>ROUND(VLOOKUP($A278,'2018 REG - ORD 812'!$A$9:$U$303,21,FALSE)*(1+$I$2),5)</f>
        <v>70.599930000000001</v>
      </c>
      <c r="W278" s="130"/>
      <c r="X278" s="130">
        <f>(R278/Q278)-1</f>
        <v>0.04</v>
      </c>
      <c r="Y278" s="130">
        <f t="shared" ref="Y278:AB278" si="451">(S278/R278)-1</f>
        <v>0.04</v>
      </c>
      <c r="Z278" s="130">
        <f t="shared" si="451"/>
        <v>0.04</v>
      </c>
      <c r="AA278" s="130">
        <f t="shared" si="451"/>
        <v>0.04</v>
      </c>
      <c r="AB278" s="130">
        <f t="shared" si="451"/>
        <v>0.04</v>
      </c>
    </row>
    <row r="279" spans="1:28" s="4" customFormat="1" ht="13.5" customHeight="1" x14ac:dyDescent="0.2">
      <c r="A279" s="76" t="s">
        <v>141</v>
      </c>
      <c r="B279" s="171"/>
      <c r="C279" s="24"/>
      <c r="D279" s="188">
        <f t="shared" si="448"/>
        <v>115870</v>
      </c>
      <c r="E279" s="188">
        <f t="shared" si="449"/>
        <v>120698</v>
      </c>
      <c r="F279" s="188">
        <f t="shared" si="449"/>
        <v>125526</v>
      </c>
      <c r="G279" s="188">
        <f t="shared" si="449"/>
        <v>130547</v>
      </c>
      <c r="H279" s="188">
        <f t="shared" si="449"/>
        <v>135769</v>
      </c>
      <c r="I279" s="188">
        <f t="shared" si="449"/>
        <v>141200</v>
      </c>
      <c r="J279" s="188">
        <f>V279</f>
        <v>146848</v>
      </c>
      <c r="K279" s="130">
        <f>(E278/E275)-1</f>
        <v>2.5083999999999999E-2</v>
      </c>
      <c r="L279" s="130">
        <f>(F278/F275)-1</f>
        <v>2.4965999999999999E-2</v>
      </c>
      <c r="M279" s="130">
        <f t="shared" ref="M279:P279" si="452">(G278/G275)-1</f>
        <v>2.4988E-2</v>
      </c>
      <c r="N279" s="130">
        <f t="shared" si="452"/>
        <v>2.4969000000000002E-2</v>
      </c>
      <c r="O279" s="130">
        <f t="shared" si="452"/>
        <v>2.4913000000000001E-2</v>
      </c>
      <c r="P279" s="130">
        <f t="shared" si="452"/>
        <v>2.4971E-2</v>
      </c>
      <c r="Q279" s="131">
        <f t="shared" ref="Q279:U279" si="453">ROUND((Q278*2080),5)</f>
        <v>120698.1568</v>
      </c>
      <c r="R279" s="132">
        <f t="shared" si="453"/>
        <v>125526.1072</v>
      </c>
      <c r="S279" s="132">
        <f t="shared" si="453"/>
        <v>130547.1856</v>
      </c>
      <c r="T279" s="132">
        <f t="shared" si="453"/>
        <v>135769.06719999999</v>
      </c>
      <c r="U279" s="132">
        <f t="shared" si="453"/>
        <v>141199.8432</v>
      </c>
      <c r="V279" s="132">
        <f>ROUND((V278*2080),5)</f>
        <v>146847.85440000001</v>
      </c>
      <c r="W279" s="130">
        <f>(Q278/Q275)-1</f>
        <v>2.5000000000000001E-2</v>
      </c>
      <c r="X279" s="130">
        <f>(R278/R275)-1</f>
        <v>2.5000000000000001E-2</v>
      </c>
      <c r="Y279" s="130">
        <f t="shared" ref="Y279:AB279" si="454">(S278/S275)-1</f>
        <v>2.5000000000000001E-2</v>
      </c>
      <c r="Z279" s="130">
        <f t="shared" si="454"/>
        <v>2.5000000000000001E-2</v>
      </c>
      <c r="AA279" s="130">
        <f t="shared" si="454"/>
        <v>2.5000000000000001E-2</v>
      </c>
      <c r="AB279" s="130">
        <f t="shared" si="454"/>
        <v>2.5000000000000001E-2</v>
      </c>
    </row>
    <row r="280" spans="1:28" s="4" customFormat="1" ht="13.5" customHeight="1" thickBot="1" x14ac:dyDescent="0.25">
      <c r="A280" s="80"/>
      <c r="B280" s="170"/>
      <c r="C280" s="49"/>
      <c r="D280" s="249"/>
      <c r="E280" s="189"/>
      <c r="F280" s="190"/>
      <c r="G280" s="190"/>
      <c r="H280" s="190"/>
      <c r="I280" s="190"/>
      <c r="J280" s="190"/>
      <c r="K280" s="133"/>
      <c r="L280" s="133"/>
      <c r="M280" s="133"/>
      <c r="N280" s="133"/>
      <c r="O280" s="133"/>
      <c r="P280" s="133"/>
      <c r="Q280" s="134"/>
      <c r="R280" s="135"/>
      <c r="S280" s="135"/>
      <c r="T280" s="135"/>
      <c r="U280" s="135"/>
      <c r="V280" s="135"/>
      <c r="W280" s="133"/>
      <c r="X280" s="133"/>
      <c r="Y280" s="133"/>
      <c r="Z280" s="133"/>
      <c r="AA280" s="133"/>
      <c r="AB280" s="133"/>
    </row>
    <row r="281" spans="1:28" s="4" customFormat="1" ht="13.5" customHeight="1" x14ac:dyDescent="0.2">
      <c r="A281" s="79">
        <v>71</v>
      </c>
      <c r="B281" s="166"/>
      <c r="C281" s="45"/>
      <c r="D281" s="187">
        <f t="shared" ref="D281:D282" si="455">+Q281*96%</f>
        <v>57.1</v>
      </c>
      <c r="E281" s="187">
        <f t="shared" ref="E281:I282" si="456">Q281</f>
        <v>59.48</v>
      </c>
      <c r="F281" s="187">
        <f t="shared" si="456"/>
        <v>61.86</v>
      </c>
      <c r="G281" s="187">
        <f t="shared" si="456"/>
        <v>64.33</v>
      </c>
      <c r="H281" s="187">
        <f t="shared" si="456"/>
        <v>66.91</v>
      </c>
      <c r="I281" s="187">
        <f t="shared" si="456"/>
        <v>69.58</v>
      </c>
      <c r="J281" s="187">
        <f>V281</f>
        <v>72.36</v>
      </c>
      <c r="K281" s="130"/>
      <c r="L281" s="130">
        <f>(F281/E281)-1</f>
        <v>4.0013E-2</v>
      </c>
      <c r="M281" s="130">
        <f t="shared" ref="M281:P281" si="457">(G281/F281)-1</f>
        <v>3.9928999999999999E-2</v>
      </c>
      <c r="N281" s="130">
        <f t="shared" si="457"/>
        <v>4.0106000000000003E-2</v>
      </c>
      <c r="O281" s="130">
        <f t="shared" si="457"/>
        <v>3.9904000000000002E-2</v>
      </c>
      <c r="P281" s="130">
        <f t="shared" si="457"/>
        <v>3.9954000000000003E-2</v>
      </c>
      <c r="Q281" s="204">
        <f>ROUND(VLOOKUP($A281,'2018 REG - ORD 812'!$A$9:$U$303,16,FALSE)*(1+$I$2),5)</f>
        <v>59.478670000000001</v>
      </c>
      <c r="R281" s="204">
        <f>ROUND(VLOOKUP($A281,'2018 REG - ORD 812'!$A$9:$U$303,17,FALSE)*(1+$I$2),5)</f>
        <v>61.857819999999997</v>
      </c>
      <c r="S281" s="204">
        <f>ROUND(VLOOKUP($A281,'2018 REG - ORD 812'!$A$9:$U$303,18,FALSE)*(1+$I$2),5)</f>
        <v>64.332139999999995</v>
      </c>
      <c r="T281" s="204">
        <f>ROUND(VLOOKUP($A281,'2018 REG - ORD 812'!$A$9:$U$303,19,FALSE)*(1+$I$2),5)</f>
        <v>66.905420000000007</v>
      </c>
      <c r="U281" s="204">
        <f>ROUND(VLOOKUP($A281,'2018 REG - ORD 812'!$A$9:$U$303,20,FALSE)*(1+$I$2),5)</f>
        <v>69.581639999999993</v>
      </c>
      <c r="V281" s="204">
        <f>ROUND(VLOOKUP($A281,'2018 REG - ORD 812'!$A$9:$U$303,21,FALSE)*(1+$I$2),5)</f>
        <v>72.364919999999998</v>
      </c>
      <c r="W281" s="130"/>
      <c r="X281" s="130">
        <f>(R281/Q281)-1</f>
        <v>0.04</v>
      </c>
      <c r="Y281" s="130">
        <f t="shared" ref="Y281:AB281" si="458">(S281/R281)-1</f>
        <v>0.04</v>
      </c>
      <c r="Z281" s="130">
        <f t="shared" si="458"/>
        <v>0.04</v>
      </c>
      <c r="AA281" s="130">
        <f t="shared" si="458"/>
        <v>0.04</v>
      </c>
      <c r="AB281" s="130">
        <f t="shared" si="458"/>
        <v>0.04</v>
      </c>
    </row>
    <row r="282" spans="1:28" s="4" customFormat="1" ht="13.5" customHeight="1" x14ac:dyDescent="0.2">
      <c r="A282" s="76" t="s">
        <v>141</v>
      </c>
      <c r="B282" s="171"/>
      <c r="C282" s="24"/>
      <c r="D282" s="188">
        <f t="shared" si="455"/>
        <v>118767</v>
      </c>
      <c r="E282" s="188">
        <f t="shared" si="456"/>
        <v>123716</v>
      </c>
      <c r="F282" s="188">
        <f t="shared" si="456"/>
        <v>128664</v>
      </c>
      <c r="G282" s="188">
        <f t="shared" si="456"/>
        <v>133811</v>
      </c>
      <c r="H282" s="188">
        <f t="shared" si="456"/>
        <v>139163</v>
      </c>
      <c r="I282" s="188">
        <f t="shared" si="456"/>
        <v>144730</v>
      </c>
      <c r="J282" s="188">
        <f>V282</f>
        <v>150519</v>
      </c>
      <c r="K282" s="130">
        <f>(E281/E278)-1</f>
        <v>2.4986999999999999E-2</v>
      </c>
      <c r="L282" s="130">
        <f>(F281/F278)-1</f>
        <v>2.5021000000000002E-2</v>
      </c>
      <c r="M282" s="130">
        <f t="shared" ref="M282:P282" si="459">(G281/G278)-1</f>
        <v>2.5016E-2</v>
      </c>
      <c r="N282" s="130">
        <f t="shared" si="459"/>
        <v>2.5125999999999999E-2</v>
      </c>
      <c r="O282" s="130">
        <f t="shared" si="459"/>
        <v>2.5044E-2</v>
      </c>
      <c r="P282" s="130">
        <f t="shared" si="459"/>
        <v>2.4929E-2</v>
      </c>
      <c r="Q282" s="131">
        <f t="shared" ref="Q282:U282" si="460">ROUND((Q281*2080),5)</f>
        <v>123715.6336</v>
      </c>
      <c r="R282" s="132">
        <f t="shared" si="460"/>
        <v>128664.2656</v>
      </c>
      <c r="S282" s="132">
        <f t="shared" si="460"/>
        <v>133810.8512</v>
      </c>
      <c r="T282" s="132">
        <f t="shared" si="460"/>
        <v>139163.27359999999</v>
      </c>
      <c r="U282" s="132">
        <f t="shared" si="460"/>
        <v>144729.8112</v>
      </c>
      <c r="V282" s="132">
        <f>ROUND((V281*2080),5)</f>
        <v>150519.0336</v>
      </c>
      <c r="W282" s="130">
        <f>(Q281/Q278)-1</f>
        <v>2.5000000000000001E-2</v>
      </c>
      <c r="X282" s="130">
        <f>(R281/R278)-1</f>
        <v>2.5000000000000001E-2</v>
      </c>
      <c r="Y282" s="130">
        <f t="shared" ref="Y282:AB282" si="461">(S281/S278)-1</f>
        <v>2.5000000000000001E-2</v>
      </c>
      <c r="Z282" s="130">
        <f t="shared" si="461"/>
        <v>2.5000000000000001E-2</v>
      </c>
      <c r="AA282" s="130">
        <f t="shared" si="461"/>
        <v>2.5000000000000001E-2</v>
      </c>
      <c r="AB282" s="130">
        <f t="shared" si="461"/>
        <v>2.5000000000000001E-2</v>
      </c>
    </row>
    <row r="283" spans="1:28" s="4" customFormat="1" ht="13.5" customHeight="1" thickBot="1" x14ac:dyDescent="0.25">
      <c r="A283" s="80"/>
      <c r="B283" s="170"/>
      <c r="C283" s="49"/>
      <c r="D283" s="249"/>
      <c r="E283" s="189"/>
      <c r="F283" s="190"/>
      <c r="G283" s="190"/>
      <c r="H283" s="190"/>
      <c r="I283" s="190"/>
      <c r="J283" s="190"/>
      <c r="K283" s="133"/>
      <c r="L283" s="133"/>
      <c r="M283" s="133"/>
      <c r="N283" s="133"/>
      <c r="O283" s="133"/>
      <c r="P283" s="133"/>
      <c r="Q283" s="134"/>
      <c r="R283" s="135"/>
      <c r="S283" s="135"/>
      <c r="T283" s="135"/>
      <c r="U283" s="135"/>
      <c r="V283" s="135"/>
      <c r="W283" s="133"/>
      <c r="X283" s="133"/>
      <c r="Y283" s="133"/>
      <c r="Z283" s="133"/>
      <c r="AA283" s="133"/>
      <c r="AB283" s="133"/>
    </row>
    <row r="284" spans="1:28" s="4" customFormat="1" ht="13.5" customHeight="1" x14ac:dyDescent="0.2">
      <c r="A284" s="79">
        <v>72</v>
      </c>
      <c r="B284" s="166"/>
      <c r="C284" s="45"/>
      <c r="D284" s="187">
        <f t="shared" ref="D284:D285" si="462">+Q284*96%</f>
        <v>58.53</v>
      </c>
      <c r="E284" s="187">
        <f t="shared" ref="E284:I285" si="463">Q284</f>
        <v>60.97</v>
      </c>
      <c r="F284" s="187">
        <f t="shared" si="463"/>
        <v>63.4</v>
      </c>
      <c r="G284" s="187">
        <f t="shared" si="463"/>
        <v>65.94</v>
      </c>
      <c r="H284" s="187">
        <f t="shared" si="463"/>
        <v>68.58</v>
      </c>
      <c r="I284" s="187">
        <f t="shared" si="463"/>
        <v>71.319999999999993</v>
      </c>
      <c r="J284" s="187">
        <f>V284</f>
        <v>74.17</v>
      </c>
      <c r="K284" s="130"/>
      <c r="L284" s="130">
        <f>(F284/E284)-1</f>
        <v>3.9856000000000003E-2</v>
      </c>
      <c r="M284" s="130">
        <f t="shared" ref="M284:P284" si="464">(G284/F284)-1</f>
        <v>4.0063000000000001E-2</v>
      </c>
      <c r="N284" s="130">
        <f t="shared" si="464"/>
        <v>4.0036000000000002E-2</v>
      </c>
      <c r="O284" s="130">
        <f t="shared" si="464"/>
        <v>3.9953000000000002E-2</v>
      </c>
      <c r="P284" s="130">
        <f t="shared" si="464"/>
        <v>3.9961000000000003E-2</v>
      </c>
      <c r="Q284" s="204">
        <f>ROUND(VLOOKUP($A284,'2018 REG - ORD 812'!$A$9:$U$303,16,FALSE)*(1+$I$2),5)</f>
        <v>60.96564</v>
      </c>
      <c r="R284" s="204">
        <f>ROUND(VLOOKUP($A284,'2018 REG - ORD 812'!$A$9:$U$303,17,FALSE)*(1+$I$2),5)</f>
        <v>63.404260000000001</v>
      </c>
      <c r="S284" s="204">
        <f>ROUND(VLOOKUP($A284,'2018 REG - ORD 812'!$A$9:$U$303,18,FALSE)*(1+$I$2),5)</f>
        <v>65.940439999999995</v>
      </c>
      <c r="T284" s="204">
        <f>ROUND(VLOOKUP($A284,'2018 REG - ORD 812'!$A$9:$U$303,19,FALSE)*(1+$I$2),5)</f>
        <v>68.578059999999994</v>
      </c>
      <c r="U284" s="204">
        <f>ROUND(VLOOKUP($A284,'2018 REG - ORD 812'!$A$9:$U$303,20,FALSE)*(1+$I$2),5)</f>
        <v>71.321200000000005</v>
      </c>
      <c r="V284" s="204">
        <f>ROUND(VLOOKUP($A284,'2018 REG - ORD 812'!$A$9:$U$303,21,FALSE)*(1+$I$2),5)</f>
        <v>74.174040000000005</v>
      </c>
      <c r="W284" s="130"/>
      <c r="X284" s="130">
        <f>(R284/Q284)-1</f>
        <v>0.04</v>
      </c>
      <c r="Y284" s="130">
        <f t="shared" ref="Y284:AB284" si="465">(S284/R284)-1</f>
        <v>0.04</v>
      </c>
      <c r="Z284" s="130">
        <f t="shared" si="465"/>
        <v>0.04</v>
      </c>
      <c r="AA284" s="130">
        <f t="shared" si="465"/>
        <v>0.04</v>
      </c>
      <c r="AB284" s="130">
        <f t="shared" si="465"/>
        <v>0.04</v>
      </c>
    </row>
    <row r="285" spans="1:28" s="4" customFormat="1" ht="13.5" customHeight="1" x14ac:dyDescent="0.2">
      <c r="A285" s="76" t="s">
        <v>141</v>
      </c>
      <c r="B285" s="171"/>
      <c r="C285" s="24"/>
      <c r="D285" s="188">
        <f t="shared" si="462"/>
        <v>121736</v>
      </c>
      <c r="E285" s="188">
        <f t="shared" si="463"/>
        <v>126809</v>
      </c>
      <c r="F285" s="188">
        <f t="shared" si="463"/>
        <v>131881</v>
      </c>
      <c r="G285" s="188">
        <f t="shared" si="463"/>
        <v>137156</v>
      </c>
      <c r="H285" s="188">
        <f t="shared" si="463"/>
        <v>142642</v>
      </c>
      <c r="I285" s="188">
        <f t="shared" si="463"/>
        <v>148348</v>
      </c>
      <c r="J285" s="188">
        <f>V285</f>
        <v>154282</v>
      </c>
      <c r="K285" s="130">
        <f>(E284/E281)-1</f>
        <v>2.5049999999999999E-2</v>
      </c>
      <c r="L285" s="130">
        <f>(F284/F281)-1</f>
        <v>2.4895E-2</v>
      </c>
      <c r="M285" s="130">
        <f t="shared" ref="M285:P285" si="466">(G284/G281)-1</f>
        <v>2.5027000000000001E-2</v>
      </c>
      <c r="N285" s="130">
        <f t="shared" si="466"/>
        <v>2.4958999999999999E-2</v>
      </c>
      <c r="O285" s="130">
        <f t="shared" si="466"/>
        <v>2.5007000000000001E-2</v>
      </c>
      <c r="P285" s="130">
        <f t="shared" si="466"/>
        <v>2.5014000000000002E-2</v>
      </c>
      <c r="Q285" s="131">
        <f t="shared" ref="Q285:U285" si="467">ROUND((Q284*2080),5)</f>
        <v>126808.5312</v>
      </c>
      <c r="R285" s="132">
        <f t="shared" si="467"/>
        <v>131880.86079999999</v>
      </c>
      <c r="S285" s="132">
        <f t="shared" si="467"/>
        <v>137156.1152</v>
      </c>
      <c r="T285" s="132">
        <f t="shared" si="467"/>
        <v>142642.36480000001</v>
      </c>
      <c r="U285" s="132">
        <f t="shared" si="467"/>
        <v>148348.09599999999</v>
      </c>
      <c r="V285" s="132">
        <f>ROUND((V284*2080),5)</f>
        <v>154282.00320000001</v>
      </c>
      <c r="W285" s="130">
        <f>(Q284/Q281)-1</f>
        <v>2.5000000000000001E-2</v>
      </c>
      <c r="X285" s="130">
        <f>(R284/R281)-1</f>
        <v>2.5000000000000001E-2</v>
      </c>
      <c r="Y285" s="130">
        <f t="shared" ref="Y285:AB285" si="468">(S284/S281)-1</f>
        <v>2.5000000000000001E-2</v>
      </c>
      <c r="Z285" s="130">
        <f t="shared" si="468"/>
        <v>2.5000000000000001E-2</v>
      </c>
      <c r="AA285" s="130">
        <f t="shared" si="468"/>
        <v>2.5000000000000001E-2</v>
      </c>
      <c r="AB285" s="130">
        <f t="shared" si="468"/>
        <v>2.5000000000000001E-2</v>
      </c>
    </row>
    <row r="286" spans="1:28" s="4" customFormat="1" ht="13.5" customHeight="1" thickBot="1" x14ac:dyDescent="0.25">
      <c r="A286" s="80"/>
      <c r="B286" s="170"/>
      <c r="C286" s="49"/>
      <c r="D286" s="249"/>
      <c r="E286" s="189"/>
      <c r="F286" s="190"/>
      <c r="G286" s="190"/>
      <c r="H286" s="190"/>
      <c r="I286" s="190"/>
      <c r="J286" s="190"/>
      <c r="K286" s="133"/>
      <c r="L286" s="133"/>
      <c r="M286" s="133"/>
      <c r="N286" s="133"/>
      <c r="O286" s="133"/>
      <c r="P286" s="133"/>
      <c r="Q286" s="134"/>
      <c r="R286" s="135"/>
      <c r="S286" s="135"/>
      <c r="T286" s="135"/>
      <c r="U286" s="135"/>
      <c r="V286" s="135"/>
      <c r="W286" s="133"/>
      <c r="X286" s="133"/>
      <c r="Y286" s="133"/>
      <c r="Z286" s="133"/>
      <c r="AA286" s="133"/>
      <c r="AB286" s="133"/>
    </row>
    <row r="287" spans="1:28" s="4" customFormat="1" ht="13.5" customHeight="1" x14ac:dyDescent="0.2">
      <c r="A287" s="79">
        <v>73</v>
      </c>
      <c r="B287" s="166" t="s">
        <v>139</v>
      </c>
      <c r="C287" s="45" t="s">
        <v>77</v>
      </c>
      <c r="D287" s="187">
        <f t="shared" ref="D287:D288" si="469">+Q287*96%</f>
        <v>59.99</v>
      </c>
      <c r="E287" s="187">
        <f t="shared" ref="E287:I288" si="470">Q287</f>
        <v>62.49</v>
      </c>
      <c r="F287" s="187">
        <f t="shared" si="470"/>
        <v>64.989999999999995</v>
      </c>
      <c r="G287" s="187">
        <f t="shared" si="470"/>
        <v>67.59</v>
      </c>
      <c r="H287" s="187">
        <f t="shared" si="470"/>
        <v>70.290000000000006</v>
      </c>
      <c r="I287" s="187">
        <f t="shared" si="470"/>
        <v>73.099999999999994</v>
      </c>
      <c r="J287" s="187">
        <f>V287</f>
        <v>76.03</v>
      </c>
      <c r="K287" s="130"/>
      <c r="L287" s="130">
        <f>(F287/E287)-1</f>
        <v>4.0006E-2</v>
      </c>
      <c r="M287" s="130">
        <f t="shared" ref="M287:P287" si="471">(G287/F287)-1</f>
        <v>4.0006E-2</v>
      </c>
      <c r="N287" s="130">
        <f t="shared" si="471"/>
        <v>3.9947000000000003E-2</v>
      </c>
      <c r="O287" s="130">
        <f t="shared" si="471"/>
        <v>3.9976999999999999E-2</v>
      </c>
      <c r="P287" s="130">
        <f t="shared" si="471"/>
        <v>4.0082E-2</v>
      </c>
      <c r="Q287" s="204">
        <f>ROUND(VLOOKUP($A287,'2018 REG - ORD 812'!$A$9:$U$303,16,FALSE)*(1+$I$2),5)</f>
        <v>62.489789999999999</v>
      </c>
      <c r="R287" s="204">
        <f>ROUND(VLOOKUP($A287,'2018 REG - ORD 812'!$A$9:$U$303,17,FALSE)*(1+$I$2),5)</f>
        <v>64.989379999999997</v>
      </c>
      <c r="S287" s="204">
        <f>ROUND(VLOOKUP($A287,'2018 REG - ORD 812'!$A$9:$U$303,18,FALSE)*(1+$I$2),5)</f>
        <v>67.58896</v>
      </c>
      <c r="T287" s="204">
        <f>ROUND(VLOOKUP($A287,'2018 REG - ORD 812'!$A$9:$U$303,19,FALSE)*(1+$I$2),5)</f>
        <v>70.292519999999996</v>
      </c>
      <c r="U287" s="204">
        <f>ROUND(VLOOKUP($A287,'2018 REG - ORD 812'!$A$9:$U$303,20,FALSE)*(1+$I$2),5)</f>
        <v>73.104230000000001</v>
      </c>
      <c r="V287" s="204">
        <f>ROUND(VLOOKUP($A287,'2018 REG - ORD 812'!$A$9:$U$303,21,FALSE)*(1+$I$2),5)</f>
        <v>76.028390000000002</v>
      </c>
      <c r="W287" s="130"/>
      <c r="X287" s="130">
        <f>(R287/Q287)-1</f>
        <v>0.04</v>
      </c>
      <c r="Y287" s="130">
        <f t="shared" ref="Y287:AB287" si="472">(S287/R287)-1</f>
        <v>0.04</v>
      </c>
      <c r="Z287" s="130">
        <f t="shared" si="472"/>
        <v>0.04</v>
      </c>
      <c r="AA287" s="130">
        <f t="shared" si="472"/>
        <v>0.04</v>
      </c>
      <c r="AB287" s="130">
        <f t="shared" si="472"/>
        <v>0.04</v>
      </c>
    </row>
    <row r="288" spans="1:28" s="4" customFormat="1" ht="13.5" customHeight="1" x14ac:dyDescent="0.2">
      <c r="A288" s="76" t="s">
        <v>141</v>
      </c>
      <c r="B288" s="171"/>
      <c r="C288" s="24"/>
      <c r="D288" s="188">
        <f t="shared" si="469"/>
        <v>124780</v>
      </c>
      <c r="E288" s="188">
        <f t="shared" si="470"/>
        <v>129979</v>
      </c>
      <c r="F288" s="188">
        <f t="shared" si="470"/>
        <v>135178</v>
      </c>
      <c r="G288" s="188">
        <f t="shared" si="470"/>
        <v>140585</v>
      </c>
      <c r="H288" s="188">
        <f t="shared" si="470"/>
        <v>146208</v>
      </c>
      <c r="I288" s="188">
        <f t="shared" si="470"/>
        <v>152057</v>
      </c>
      <c r="J288" s="188">
        <f>V288</f>
        <v>158139</v>
      </c>
      <c r="K288" s="130">
        <f>(E287/E284)-1</f>
        <v>2.4930000000000001E-2</v>
      </c>
      <c r="L288" s="130">
        <f>(F287/F284)-1</f>
        <v>2.5079000000000001E-2</v>
      </c>
      <c r="M288" s="130">
        <f t="shared" ref="M288:P288" si="473">(G287/G284)-1</f>
        <v>2.5023E-2</v>
      </c>
      <c r="N288" s="130">
        <f t="shared" si="473"/>
        <v>2.4934000000000001E-2</v>
      </c>
      <c r="O288" s="130">
        <f t="shared" si="473"/>
        <v>2.4958000000000001E-2</v>
      </c>
      <c r="P288" s="130">
        <f t="shared" si="473"/>
        <v>2.5078E-2</v>
      </c>
      <c r="Q288" s="131">
        <f t="shared" ref="Q288:U288" si="474">ROUND((Q287*2080),5)</f>
        <v>129978.7632</v>
      </c>
      <c r="R288" s="132">
        <f t="shared" si="474"/>
        <v>135177.91039999999</v>
      </c>
      <c r="S288" s="132">
        <f t="shared" si="474"/>
        <v>140585.0368</v>
      </c>
      <c r="T288" s="132">
        <f t="shared" si="474"/>
        <v>146208.44159999999</v>
      </c>
      <c r="U288" s="132">
        <f t="shared" si="474"/>
        <v>152056.7984</v>
      </c>
      <c r="V288" s="132">
        <f>ROUND((V287*2080),5)</f>
        <v>158139.05119999999</v>
      </c>
      <c r="W288" s="130">
        <f>(Q287/Q284)-1</f>
        <v>2.5000000000000001E-2</v>
      </c>
      <c r="X288" s="130">
        <f>(R287/R284)-1</f>
        <v>2.5000000000000001E-2</v>
      </c>
      <c r="Y288" s="130">
        <f t="shared" ref="Y288:AB288" si="475">(S287/S284)-1</f>
        <v>2.5000000000000001E-2</v>
      </c>
      <c r="Z288" s="130">
        <f t="shared" si="475"/>
        <v>2.5000000000000001E-2</v>
      </c>
      <c r="AA288" s="130">
        <f t="shared" si="475"/>
        <v>2.5000000000000001E-2</v>
      </c>
      <c r="AB288" s="130">
        <f t="shared" si="475"/>
        <v>2.5000000000000001E-2</v>
      </c>
    </row>
    <row r="289" spans="1:28" s="4" customFormat="1" ht="13.5" customHeight="1" thickBot="1" x14ac:dyDescent="0.25">
      <c r="A289" s="80"/>
      <c r="B289" s="170"/>
      <c r="C289" s="49"/>
      <c r="D289" s="249"/>
      <c r="E289" s="189"/>
      <c r="F289" s="190"/>
      <c r="G289" s="190"/>
      <c r="H289" s="190"/>
      <c r="I289" s="190"/>
      <c r="J289" s="190"/>
      <c r="K289" s="133"/>
      <c r="L289" s="133"/>
      <c r="M289" s="133"/>
      <c r="N289" s="133"/>
      <c r="O289" s="133"/>
      <c r="P289" s="133"/>
      <c r="Q289" s="134"/>
      <c r="R289" s="135"/>
      <c r="S289" s="135"/>
      <c r="T289" s="135"/>
      <c r="U289" s="135"/>
      <c r="V289" s="135"/>
      <c r="W289" s="133"/>
      <c r="X289" s="133"/>
      <c r="Y289" s="133"/>
      <c r="Z289" s="133"/>
      <c r="AA289" s="133"/>
      <c r="AB289" s="133"/>
    </row>
    <row r="290" spans="1:28" s="4" customFormat="1" ht="13.5" customHeight="1" x14ac:dyDescent="0.2">
      <c r="A290" s="79">
        <v>74</v>
      </c>
      <c r="B290" s="174"/>
      <c r="C290" s="86"/>
      <c r="D290" s="86"/>
      <c r="E290" s="187">
        <f t="shared" ref="E290:I291" si="476">Q290</f>
        <v>64.05</v>
      </c>
      <c r="F290" s="187">
        <f t="shared" si="476"/>
        <v>66.61</v>
      </c>
      <c r="G290" s="187">
        <f t="shared" si="476"/>
        <v>69.28</v>
      </c>
      <c r="H290" s="187">
        <f t="shared" si="476"/>
        <v>72.05</v>
      </c>
      <c r="I290" s="187">
        <f t="shared" si="476"/>
        <v>74.930000000000007</v>
      </c>
      <c r="J290" s="187">
        <f>V290</f>
        <v>77.930000000000007</v>
      </c>
      <c r="K290" s="130"/>
      <c r="L290" s="130">
        <f>(F290/E290)-1</f>
        <v>3.9968999999999998E-2</v>
      </c>
      <c r="M290" s="130">
        <f t="shared" ref="M290:P290" si="477">(G290/F290)-1</f>
        <v>4.0084000000000002E-2</v>
      </c>
      <c r="N290" s="130">
        <f t="shared" si="477"/>
        <v>3.9982999999999998E-2</v>
      </c>
      <c r="O290" s="130">
        <f t="shared" si="477"/>
        <v>3.9972000000000001E-2</v>
      </c>
      <c r="P290" s="130">
        <f t="shared" si="477"/>
        <v>4.0037000000000003E-2</v>
      </c>
      <c r="Q290" s="204">
        <f>ROUND(VLOOKUP($A290,'2018 REG - ORD 812'!$A$9:$U$303,16,FALSE)*(1+$I$2),5)</f>
        <v>64.052040000000005</v>
      </c>
      <c r="R290" s="204">
        <f>ROUND(VLOOKUP($A290,'2018 REG - ORD 812'!$A$9:$U$303,17,FALSE)*(1+$I$2),5)</f>
        <v>66.61412</v>
      </c>
      <c r="S290" s="204">
        <f>ROUND(VLOOKUP($A290,'2018 REG - ORD 812'!$A$9:$U$303,18,FALSE)*(1+$I$2),5)</f>
        <v>69.278689999999997</v>
      </c>
      <c r="T290" s="204">
        <f>ROUND(VLOOKUP($A290,'2018 REG - ORD 812'!$A$9:$U$303,19,FALSE)*(1+$I$2),5)</f>
        <v>72.049840000000003</v>
      </c>
      <c r="U290" s="204">
        <f>ROUND(VLOOKUP($A290,'2018 REG - ORD 812'!$A$9:$U$303,20,FALSE)*(1+$I$2),5)</f>
        <v>74.931830000000005</v>
      </c>
      <c r="V290" s="204">
        <f>ROUND(VLOOKUP($A290,'2018 REG - ORD 812'!$A$9:$U$303,21,FALSE)*(1+$I$2),5)</f>
        <v>77.929100000000005</v>
      </c>
      <c r="W290" s="130"/>
      <c r="X290" s="130">
        <f>(R290/Q290)-1</f>
        <v>0.04</v>
      </c>
      <c r="Y290" s="130">
        <f t="shared" ref="Y290:AB290" si="478">(S290/R290)-1</f>
        <v>0.04</v>
      </c>
      <c r="Z290" s="130">
        <f t="shared" si="478"/>
        <v>0.04</v>
      </c>
      <c r="AA290" s="130">
        <f t="shared" si="478"/>
        <v>0.04</v>
      </c>
      <c r="AB290" s="130">
        <f t="shared" si="478"/>
        <v>0.04</v>
      </c>
    </row>
    <row r="291" spans="1:28" s="4" customFormat="1" ht="13.5" customHeight="1" x14ac:dyDescent="0.2">
      <c r="A291" s="33" t="s">
        <v>141</v>
      </c>
      <c r="B291" s="175"/>
      <c r="C291" s="89"/>
      <c r="D291" s="89"/>
      <c r="E291" s="188">
        <f t="shared" si="476"/>
        <v>133228</v>
      </c>
      <c r="F291" s="188">
        <f t="shared" si="476"/>
        <v>138557</v>
      </c>
      <c r="G291" s="188">
        <f t="shared" si="476"/>
        <v>144100</v>
      </c>
      <c r="H291" s="188">
        <f t="shared" si="476"/>
        <v>149864</v>
      </c>
      <c r="I291" s="188">
        <f t="shared" si="476"/>
        <v>155858</v>
      </c>
      <c r="J291" s="188">
        <f>V291</f>
        <v>162093</v>
      </c>
      <c r="K291" s="130">
        <f>(E290/E287)-1</f>
        <v>2.4964E-2</v>
      </c>
      <c r="L291" s="130">
        <f>(F290/F287)-1</f>
        <v>2.4927000000000001E-2</v>
      </c>
      <c r="M291" s="130">
        <f t="shared" ref="M291:P291" si="479">(G290/G287)-1</f>
        <v>2.5003999999999998E-2</v>
      </c>
      <c r="N291" s="130">
        <f t="shared" si="479"/>
        <v>2.5038999999999999E-2</v>
      </c>
      <c r="O291" s="130">
        <f t="shared" si="479"/>
        <v>2.5034000000000001E-2</v>
      </c>
      <c r="P291" s="130">
        <f t="shared" si="479"/>
        <v>2.4989999999999998E-2</v>
      </c>
      <c r="Q291" s="131">
        <f t="shared" ref="Q291:U291" si="480">ROUND((Q290*2080),5)</f>
        <v>133228.2432</v>
      </c>
      <c r="R291" s="132">
        <f t="shared" si="480"/>
        <v>138557.36960000001</v>
      </c>
      <c r="S291" s="132">
        <f t="shared" si="480"/>
        <v>144099.6752</v>
      </c>
      <c r="T291" s="132">
        <f t="shared" si="480"/>
        <v>149863.6672</v>
      </c>
      <c r="U291" s="132">
        <f t="shared" si="480"/>
        <v>155858.2064</v>
      </c>
      <c r="V291" s="132">
        <f>ROUND((V290*2080),5)</f>
        <v>162092.52799999999</v>
      </c>
      <c r="W291" s="130">
        <f>(Q290/Q287)-1</f>
        <v>2.5000000000000001E-2</v>
      </c>
      <c r="X291" s="130">
        <f>(R290/R287)-1</f>
        <v>2.5000000000000001E-2</v>
      </c>
      <c r="Y291" s="130">
        <f t="shared" ref="Y291:AB291" si="481">(S290/S287)-1</f>
        <v>2.5000000000000001E-2</v>
      </c>
      <c r="Z291" s="130">
        <f t="shared" si="481"/>
        <v>2.5000000000000001E-2</v>
      </c>
      <c r="AA291" s="130">
        <f t="shared" si="481"/>
        <v>2.5000000000000001E-2</v>
      </c>
      <c r="AB291" s="130">
        <f t="shared" si="481"/>
        <v>2.5000000000000001E-2</v>
      </c>
    </row>
    <row r="292" spans="1:28" s="4" customFormat="1" ht="13.5" customHeight="1" x14ac:dyDescent="0.2">
      <c r="A292" s="33"/>
      <c r="B292" s="175"/>
      <c r="C292" s="89"/>
      <c r="D292" s="254"/>
      <c r="E292" s="194"/>
      <c r="F292" s="195"/>
      <c r="G292" s="195"/>
      <c r="H292" s="195"/>
      <c r="I292" s="195"/>
      <c r="J292" s="195"/>
      <c r="K292" s="136"/>
      <c r="L292" s="136"/>
      <c r="M292" s="136"/>
      <c r="N292" s="136"/>
      <c r="O292" s="136"/>
      <c r="P292" s="136"/>
      <c r="Q292" s="131"/>
      <c r="R292" s="132"/>
      <c r="S292" s="132"/>
      <c r="T292" s="132"/>
      <c r="U292" s="132"/>
      <c r="V292" s="132"/>
      <c r="W292" s="136"/>
      <c r="X292" s="136"/>
      <c r="Y292" s="136"/>
      <c r="Z292" s="136"/>
      <c r="AA292" s="136"/>
      <c r="AB292" s="136"/>
    </row>
    <row r="293" spans="1:28" s="4" customFormat="1" ht="13.5" customHeight="1" x14ac:dyDescent="0.2">
      <c r="A293" s="33"/>
      <c r="B293" s="175"/>
      <c r="C293" s="89"/>
      <c r="D293" s="254"/>
      <c r="E293" s="194"/>
      <c r="F293" s="195"/>
      <c r="G293" s="195"/>
      <c r="H293" s="195"/>
      <c r="I293" s="195"/>
      <c r="J293" s="195"/>
      <c r="K293" s="136"/>
      <c r="L293" s="136"/>
      <c r="M293" s="136"/>
      <c r="N293" s="136"/>
      <c r="O293" s="136"/>
      <c r="P293" s="136"/>
      <c r="Q293" s="131"/>
      <c r="R293" s="132"/>
      <c r="S293" s="132"/>
      <c r="T293" s="132"/>
      <c r="U293" s="132"/>
      <c r="V293" s="132"/>
      <c r="W293" s="136"/>
      <c r="X293" s="136"/>
      <c r="Y293" s="136"/>
      <c r="Z293" s="136"/>
      <c r="AA293" s="136"/>
      <c r="AB293" s="136"/>
    </row>
    <row r="294" spans="1:28" s="4" customFormat="1" ht="13.5" customHeight="1" x14ac:dyDescent="0.2">
      <c r="A294" s="33"/>
      <c r="B294" s="175"/>
      <c r="C294" s="89"/>
      <c r="D294" s="254"/>
      <c r="E294" s="194"/>
      <c r="F294" s="195"/>
      <c r="G294" s="195"/>
      <c r="H294" s="195"/>
      <c r="I294" s="195"/>
      <c r="J294" s="195"/>
      <c r="K294" s="136"/>
      <c r="L294" s="136"/>
      <c r="M294" s="136"/>
      <c r="N294" s="136"/>
      <c r="O294" s="136"/>
      <c r="P294" s="136"/>
      <c r="Q294" s="131"/>
      <c r="R294" s="132"/>
      <c r="S294" s="132"/>
      <c r="T294" s="132"/>
      <c r="U294" s="132"/>
      <c r="V294" s="132"/>
      <c r="W294" s="136"/>
      <c r="X294" s="136"/>
      <c r="Y294" s="136"/>
      <c r="Z294" s="136"/>
      <c r="AA294" s="136"/>
      <c r="AB294" s="136"/>
    </row>
    <row r="295" spans="1:28" s="4" customFormat="1" ht="13.5" customHeight="1" x14ac:dyDescent="0.2">
      <c r="A295" s="33"/>
      <c r="B295" s="175"/>
      <c r="C295" s="89"/>
      <c r="D295" s="254"/>
      <c r="E295" s="194"/>
      <c r="F295" s="195"/>
      <c r="G295" s="195"/>
      <c r="H295" s="195"/>
      <c r="I295" s="195"/>
      <c r="J295" s="195"/>
      <c r="K295" s="136"/>
      <c r="L295" s="136"/>
      <c r="M295" s="136"/>
      <c r="N295" s="136"/>
      <c r="O295" s="136"/>
      <c r="P295" s="136"/>
      <c r="Q295" s="131"/>
      <c r="R295" s="132"/>
      <c r="S295" s="132"/>
      <c r="T295" s="132"/>
      <c r="U295" s="132"/>
      <c r="V295" s="132"/>
      <c r="W295" s="136"/>
      <c r="X295" s="136"/>
      <c r="Y295" s="136"/>
      <c r="Z295" s="136"/>
      <c r="AA295" s="136"/>
      <c r="AB295" s="136"/>
    </row>
    <row r="296" spans="1:28" s="4" customFormat="1" ht="13.5" customHeight="1" thickBot="1" x14ac:dyDescent="0.25">
      <c r="A296" s="81"/>
      <c r="B296" s="168"/>
      <c r="C296" s="39"/>
      <c r="D296" s="247"/>
      <c r="E296" s="197"/>
      <c r="F296" s="198"/>
      <c r="G296" s="198"/>
      <c r="H296" s="198"/>
      <c r="I296" s="198"/>
      <c r="J296" s="198"/>
      <c r="K296" s="140"/>
      <c r="L296" s="140"/>
      <c r="M296" s="140"/>
      <c r="N296" s="140"/>
      <c r="O296" s="140"/>
      <c r="P296" s="140"/>
      <c r="Q296" s="141"/>
      <c r="R296" s="142"/>
      <c r="S296" s="142"/>
      <c r="T296" s="142"/>
      <c r="U296" s="142"/>
      <c r="V296" s="142"/>
      <c r="W296" s="140"/>
      <c r="X296" s="140"/>
      <c r="Y296" s="140"/>
      <c r="Z296" s="140"/>
      <c r="AA296" s="140"/>
      <c r="AB296" s="140"/>
    </row>
    <row r="297" spans="1:28" s="4" customFormat="1" ht="13.5" customHeight="1" x14ac:dyDescent="0.2">
      <c r="A297" s="79">
        <v>75</v>
      </c>
      <c r="B297" s="166" t="s">
        <v>101</v>
      </c>
      <c r="C297" s="45" t="s">
        <v>77</v>
      </c>
      <c r="D297" s="187">
        <f t="shared" ref="D297:D298" si="482">+Q297*96%</f>
        <v>63.03</v>
      </c>
      <c r="E297" s="187">
        <f t="shared" ref="E297:I298" si="483">Q297</f>
        <v>65.650000000000006</v>
      </c>
      <c r="F297" s="187">
        <f t="shared" si="483"/>
        <v>68.28</v>
      </c>
      <c r="G297" s="187">
        <f t="shared" si="483"/>
        <v>71.010000000000005</v>
      </c>
      <c r="H297" s="187">
        <f t="shared" si="483"/>
        <v>73.849999999999994</v>
      </c>
      <c r="I297" s="187">
        <f t="shared" si="483"/>
        <v>76.81</v>
      </c>
      <c r="J297" s="187">
        <f>V297</f>
        <v>79.88</v>
      </c>
      <c r="K297" s="130"/>
      <c r="L297" s="130">
        <f>(F297/E297)-1</f>
        <v>4.0060999999999999E-2</v>
      </c>
      <c r="M297" s="130">
        <f t="shared" ref="M297:P297" si="484">(G297/F297)-1</f>
        <v>3.9981999999999997E-2</v>
      </c>
      <c r="N297" s="130">
        <f t="shared" si="484"/>
        <v>3.9994000000000002E-2</v>
      </c>
      <c r="O297" s="130">
        <f t="shared" si="484"/>
        <v>4.0080999999999999E-2</v>
      </c>
      <c r="P297" s="130">
        <f t="shared" si="484"/>
        <v>3.9968999999999998E-2</v>
      </c>
      <c r="Q297" s="204">
        <f>ROUND(VLOOKUP($A297,'2018 REG - ORD 812'!$A$9:$U$303,16,FALSE)*(1+$I$2),5)</f>
        <v>65.653329999999997</v>
      </c>
      <c r="R297" s="204">
        <f>ROUND(VLOOKUP($A297,'2018 REG - ORD 812'!$A$9:$U$303,17,FALSE)*(1+$I$2),5)</f>
        <v>68.279470000000003</v>
      </c>
      <c r="S297" s="204">
        <f>ROUND(VLOOKUP($A297,'2018 REG - ORD 812'!$A$9:$U$303,18,FALSE)*(1+$I$2),5)</f>
        <v>71.010660000000001</v>
      </c>
      <c r="T297" s="204">
        <f>ROUND(VLOOKUP($A297,'2018 REG - ORD 812'!$A$9:$U$303,19,FALSE)*(1+$I$2),5)</f>
        <v>73.851079999999996</v>
      </c>
      <c r="U297" s="204">
        <f>ROUND(VLOOKUP($A297,'2018 REG - ORD 812'!$A$9:$U$303,20,FALSE)*(1+$I$2),5)</f>
        <v>76.805130000000005</v>
      </c>
      <c r="V297" s="204">
        <f>ROUND(VLOOKUP($A297,'2018 REG - ORD 812'!$A$9:$U$303,21,FALSE)*(1+$I$2),5)</f>
        <v>79.877330000000001</v>
      </c>
      <c r="W297" s="130"/>
      <c r="X297" s="130">
        <f>(R297/Q297)-1</f>
        <v>0.04</v>
      </c>
      <c r="Y297" s="130">
        <f t="shared" ref="Y297:AB297" si="485">(S297/R297)-1</f>
        <v>0.04</v>
      </c>
      <c r="Z297" s="130">
        <f t="shared" si="485"/>
        <v>0.04</v>
      </c>
      <c r="AA297" s="130">
        <f t="shared" si="485"/>
        <v>0.04</v>
      </c>
      <c r="AB297" s="130">
        <f t="shared" si="485"/>
        <v>0.04</v>
      </c>
    </row>
    <row r="298" spans="1:28" s="4" customFormat="1" ht="13.5" customHeight="1" x14ac:dyDescent="0.2">
      <c r="A298" s="33" t="s">
        <v>141</v>
      </c>
      <c r="B298" s="167" t="s">
        <v>102</v>
      </c>
      <c r="C298" s="29" t="s">
        <v>77</v>
      </c>
      <c r="D298" s="188">
        <f t="shared" si="482"/>
        <v>131097</v>
      </c>
      <c r="E298" s="188">
        <f t="shared" si="483"/>
        <v>136559</v>
      </c>
      <c r="F298" s="188">
        <f t="shared" si="483"/>
        <v>142021</v>
      </c>
      <c r="G298" s="188">
        <f t="shared" si="483"/>
        <v>147702</v>
      </c>
      <c r="H298" s="188">
        <f t="shared" si="483"/>
        <v>153610</v>
      </c>
      <c r="I298" s="188">
        <f t="shared" si="483"/>
        <v>159755</v>
      </c>
      <c r="J298" s="188">
        <f>V298</f>
        <v>166145</v>
      </c>
      <c r="K298" s="130">
        <f>(E297/E290)-1</f>
        <v>2.4979999999999999E-2</v>
      </c>
      <c r="L298" s="130">
        <f>(F297/F290)-1</f>
        <v>2.5071E-2</v>
      </c>
      <c r="M298" s="130">
        <f t="shared" ref="M298:P298" si="486">(G297/G290)-1</f>
        <v>2.4971E-2</v>
      </c>
      <c r="N298" s="130">
        <f t="shared" si="486"/>
        <v>2.4983000000000002E-2</v>
      </c>
      <c r="O298" s="130">
        <f t="shared" si="486"/>
        <v>2.5090000000000001E-2</v>
      </c>
      <c r="P298" s="130">
        <f t="shared" si="486"/>
        <v>2.5021999999999999E-2</v>
      </c>
      <c r="Q298" s="131">
        <f t="shared" ref="Q298:U298" si="487">ROUND((Q297*2080),5)</f>
        <v>136558.9264</v>
      </c>
      <c r="R298" s="132">
        <f t="shared" si="487"/>
        <v>142021.29759999999</v>
      </c>
      <c r="S298" s="132">
        <f t="shared" si="487"/>
        <v>147702.1728</v>
      </c>
      <c r="T298" s="132">
        <f t="shared" si="487"/>
        <v>153610.2464</v>
      </c>
      <c r="U298" s="132">
        <f t="shared" si="487"/>
        <v>159754.6704</v>
      </c>
      <c r="V298" s="132">
        <f>ROUND((V297*2080),5)</f>
        <v>166144.84640000001</v>
      </c>
      <c r="W298" s="130">
        <f>(Q297/Q290)-1</f>
        <v>2.5000000000000001E-2</v>
      </c>
      <c r="X298" s="130">
        <f>(R297/R290)-1</f>
        <v>2.5000000000000001E-2</v>
      </c>
      <c r="Y298" s="130">
        <f t="shared" ref="Y298:AB298" si="488">(S297/S290)-1</f>
        <v>2.5000000000000001E-2</v>
      </c>
      <c r="Z298" s="130">
        <f t="shared" si="488"/>
        <v>2.5000000000000001E-2</v>
      </c>
      <c r="AA298" s="130">
        <f t="shared" si="488"/>
        <v>2.5000000000000001E-2</v>
      </c>
      <c r="AB298" s="130">
        <f t="shared" si="488"/>
        <v>2.5000000000000001E-2</v>
      </c>
    </row>
    <row r="299" spans="1:28" s="4" customFormat="1" ht="13.5" customHeight="1" x14ac:dyDescent="0.2">
      <c r="A299" s="33"/>
      <c r="B299" s="167" t="s">
        <v>140</v>
      </c>
      <c r="C299" s="29" t="s">
        <v>77</v>
      </c>
      <c r="D299" s="250"/>
      <c r="E299" s="194"/>
      <c r="F299" s="195"/>
      <c r="G299" s="195"/>
      <c r="H299" s="195"/>
      <c r="I299" s="195"/>
      <c r="J299" s="195"/>
      <c r="K299" s="136"/>
      <c r="L299" s="136"/>
      <c r="M299" s="136"/>
      <c r="N299" s="136"/>
      <c r="O299" s="136"/>
      <c r="P299" s="136"/>
      <c r="Q299" s="131"/>
      <c r="R299" s="132"/>
      <c r="S299" s="132"/>
      <c r="T299" s="132"/>
      <c r="U299" s="132"/>
      <c r="V299" s="132"/>
      <c r="W299" s="136"/>
      <c r="X299" s="136"/>
      <c r="Y299" s="136"/>
      <c r="Z299" s="136"/>
      <c r="AA299" s="136"/>
      <c r="AB299" s="136"/>
    </row>
    <row r="300" spans="1:28" s="4" customFormat="1" ht="13.5" customHeight="1" thickBot="1" x14ac:dyDescent="0.25">
      <c r="A300" s="33"/>
      <c r="B300" s="265"/>
      <c r="C300" s="29" t="s">
        <v>77</v>
      </c>
      <c r="D300" s="250"/>
      <c r="E300" s="194"/>
      <c r="F300" s="195"/>
      <c r="G300" s="195"/>
      <c r="H300" s="195"/>
      <c r="I300" s="195"/>
      <c r="J300" s="195"/>
      <c r="K300" s="136"/>
      <c r="L300" s="136"/>
      <c r="M300" s="136"/>
      <c r="N300" s="136"/>
      <c r="O300" s="136"/>
      <c r="P300" s="136"/>
      <c r="Q300" s="131"/>
      <c r="R300" s="132"/>
      <c r="S300" s="132"/>
      <c r="T300" s="132"/>
      <c r="U300" s="132"/>
      <c r="V300" s="132"/>
      <c r="W300" s="136"/>
      <c r="X300" s="136"/>
      <c r="Y300" s="136"/>
      <c r="Z300" s="136"/>
      <c r="AA300" s="136"/>
      <c r="AB300" s="136"/>
    </row>
    <row r="301" spans="1:28" s="4" customFormat="1" ht="13.5" customHeight="1" x14ac:dyDescent="0.2">
      <c r="A301" s="79">
        <v>76</v>
      </c>
      <c r="B301" s="169" t="s">
        <v>104</v>
      </c>
      <c r="C301" s="45" t="s">
        <v>77</v>
      </c>
      <c r="D301" s="187">
        <f t="shared" ref="D301:D302" si="489">+Q301*96%</f>
        <v>64.599999999999994</v>
      </c>
      <c r="E301" s="187">
        <f t="shared" ref="E301:I302" si="490">Q301</f>
        <v>67.290000000000006</v>
      </c>
      <c r="F301" s="187">
        <f t="shared" si="490"/>
        <v>69.989999999999995</v>
      </c>
      <c r="G301" s="187">
        <f t="shared" si="490"/>
        <v>72.790000000000006</v>
      </c>
      <c r="H301" s="187">
        <f t="shared" si="490"/>
        <v>75.7</v>
      </c>
      <c r="I301" s="187">
        <f t="shared" si="490"/>
        <v>78.73</v>
      </c>
      <c r="J301" s="187">
        <f>V301</f>
        <v>81.87</v>
      </c>
      <c r="K301" s="130"/>
      <c r="L301" s="130">
        <f>(F301/E301)-1</f>
        <v>4.0125000000000001E-2</v>
      </c>
      <c r="M301" s="130">
        <f t="shared" ref="M301:P301" si="491">(G301/F301)-1</f>
        <v>4.0006E-2</v>
      </c>
      <c r="N301" s="130">
        <f t="shared" si="491"/>
        <v>3.9978E-2</v>
      </c>
      <c r="O301" s="130">
        <f t="shared" si="491"/>
        <v>4.0025999999999999E-2</v>
      </c>
      <c r="P301" s="130">
        <f t="shared" si="491"/>
        <v>3.9883000000000002E-2</v>
      </c>
      <c r="Q301" s="204">
        <f>ROUND(VLOOKUP($A301,'2018 REG - ORD 812'!$A$9:$U$303,16,FALSE)*(1+$I$2),5)</f>
        <v>67.294659999999993</v>
      </c>
      <c r="R301" s="204">
        <f>ROUND(VLOOKUP($A301,'2018 REG - ORD 812'!$A$9:$U$303,17,FALSE)*(1+$I$2),5)</f>
        <v>69.986450000000005</v>
      </c>
      <c r="S301" s="204">
        <f>ROUND(VLOOKUP($A301,'2018 REG - ORD 812'!$A$9:$U$303,18,FALSE)*(1+$I$2),5)</f>
        <v>72.785920000000004</v>
      </c>
      <c r="T301" s="204">
        <f>ROUND(VLOOKUP($A301,'2018 REG - ORD 812'!$A$9:$U$303,19,FALSE)*(1+$I$2),5)</f>
        <v>75.69735</v>
      </c>
      <c r="U301" s="204">
        <f>ROUND(VLOOKUP($A301,'2018 REG - ORD 812'!$A$9:$U$303,20,FALSE)*(1+$I$2),5)</f>
        <v>78.725250000000003</v>
      </c>
      <c r="V301" s="204">
        <f>ROUND(VLOOKUP($A301,'2018 REG - ORD 812'!$A$9:$U$303,21,FALSE)*(1+$I$2),5)</f>
        <v>81.874269999999996</v>
      </c>
      <c r="W301" s="130"/>
      <c r="X301" s="130">
        <f>(R301/Q301)-1</f>
        <v>0.04</v>
      </c>
      <c r="Y301" s="130">
        <f t="shared" ref="Y301:AB301" si="492">(S301/R301)-1</f>
        <v>0.04</v>
      </c>
      <c r="Z301" s="130">
        <f t="shared" si="492"/>
        <v>0.04</v>
      </c>
      <c r="AA301" s="130">
        <f t="shared" si="492"/>
        <v>0.04</v>
      </c>
      <c r="AB301" s="130">
        <f t="shared" si="492"/>
        <v>0.04</v>
      </c>
    </row>
    <row r="302" spans="1:28" s="4" customFormat="1" ht="13.5" customHeight="1" x14ac:dyDescent="0.2">
      <c r="A302" s="33" t="s">
        <v>141</v>
      </c>
      <c r="B302" s="167" t="s">
        <v>103</v>
      </c>
      <c r="C302" s="29" t="s">
        <v>77</v>
      </c>
      <c r="D302" s="188">
        <f t="shared" si="489"/>
        <v>134374</v>
      </c>
      <c r="E302" s="188">
        <f t="shared" si="490"/>
        <v>139973</v>
      </c>
      <c r="F302" s="188">
        <f t="shared" si="490"/>
        <v>145572</v>
      </c>
      <c r="G302" s="188">
        <f t="shared" si="490"/>
        <v>151395</v>
      </c>
      <c r="H302" s="188">
        <f t="shared" si="490"/>
        <v>157450</v>
      </c>
      <c r="I302" s="188">
        <f t="shared" si="490"/>
        <v>163749</v>
      </c>
      <c r="J302" s="188">
        <f>V302</f>
        <v>170298</v>
      </c>
      <c r="K302" s="130">
        <f t="shared" ref="K302:P302" si="493">(E301/E297)-1</f>
        <v>2.4981E-2</v>
      </c>
      <c r="L302" s="130">
        <f t="shared" si="493"/>
        <v>2.5044E-2</v>
      </c>
      <c r="M302" s="130">
        <f t="shared" si="493"/>
        <v>2.5066999999999999E-2</v>
      </c>
      <c r="N302" s="130">
        <f t="shared" si="493"/>
        <v>2.5051E-2</v>
      </c>
      <c r="O302" s="130">
        <f t="shared" si="493"/>
        <v>2.4996999999999998E-2</v>
      </c>
      <c r="P302" s="130">
        <f t="shared" si="493"/>
        <v>2.4912E-2</v>
      </c>
      <c r="Q302" s="131">
        <f t="shared" ref="Q302:U302" si="494">ROUND((Q301*2080),5)</f>
        <v>139972.8928</v>
      </c>
      <c r="R302" s="132">
        <f t="shared" si="494"/>
        <v>145571.81599999999</v>
      </c>
      <c r="S302" s="132">
        <f t="shared" si="494"/>
        <v>151394.71359999999</v>
      </c>
      <c r="T302" s="132">
        <f t="shared" si="494"/>
        <v>157450.48800000001</v>
      </c>
      <c r="U302" s="132">
        <f t="shared" si="494"/>
        <v>163748.51999999999</v>
      </c>
      <c r="V302" s="132">
        <f>ROUND((V301*2080),5)</f>
        <v>170298.4816</v>
      </c>
      <c r="W302" s="130">
        <f t="shared" ref="W302:AB302" si="495">(Q301/Q297)-1</f>
        <v>2.5000000000000001E-2</v>
      </c>
      <c r="X302" s="130">
        <f t="shared" si="495"/>
        <v>2.5000000000000001E-2</v>
      </c>
      <c r="Y302" s="130">
        <f t="shared" si="495"/>
        <v>2.5000000000000001E-2</v>
      </c>
      <c r="Z302" s="130">
        <f t="shared" si="495"/>
        <v>2.5000000000000001E-2</v>
      </c>
      <c r="AA302" s="130">
        <f t="shared" si="495"/>
        <v>2.5000000000000001E-2</v>
      </c>
      <c r="AB302" s="130">
        <f t="shared" si="495"/>
        <v>2.5000000000000001E-2</v>
      </c>
    </row>
    <row r="303" spans="1:28" s="4" customFormat="1" ht="13.5" customHeight="1" thickBot="1" x14ac:dyDescent="0.25">
      <c r="A303" s="81"/>
      <c r="B303" s="269"/>
      <c r="C303" s="39" t="s">
        <v>77</v>
      </c>
      <c r="D303" s="188"/>
      <c r="E303" s="267"/>
      <c r="F303" s="188"/>
      <c r="G303" s="188"/>
      <c r="H303" s="188"/>
      <c r="I303" s="188"/>
      <c r="J303" s="188"/>
      <c r="K303" s="130"/>
      <c r="L303" s="130"/>
      <c r="M303" s="130"/>
      <c r="N303" s="130"/>
      <c r="O303" s="130"/>
      <c r="P303" s="130"/>
      <c r="Q303" s="131"/>
      <c r="R303" s="132"/>
      <c r="S303" s="132"/>
      <c r="T303" s="132"/>
      <c r="U303" s="132"/>
      <c r="V303" s="132"/>
      <c r="W303" s="130"/>
      <c r="X303" s="130"/>
      <c r="Y303" s="130"/>
      <c r="Z303" s="130"/>
      <c r="AA303" s="130"/>
      <c r="AB303" s="130"/>
    </row>
    <row r="304" spans="1:28" s="4" customFormat="1" ht="13.5" customHeight="1" x14ac:dyDescent="0.2">
      <c r="A304" s="79">
        <v>77</v>
      </c>
      <c r="B304" s="166" t="s">
        <v>100</v>
      </c>
      <c r="C304" s="45" t="s">
        <v>77</v>
      </c>
      <c r="D304" s="187">
        <f t="shared" ref="D304:D305" si="496">+Q304*96%</f>
        <v>66.22</v>
      </c>
      <c r="E304" s="187">
        <f t="shared" ref="E304:E305" si="497">Q304</f>
        <v>68.98</v>
      </c>
      <c r="F304" s="187">
        <f t="shared" ref="F304:F305" si="498">R304</f>
        <v>71.739999999999995</v>
      </c>
      <c r="G304" s="187">
        <f t="shared" ref="G304:G305" si="499">S304</f>
        <v>74.61</v>
      </c>
      <c r="H304" s="187">
        <f t="shared" ref="H304:H305" si="500">T304</f>
        <v>77.59</v>
      </c>
      <c r="I304" s="187">
        <f t="shared" ref="I304:I305" si="501">U304</f>
        <v>80.69</v>
      </c>
      <c r="J304" s="187">
        <f>V304</f>
        <v>83.92</v>
      </c>
      <c r="K304" s="130"/>
      <c r="L304" s="130">
        <f>(F304/E304)-1</f>
        <v>4.0011999999999999E-2</v>
      </c>
      <c r="M304" s="130">
        <f t="shared" ref="M304" si="502">(G304/F304)-1</f>
        <v>4.0006E-2</v>
      </c>
      <c r="N304" s="130">
        <f t="shared" ref="N304" si="503">(H304/G304)-1</f>
        <v>3.9940999999999997E-2</v>
      </c>
      <c r="O304" s="130">
        <f t="shared" ref="O304" si="504">(I304/H304)-1</f>
        <v>3.9954000000000003E-2</v>
      </c>
      <c r="P304" s="130">
        <f t="shared" ref="P304" si="505">(J304/I304)-1</f>
        <v>4.0030000000000003E-2</v>
      </c>
      <c r="Q304" s="204">
        <f>ROUND((Q301*(1+0.025)),5)</f>
        <v>68.977029999999999</v>
      </c>
      <c r="R304" s="204">
        <f t="shared" ref="R304:V304" si="506">ROUND((R301*(1+0.025)),5)</f>
        <v>71.736109999999996</v>
      </c>
      <c r="S304" s="204">
        <f t="shared" si="506"/>
        <v>74.60557</v>
      </c>
      <c r="T304" s="204">
        <f t="shared" si="506"/>
        <v>77.589780000000005</v>
      </c>
      <c r="U304" s="204">
        <f t="shared" si="506"/>
        <v>80.693380000000005</v>
      </c>
      <c r="V304" s="204">
        <f t="shared" si="506"/>
        <v>83.921130000000005</v>
      </c>
      <c r="W304" s="130"/>
      <c r="X304" s="130">
        <f>(R304/Q304)-1</f>
        <v>0.04</v>
      </c>
      <c r="Y304" s="130">
        <f t="shared" ref="Y304" si="507">(S304/R304)-1</f>
        <v>0.04</v>
      </c>
      <c r="Z304" s="130">
        <f t="shared" ref="Z304" si="508">(T304/S304)-1</f>
        <v>0.04</v>
      </c>
      <c r="AA304" s="130">
        <f t="shared" ref="AA304" si="509">(U304/T304)-1</f>
        <v>0.04</v>
      </c>
      <c r="AB304" s="130">
        <f t="shared" ref="AB304" si="510">(V304/U304)-1</f>
        <v>0.04</v>
      </c>
    </row>
    <row r="305" spans="1:28" s="4" customFormat="1" ht="13.5" customHeight="1" thickBot="1" x14ac:dyDescent="0.25">
      <c r="A305" s="81" t="s">
        <v>141</v>
      </c>
      <c r="B305" s="168"/>
      <c r="C305" s="39" t="s">
        <v>77</v>
      </c>
      <c r="D305" s="273">
        <f t="shared" si="496"/>
        <v>137733</v>
      </c>
      <c r="E305" s="273">
        <f t="shared" si="497"/>
        <v>143472</v>
      </c>
      <c r="F305" s="273">
        <f t="shared" si="498"/>
        <v>149211</v>
      </c>
      <c r="G305" s="273">
        <f t="shared" si="499"/>
        <v>155180</v>
      </c>
      <c r="H305" s="273">
        <f t="shared" si="500"/>
        <v>161387</v>
      </c>
      <c r="I305" s="273">
        <f t="shared" si="501"/>
        <v>167842</v>
      </c>
      <c r="J305" s="273">
        <f>V305</f>
        <v>174556</v>
      </c>
      <c r="K305" s="130">
        <f>(E304/E301)-1</f>
        <v>2.5114999999999998E-2</v>
      </c>
      <c r="L305" s="130">
        <f t="shared" ref="L305:P305" si="511">(F304/F301)-1</f>
        <v>2.5003999999999998E-2</v>
      </c>
      <c r="M305" s="130">
        <f t="shared" si="511"/>
        <v>2.5003000000000001E-2</v>
      </c>
      <c r="N305" s="130">
        <f t="shared" si="511"/>
        <v>2.4967E-2</v>
      </c>
      <c r="O305" s="130">
        <f t="shared" si="511"/>
        <v>2.4895E-2</v>
      </c>
      <c r="P305" s="130">
        <f t="shared" si="511"/>
        <v>2.504E-2</v>
      </c>
      <c r="Q305" s="131">
        <f t="shared" ref="Q305:U305" si="512">ROUND((Q304*2080),5)</f>
        <v>143472.2224</v>
      </c>
      <c r="R305" s="132">
        <f t="shared" si="512"/>
        <v>149211.10879999999</v>
      </c>
      <c r="S305" s="132">
        <f t="shared" si="512"/>
        <v>155179.58559999999</v>
      </c>
      <c r="T305" s="132">
        <f t="shared" si="512"/>
        <v>161386.74239999999</v>
      </c>
      <c r="U305" s="132">
        <f t="shared" si="512"/>
        <v>167842.2304</v>
      </c>
      <c r="V305" s="132">
        <f>ROUND((V304*2080),5)</f>
        <v>174555.9504</v>
      </c>
      <c r="W305" s="130">
        <f>(Q304/Q301)-1</f>
        <v>2.5000000000000001E-2</v>
      </c>
      <c r="X305" s="130">
        <f t="shared" ref="X305:AB305" si="513">(R304/R301)-1</f>
        <v>2.5000000000000001E-2</v>
      </c>
      <c r="Y305" s="130">
        <f t="shared" si="513"/>
        <v>2.5000000000000001E-2</v>
      </c>
      <c r="Z305" s="130">
        <f t="shared" si="513"/>
        <v>2.5000000000000001E-2</v>
      </c>
      <c r="AA305" s="130">
        <f t="shared" si="513"/>
        <v>2.5000000000000001E-2</v>
      </c>
      <c r="AB305" s="130">
        <f t="shared" si="513"/>
        <v>2.5000000000000001E-2</v>
      </c>
    </row>
    <row r="307" spans="1:28" x14ac:dyDescent="0.25">
      <c r="D307" s="268"/>
      <c r="E307" s="268"/>
      <c r="F307" s="268"/>
      <c r="G307" s="268"/>
      <c r="H307" s="268"/>
      <c r="I307" s="268"/>
      <c r="J307" s="268"/>
    </row>
  </sheetData>
  <mergeCells count="48">
    <mergeCell ref="D33:D35"/>
    <mergeCell ref="D36:D38"/>
    <mergeCell ref="D39:D41"/>
    <mergeCell ref="D6:D7"/>
    <mergeCell ref="D9:D11"/>
    <mergeCell ref="D12:D14"/>
    <mergeCell ref="D15:D17"/>
    <mergeCell ref="D18:D20"/>
    <mergeCell ref="D21:D23"/>
    <mergeCell ref="D24:D26"/>
    <mergeCell ref="D27:D29"/>
    <mergeCell ref="D30:D32"/>
    <mergeCell ref="E27:E29"/>
    <mergeCell ref="F27:F29"/>
    <mergeCell ref="E30:E32"/>
    <mergeCell ref="E33:E35"/>
    <mergeCell ref="E21:E23"/>
    <mergeCell ref="F21:F23"/>
    <mergeCell ref="G21:G23"/>
    <mergeCell ref="E24:E26"/>
    <mergeCell ref="F24:F26"/>
    <mergeCell ref="G24:G26"/>
    <mergeCell ref="E15:E17"/>
    <mergeCell ref="F15:F17"/>
    <mergeCell ref="G15:G17"/>
    <mergeCell ref="H15:H17"/>
    <mergeCell ref="I15:I17"/>
    <mergeCell ref="E18:E20"/>
    <mergeCell ref="F18:F20"/>
    <mergeCell ref="G18:G20"/>
    <mergeCell ref="H18:H20"/>
    <mergeCell ref="I18:I20"/>
    <mergeCell ref="J12:J14"/>
    <mergeCell ref="A1:B1"/>
    <mergeCell ref="R5:W5"/>
    <mergeCell ref="X5:AC5"/>
    <mergeCell ref="E9:E11"/>
    <mergeCell ref="F9:F11"/>
    <mergeCell ref="G9:G11"/>
    <mergeCell ref="H9:H11"/>
    <mergeCell ref="I9:I11"/>
    <mergeCell ref="J9:J11"/>
    <mergeCell ref="A5:J5"/>
    <mergeCell ref="E12:E14"/>
    <mergeCell ref="F12:F14"/>
    <mergeCell ref="G12:G14"/>
    <mergeCell ref="H12:H14"/>
    <mergeCell ref="I12:I14"/>
  </mergeCells>
  <printOptions horizontalCentered="1"/>
  <pageMargins left="0" right="0" top="0.75" bottom="0.53" header="0.3" footer="0.3"/>
  <pageSetup fitToHeight="7" orientation="landscape" r:id="rId1"/>
  <rowBreaks count="7" manualBreakCount="7">
    <brk id="38" max="9" man="1"/>
    <brk id="68" max="9" man="1"/>
    <brk id="98" max="9" man="1"/>
    <brk id="129" max="9" man="1"/>
    <brk id="187" max="9" man="1"/>
    <brk id="218" max="9" man="1"/>
    <brk id="248"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60"/>
  <sheetViews>
    <sheetView topLeftCell="A93" zoomScale="130" zoomScaleNormal="130" workbookViewId="0">
      <selection sqref="A1:B1"/>
    </sheetView>
  </sheetViews>
  <sheetFormatPr defaultRowHeight="15" x14ac:dyDescent="0.25"/>
  <cols>
    <col min="1" max="1" width="5.42578125" style="78" customWidth="1"/>
    <col min="2" max="2" width="36.140625" style="78" customWidth="1"/>
    <col min="3" max="3" width="15.85546875" customWidth="1"/>
    <col min="4" max="4" width="14.42578125" customWidth="1"/>
    <col min="5" max="5" width="14.140625" customWidth="1"/>
  </cols>
  <sheetData>
    <row r="1" spans="1:10" s="212" customFormat="1" x14ac:dyDescent="0.25">
      <c r="A1" s="206" t="s">
        <v>0</v>
      </c>
      <c r="B1" s="210"/>
      <c r="C1" s="28"/>
      <c r="D1" s="261" t="s">
        <v>293</v>
      </c>
      <c r="E1" s="58">
        <f>+'2019 REG - ORD 841'!I2</f>
        <v>2.9499999999999998E-2</v>
      </c>
      <c r="F1" s="3"/>
    </row>
    <row r="2" spans="1:10" s="212" customFormat="1" x14ac:dyDescent="0.25">
      <c r="A2" s="206" t="s">
        <v>230</v>
      </c>
      <c r="B2" s="213"/>
      <c r="C2" s="28"/>
      <c r="D2" s="59" t="s">
        <v>67</v>
      </c>
      <c r="E2" s="60" t="s">
        <v>277</v>
      </c>
      <c r="F2" s="60"/>
    </row>
    <row r="3" spans="1:10" s="212" customFormat="1" x14ac:dyDescent="0.25">
      <c r="A3" s="214">
        <v>2019</v>
      </c>
      <c r="B3" s="213"/>
      <c r="C3" s="28"/>
      <c r="D3" s="59"/>
      <c r="E3" s="4"/>
      <c r="F3" s="60"/>
    </row>
    <row r="4" spans="1:10" s="212" customFormat="1" ht="12" thickBot="1" x14ac:dyDescent="0.25">
      <c r="A4" s="28"/>
      <c r="B4" s="215"/>
      <c r="C4" s="28"/>
      <c r="D4" s="180"/>
      <c r="E4" s="28"/>
      <c r="F4" s="211"/>
    </row>
    <row r="5" spans="1:10" s="218" customFormat="1" ht="15" customHeight="1" x14ac:dyDescent="0.2">
      <c r="A5" s="90"/>
      <c r="B5" s="216"/>
      <c r="C5" s="217"/>
      <c r="D5" s="428" t="s">
        <v>231</v>
      </c>
      <c r="E5" s="429"/>
      <c r="F5" s="211"/>
    </row>
    <row r="6" spans="1:10" s="212" customFormat="1" ht="12" thickBot="1" x14ac:dyDescent="0.25">
      <c r="A6" s="87" t="s">
        <v>9</v>
      </c>
      <c r="B6" s="219" t="s">
        <v>10</v>
      </c>
      <c r="C6" s="74" t="s">
        <v>72</v>
      </c>
      <c r="D6" s="220" t="s">
        <v>232</v>
      </c>
      <c r="E6" s="221" t="s">
        <v>233</v>
      </c>
      <c r="F6" s="211"/>
    </row>
    <row r="7" spans="1:10" s="212" customFormat="1" ht="13.5" customHeight="1" x14ac:dyDescent="0.2">
      <c r="A7" s="76">
        <v>1</v>
      </c>
      <c r="B7" s="222" t="s">
        <v>237</v>
      </c>
      <c r="C7" s="24" t="s">
        <v>105</v>
      </c>
      <c r="D7" s="262">
        <f>ROUND(('2018 Extra Help - ORD 806'!D7*'2019 Extra Help - ORD 841'!$E$1)+'2018 Extra Help - ORD 806'!D7,5)</f>
        <v>13.38</v>
      </c>
      <c r="E7" s="262">
        <f>ROUND(('2018 Extra Help - ORD 806'!E7*'2019 Extra Help - ORD 841'!$E$1)+'2018 Extra Help - ORD 806'!E7,5)</f>
        <v>14.45</v>
      </c>
      <c r="F7" s="211"/>
      <c r="G7" s="211"/>
      <c r="H7" s="211"/>
      <c r="J7" s="223"/>
    </row>
    <row r="8" spans="1:10" s="212" customFormat="1" ht="13.5" customHeight="1" x14ac:dyDescent="0.2">
      <c r="A8" s="76"/>
      <c r="B8" s="224" t="s">
        <v>267</v>
      </c>
      <c r="C8" s="29" t="s">
        <v>105</v>
      </c>
      <c r="D8" s="225"/>
      <c r="E8" s="225"/>
      <c r="F8" s="211"/>
    </row>
    <row r="9" spans="1:10" s="212" customFormat="1" ht="13.5" customHeight="1" x14ac:dyDescent="0.2">
      <c r="A9" s="76"/>
      <c r="B9" s="224" t="s">
        <v>275</v>
      </c>
      <c r="C9" s="29" t="s">
        <v>105</v>
      </c>
      <c r="D9" s="225"/>
      <c r="E9" s="225"/>
      <c r="F9" s="211"/>
    </row>
    <row r="10" spans="1:10" s="212" customFormat="1" ht="13.5" customHeight="1" thickBot="1" x14ac:dyDescent="0.25">
      <c r="A10" s="80"/>
      <c r="B10" s="226"/>
      <c r="C10" s="39"/>
      <c r="D10" s="227"/>
      <c r="E10" s="227"/>
      <c r="F10" s="211"/>
    </row>
    <row r="11" spans="1:10" s="212" customFormat="1" ht="13.5" customHeight="1" x14ac:dyDescent="0.2">
      <c r="A11" s="79">
        <v>2</v>
      </c>
      <c r="B11" s="228" t="s">
        <v>238</v>
      </c>
      <c r="C11" s="45" t="s">
        <v>105</v>
      </c>
      <c r="D11" s="262">
        <f>ROUND(('2018 Extra Help - ORD 806'!D11*'2019 Extra Help - ORD 841'!$E$1)+'2018 Extra Help - ORD 806'!D11,5)</f>
        <v>13.61</v>
      </c>
      <c r="E11" s="262">
        <f>ROUND(('2018 Extra Help - ORD 806'!E11*'2019 Extra Help - ORD 841'!$E$1)+'2018 Extra Help - ORD 806'!E11,5)</f>
        <v>14.76</v>
      </c>
      <c r="F11" s="211"/>
      <c r="G11" s="223"/>
    </row>
    <row r="12" spans="1:10" s="212" customFormat="1" ht="13.5" customHeight="1" x14ac:dyDescent="0.2">
      <c r="A12" s="76"/>
      <c r="B12" s="222" t="s">
        <v>239</v>
      </c>
      <c r="C12" s="29" t="s">
        <v>105</v>
      </c>
      <c r="D12" s="243"/>
      <c r="E12" s="243"/>
      <c r="F12" s="264"/>
    </row>
    <row r="13" spans="1:10" s="212" customFormat="1" ht="13.5" customHeight="1" x14ac:dyDescent="0.2">
      <c r="A13" s="76"/>
      <c r="B13" s="222" t="s">
        <v>240</v>
      </c>
      <c r="C13" s="24" t="s">
        <v>105</v>
      </c>
      <c r="D13" s="243"/>
      <c r="E13" s="243"/>
      <c r="F13" s="211"/>
    </row>
    <row r="14" spans="1:10" s="212" customFormat="1" ht="13.5" customHeight="1" x14ac:dyDescent="0.2">
      <c r="A14" s="76"/>
      <c r="B14" s="222" t="s">
        <v>241</v>
      </c>
      <c r="C14" s="24" t="s">
        <v>105</v>
      </c>
      <c r="D14" s="225"/>
      <c r="E14" s="225"/>
      <c r="F14" s="211"/>
    </row>
    <row r="15" spans="1:10" s="212" customFormat="1" ht="13.5" customHeight="1" thickBot="1" x14ac:dyDescent="0.25">
      <c r="A15" s="76"/>
      <c r="B15" s="224"/>
      <c r="C15" s="29"/>
      <c r="D15" s="225"/>
      <c r="E15" s="225"/>
      <c r="F15" s="211"/>
    </row>
    <row r="16" spans="1:10" s="212" customFormat="1" ht="13.5" customHeight="1" x14ac:dyDescent="0.2">
      <c r="A16" s="79">
        <v>3</v>
      </c>
      <c r="B16" s="228" t="s">
        <v>242</v>
      </c>
      <c r="C16" s="45" t="s">
        <v>105</v>
      </c>
      <c r="D16" s="262">
        <f>ROUND(('2018 Extra Help - ORD 806'!D16*'2019 Extra Help - ORD 841'!$E$1)+'2018 Extra Help - ORD 806'!D16,5)</f>
        <v>13.84</v>
      </c>
      <c r="E16" s="262">
        <f>ROUND(('2018 Extra Help - ORD 806'!E16*'2019 Extra Help - ORD 841'!$E$1)+'2018 Extra Help - ORD 806'!E16,5)</f>
        <v>15.07</v>
      </c>
      <c r="F16" s="211"/>
      <c r="G16" s="223"/>
    </row>
    <row r="17" spans="1:7" s="212" customFormat="1" ht="13.5" customHeight="1" x14ac:dyDescent="0.2">
      <c r="A17" s="76"/>
      <c r="B17" s="224" t="s">
        <v>243</v>
      </c>
      <c r="C17" s="29" t="s">
        <v>105</v>
      </c>
      <c r="D17" s="225"/>
      <c r="E17" s="225"/>
      <c r="F17" s="211"/>
    </row>
    <row r="18" spans="1:7" s="212" customFormat="1" ht="13.5" customHeight="1" thickBot="1" x14ac:dyDescent="0.25">
      <c r="A18" s="80"/>
      <c r="B18" s="226"/>
      <c r="C18" s="39"/>
      <c r="D18" s="227"/>
      <c r="E18" s="227"/>
      <c r="F18" s="211"/>
    </row>
    <row r="19" spans="1:7" s="212" customFormat="1" ht="13.5" customHeight="1" x14ac:dyDescent="0.2">
      <c r="A19" s="79">
        <v>4</v>
      </c>
      <c r="B19" s="228" t="s">
        <v>244</v>
      </c>
      <c r="C19" s="45" t="s">
        <v>105</v>
      </c>
      <c r="D19" s="262">
        <f>ROUND(('2018 Extra Help - ORD 806'!D19*'2019 Extra Help - ORD 841'!$E$1)+'2018 Extra Help - ORD 806'!D19,5)</f>
        <v>14.07</v>
      </c>
      <c r="E19" s="262">
        <f>ROUND(('2018 Extra Help - ORD 806'!E19*'2019 Extra Help - ORD 841'!$E$1)+'2018 Extra Help - ORD 806'!E19,5)</f>
        <v>15.39</v>
      </c>
      <c r="F19" s="211"/>
      <c r="G19" s="223"/>
    </row>
    <row r="20" spans="1:7" s="212" customFormat="1" ht="13.5" customHeight="1" x14ac:dyDescent="0.2">
      <c r="A20" s="76"/>
      <c r="B20" s="224"/>
      <c r="C20" s="29"/>
      <c r="D20" s="225"/>
      <c r="E20" s="225"/>
      <c r="F20" s="211"/>
    </row>
    <row r="21" spans="1:7" s="212" customFormat="1" ht="13.5" customHeight="1" thickBot="1" x14ac:dyDescent="0.25">
      <c r="A21" s="80"/>
      <c r="B21" s="226"/>
      <c r="C21" s="39"/>
      <c r="D21" s="227"/>
      <c r="E21" s="227"/>
      <c r="F21" s="211"/>
      <c r="G21" s="229"/>
    </row>
    <row r="22" spans="1:7" s="212" customFormat="1" ht="13.5" customHeight="1" x14ac:dyDescent="0.2">
      <c r="A22" s="79">
        <v>5</v>
      </c>
      <c r="B22" s="228" t="s">
        <v>245</v>
      </c>
      <c r="C22" s="45" t="s">
        <v>105</v>
      </c>
      <c r="D22" s="262">
        <f>ROUND(('2018 Extra Help - ORD 806'!D22*'2019 Extra Help - ORD 841'!$E$1)+'2018 Extra Help - ORD 806'!D22,5)</f>
        <v>14.31</v>
      </c>
      <c r="E22" s="262">
        <f>ROUND(('2018 Extra Help - ORD 806'!E22*'2019 Extra Help - ORD 841'!$E$1)+'2018 Extra Help - ORD 806'!E22,5)</f>
        <v>15.72</v>
      </c>
      <c r="F22" s="211"/>
      <c r="G22" s="223"/>
    </row>
    <row r="23" spans="1:7" s="212" customFormat="1" ht="13.5" customHeight="1" x14ac:dyDescent="0.2">
      <c r="A23" s="76"/>
      <c r="B23" s="222" t="s">
        <v>246</v>
      </c>
      <c r="C23" s="29" t="s">
        <v>105</v>
      </c>
      <c r="D23" s="243"/>
      <c r="E23" s="243"/>
      <c r="F23" s="211"/>
    </row>
    <row r="24" spans="1:7" s="212" customFormat="1" ht="13.5" customHeight="1" x14ac:dyDescent="0.2">
      <c r="A24" s="76"/>
      <c r="B24" s="224" t="s">
        <v>247</v>
      </c>
      <c r="C24" s="29" t="s">
        <v>105</v>
      </c>
      <c r="D24" s="225"/>
      <c r="E24" s="225"/>
      <c r="F24" s="211"/>
    </row>
    <row r="25" spans="1:7" s="212" customFormat="1" ht="13.5" customHeight="1" thickBot="1" x14ac:dyDescent="0.25">
      <c r="A25" s="80"/>
      <c r="B25" s="226"/>
      <c r="C25" s="39"/>
      <c r="D25" s="227"/>
      <c r="E25" s="227"/>
      <c r="F25" s="211"/>
    </row>
    <row r="26" spans="1:7" s="212" customFormat="1" ht="13.5" customHeight="1" x14ac:dyDescent="0.2">
      <c r="A26" s="79">
        <v>6</v>
      </c>
      <c r="B26" s="228"/>
      <c r="C26" s="45"/>
      <c r="D26" s="262">
        <f>ROUND(('2018 Extra Help - ORD 806'!D26*'2019 Extra Help - ORD 841'!$E$1)+'2018 Extra Help - ORD 806'!D26,5)</f>
        <v>14.56</v>
      </c>
      <c r="E26" s="262">
        <f>ROUND(('2018 Extra Help - ORD 806'!E26*'2019 Extra Help - ORD 841'!$E$1)+'2018 Extra Help - ORD 806'!E26,5)</f>
        <v>16.059999999999999</v>
      </c>
      <c r="F26" s="211"/>
    </row>
    <row r="27" spans="1:7" s="212" customFormat="1" ht="13.5" customHeight="1" x14ac:dyDescent="0.2">
      <c r="A27" s="76"/>
      <c r="B27" s="224"/>
      <c r="C27" s="29"/>
      <c r="D27" s="188"/>
      <c r="E27" s="188"/>
      <c r="F27" s="211"/>
    </row>
    <row r="28" spans="1:7" s="212" customFormat="1" ht="13.5" customHeight="1" thickBot="1" x14ac:dyDescent="0.25">
      <c r="A28" s="80"/>
      <c r="B28" s="226"/>
      <c r="C28" s="39"/>
      <c r="D28" s="189"/>
      <c r="E28" s="190"/>
      <c r="F28" s="211"/>
    </row>
    <row r="29" spans="1:7" s="212" customFormat="1" ht="13.5" customHeight="1" x14ac:dyDescent="0.2">
      <c r="A29" s="79">
        <v>7</v>
      </c>
      <c r="B29" s="228"/>
      <c r="C29" s="45"/>
      <c r="D29" s="262">
        <f>ROUND(('2018 Extra Help - ORD 806'!D29*'2019 Extra Help - ORD 841'!$E$1)+'2018 Extra Help - ORD 806'!D29,5)</f>
        <v>14.8</v>
      </c>
      <c r="E29" s="262">
        <f>ROUND(('2018 Extra Help - ORD 806'!E29*'2019 Extra Help - ORD 841'!$E$1)+'2018 Extra Help - ORD 806'!E29,5)</f>
        <v>16.399999999999999</v>
      </c>
      <c r="F29" s="211"/>
    </row>
    <row r="30" spans="1:7" s="212" customFormat="1" ht="13.5" customHeight="1" x14ac:dyDescent="0.2">
      <c r="A30" s="76"/>
      <c r="B30" s="224"/>
      <c r="C30" s="29"/>
      <c r="D30" s="188"/>
      <c r="E30" s="188"/>
      <c r="F30" s="211"/>
    </row>
    <row r="31" spans="1:7" s="212" customFormat="1" ht="13.5" customHeight="1" thickBot="1" x14ac:dyDescent="0.25">
      <c r="A31" s="80"/>
      <c r="B31" s="226"/>
      <c r="C31" s="39"/>
      <c r="D31" s="189"/>
      <c r="E31" s="190"/>
      <c r="F31" s="211"/>
    </row>
    <row r="32" spans="1:7" s="212" customFormat="1" ht="13.5" customHeight="1" x14ac:dyDescent="0.2">
      <c r="A32" s="79">
        <v>8</v>
      </c>
      <c r="B32" s="228"/>
      <c r="C32" s="45"/>
      <c r="D32" s="262">
        <f>ROUND(('2018 Extra Help - ORD 806'!D32*'2019 Extra Help - ORD 841'!$E$1)+'2018 Extra Help - ORD 806'!D32,5)</f>
        <v>15.05</v>
      </c>
      <c r="E32" s="262">
        <f>ROUND(('2018 Extra Help - ORD 806'!E32*'2019 Extra Help - ORD 841'!$E$1)+'2018 Extra Help - ORD 806'!E32,5)</f>
        <v>16.739999999999998</v>
      </c>
      <c r="F32" s="211"/>
      <c r="G32" s="223"/>
    </row>
    <row r="33" spans="1:7" s="212" customFormat="1" ht="13.5" customHeight="1" x14ac:dyDescent="0.2">
      <c r="A33" s="76"/>
      <c r="B33" s="222"/>
      <c r="C33" s="29"/>
      <c r="D33" s="243"/>
      <c r="E33" s="243"/>
      <c r="F33" s="211"/>
    </row>
    <row r="34" spans="1:7" s="212" customFormat="1" ht="13.5" customHeight="1" thickBot="1" x14ac:dyDescent="0.25">
      <c r="A34" s="80"/>
      <c r="B34" s="226"/>
      <c r="C34" s="39"/>
      <c r="D34" s="189"/>
      <c r="E34" s="190"/>
      <c r="F34" s="211"/>
    </row>
    <row r="35" spans="1:7" s="212" customFormat="1" ht="13.5" customHeight="1" x14ac:dyDescent="0.2">
      <c r="A35" s="79">
        <v>9</v>
      </c>
      <c r="B35" s="228" t="s">
        <v>248</v>
      </c>
      <c r="C35" s="45" t="s">
        <v>105</v>
      </c>
      <c r="D35" s="262">
        <f>ROUND(('2018 Extra Help - ORD 806'!D35*'2019 Extra Help - ORD 841'!$E$1)+'2018 Extra Help - ORD 806'!D35,5)</f>
        <v>15.31</v>
      </c>
      <c r="E35" s="262">
        <f>ROUND(('2018 Extra Help - ORD 806'!E35*'2019 Extra Help - ORD 841'!$E$1)+'2018 Extra Help - ORD 806'!E35,5)</f>
        <v>17.100000000000001</v>
      </c>
      <c r="F35" s="211"/>
      <c r="G35" s="223"/>
    </row>
    <row r="36" spans="1:7" s="212" customFormat="1" ht="13.5" customHeight="1" x14ac:dyDescent="0.2">
      <c r="A36" s="76"/>
      <c r="B36" s="222" t="s">
        <v>249</v>
      </c>
      <c r="C36" s="29" t="s">
        <v>105</v>
      </c>
      <c r="D36" s="243"/>
      <c r="E36" s="243"/>
      <c r="F36" s="211"/>
      <c r="G36" s="223"/>
    </row>
    <row r="37" spans="1:7" s="212" customFormat="1" ht="13.5" customHeight="1" x14ac:dyDescent="0.2">
      <c r="A37" s="76"/>
      <c r="B37" s="292" t="s">
        <v>302</v>
      </c>
      <c r="C37" s="29" t="s">
        <v>105</v>
      </c>
      <c r="D37" s="243"/>
      <c r="E37" s="243"/>
      <c r="F37" s="211"/>
      <c r="G37" s="223"/>
    </row>
    <row r="38" spans="1:7" s="212" customFormat="1" ht="13.5" customHeight="1" x14ac:dyDescent="0.2">
      <c r="A38" s="76"/>
      <c r="B38" s="224" t="s">
        <v>252</v>
      </c>
      <c r="C38" s="29" t="s">
        <v>105</v>
      </c>
      <c r="D38" s="243"/>
      <c r="E38" s="243"/>
      <c r="F38" s="211"/>
      <c r="G38" s="223"/>
    </row>
    <row r="39" spans="1:7" s="212" customFormat="1" ht="13.5" customHeight="1" x14ac:dyDescent="0.2">
      <c r="A39" s="76"/>
      <c r="B39" s="224"/>
      <c r="C39" s="29"/>
      <c r="D39" s="188"/>
      <c r="E39" s="188"/>
      <c r="F39" s="211"/>
    </row>
    <row r="40" spans="1:7" s="212" customFormat="1" ht="13.5" customHeight="1" thickBot="1" x14ac:dyDescent="0.25">
      <c r="A40" s="80"/>
      <c r="B40" s="226"/>
      <c r="C40" s="39"/>
      <c r="D40" s="189"/>
      <c r="E40" s="190"/>
      <c r="F40" s="211"/>
    </row>
    <row r="41" spans="1:7" s="212" customFormat="1" ht="13.5" customHeight="1" x14ac:dyDescent="0.2">
      <c r="A41" s="79">
        <v>10</v>
      </c>
      <c r="B41" s="228"/>
      <c r="C41" s="45"/>
      <c r="D41" s="262">
        <f>ROUND(('2018 Extra Help - ORD 806'!D41*'2019 Extra Help - ORD 841'!$E$1)+'2018 Extra Help - ORD 806'!D41,5)</f>
        <v>15.57</v>
      </c>
      <c r="E41" s="262">
        <f>ROUND(('2018 Extra Help - ORD 806'!E41*'2019 Extra Help - ORD 841'!$E$1)+'2018 Extra Help - ORD 806'!E41,5)</f>
        <v>17.46</v>
      </c>
      <c r="F41" s="211"/>
      <c r="G41" s="223"/>
    </row>
    <row r="42" spans="1:7" s="212" customFormat="1" ht="13.5" customHeight="1" x14ac:dyDescent="0.2">
      <c r="A42" s="76"/>
      <c r="B42" s="224"/>
      <c r="C42" s="29"/>
      <c r="D42" s="188"/>
      <c r="E42" s="188"/>
      <c r="F42" s="211"/>
    </row>
    <row r="43" spans="1:7" s="212" customFormat="1" ht="13.5" customHeight="1" thickBot="1" x14ac:dyDescent="0.25">
      <c r="A43" s="80"/>
      <c r="B43" s="226"/>
      <c r="C43" s="39"/>
      <c r="D43" s="189"/>
      <c r="E43" s="190"/>
      <c r="F43" s="211"/>
    </row>
    <row r="44" spans="1:7" s="212" customFormat="1" ht="13.5" customHeight="1" x14ac:dyDescent="0.2">
      <c r="A44" s="79">
        <v>11</v>
      </c>
      <c r="B44" s="228" t="s">
        <v>253</v>
      </c>
      <c r="C44" s="45" t="s">
        <v>105</v>
      </c>
      <c r="D44" s="262">
        <f>ROUND(('2018 Extra Help - ORD 806'!D44*'2019 Extra Help - ORD 841'!$E$1)+'2018 Extra Help - ORD 806'!D44,5)</f>
        <v>15.83</v>
      </c>
      <c r="E44" s="262">
        <f>ROUND(('2018 Extra Help - ORD 806'!E44*'2019 Extra Help - ORD 841'!$E$1)+'2018 Extra Help - ORD 806'!E44,5)</f>
        <v>17.829999999999998</v>
      </c>
      <c r="F44" s="211"/>
    </row>
    <row r="45" spans="1:7" s="212" customFormat="1" ht="13.5" customHeight="1" x14ac:dyDescent="0.2">
      <c r="A45" s="76"/>
      <c r="B45" s="224" t="s">
        <v>254</v>
      </c>
      <c r="C45" s="29" t="s">
        <v>105</v>
      </c>
      <c r="D45" s="188"/>
      <c r="E45" s="188"/>
      <c r="F45" s="211"/>
    </row>
    <row r="46" spans="1:7" s="212" customFormat="1" ht="13.5" customHeight="1" thickBot="1" x14ac:dyDescent="0.25">
      <c r="A46" s="80"/>
      <c r="B46" s="226"/>
      <c r="C46" s="39"/>
      <c r="D46" s="189"/>
      <c r="E46" s="190"/>
      <c r="F46" s="211"/>
    </row>
    <row r="47" spans="1:7" s="212" customFormat="1" ht="13.5" customHeight="1" x14ac:dyDescent="0.2">
      <c r="A47" s="79">
        <v>12</v>
      </c>
      <c r="B47" s="228"/>
      <c r="C47" s="45"/>
      <c r="D47" s="262">
        <f>ROUND(('2018 Extra Help - ORD 806'!D47*'2019 Extra Help - ORD 841'!$E$1)+'2018 Extra Help - ORD 806'!D47,5)</f>
        <v>16.100000000000001</v>
      </c>
      <c r="E47" s="262">
        <f>ROUND(('2018 Extra Help - ORD 806'!E47*'2019 Extra Help - ORD 841'!$E$1)+'2018 Extra Help - ORD 806'!E47,5)</f>
        <v>18.2</v>
      </c>
      <c r="F47" s="211"/>
    </row>
    <row r="48" spans="1:7" s="212" customFormat="1" ht="13.5" customHeight="1" x14ac:dyDescent="0.2">
      <c r="A48" s="76"/>
      <c r="B48" s="224"/>
      <c r="C48" s="29"/>
      <c r="D48" s="188"/>
      <c r="E48" s="188"/>
      <c r="F48" s="211"/>
    </row>
    <row r="49" spans="1:7" s="212" customFormat="1" ht="13.5" customHeight="1" thickBot="1" x14ac:dyDescent="0.25">
      <c r="A49" s="80"/>
      <c r="B49" s="226"/>
      <c r="C49" s="39"/>
      <c r="D49" s="189"/>
      <c r="E49" s="190"/>
      <c r="F49" s="211"/>
    </row>
    <row r="50" spans="1:7" s="212" customFormat="1" ht="13.5" customHeight="1" x14ac:dyDescent="0.2">
      <c r="A50" s="79">
        <v>13</v>
      </c>
      <c r="B50" s="228"/>
      <c r="C50" s="230"/>
      <c r="D50" s="262">
        <f>ROUND(('2018 Extra Help - ORD 806'!D50*'2019 Extra Help - ORD 841'!$E$1)+'2018 Extra Help - ORD 806'!D50,5)</f>
        <v>16.38</v>
      </c>
      <c r="E50" s="262">
        <f>ROUND(('2018 Extra Help - ORD 806'!E50*'2019 Extra Help - ORD 841'!$E$1)+'2018 Extra Help - ORD 806'!E50,5)</f>
        <v>18.59</v>
      </c>
      <c r="F50" s="211"/>
    </row>
    <row r="51" spans="1:7" s="212" customFormat="1" ht="13.5" customHeight="1" x14ac:dyDescent="0.2">
      <c r="A51" s="76"/>
      <c r="B51" s="222"/>
      <c r="C51" s="231"/>
      <c r="D51" s="243"/>
      <c r="E51" s="243"/>
      <c r="F51" s="211"/>
    </row>
    <row r="52" spans="1:7" s="212" customFormat="1" ht="13.5" customHeight="1" thickBot="1" x14ac:dyDescent="0.25">
      <c r="A52" s="80"/>
      <c r="B52" s="226"/>
      <c r="C52" s="39"/>
      <c r="D52" s="189"/>
      <c r="E52" s="190"/>
      <c r="F52" s="211"/>
    </row>
    <row r="53" spans="1:7" s="212" customFormat="1" ht="13.5" customHeight="1" x14ac:dyDescent="0.2">
      <c r="A53" s="79">
        <v>14</v>
      </c>
      <c r="B53" s="228" t="s">
        <v>255</v>
      </c>
      <c r="C53" s="45" t="s">
        <v>105</v>
      </c>
      <c r="D53" s="262">
        <f>ROUND(('2018 Extra Help - ORD 806'!D53*'2019 Extra Help - ORD 841'!$E$1)+'2018 Extra Help - ORD 806'!D53,5)</f>
        <v>16.66</v>
      </c>
      <c r="E53" s="262">
        <f>ROUND(('2018 Extra Help - ORD 806'!E53*'2019 Extra Help - ORD 841'!$E$1)+'2018 Extra Help - ORD 806'!E53,5)</f>
        <v>18.98</v>
      </c>
      <c r="F53" s="211"/>
      <c r="G53" s="223"/>
    </row>
    <row r="54" spans="1:7" s="212" customFormat="1" ht="13.5" customHeight="1" x14ac:dyDescent="0.2">
      <c r="A54" s="76"/>
      <c r="B54" s="222" t="s">
        <v>256</v>
      </c>
      <c r="C54" s="29" t="s">
        <v>105</v>
      </c>
      <c r="D54" s="243"/>
      <c r="E54" s="243"/>
      <c r="F54" s="211"/>
    </row>
    <row r="55" spans="1:7" s="212" customFormat="1" ht="13.5" customHeight="1" x14ac:dyDescent="0.2">
      <c r="A55" s="76"/>
      <c r="B55" s="224"/>
      <c r="C55" s="29"/>
      <c r="D55" s="188"/>
      <c r="E55" s="188"/>
      <c r="F55" s="211"/>
    </row>
    <row r="56" spans="1:7" s="212" customFormat="1" ht="13.5" customHeight="1" thickBot="1" x14ac:dyDescent="0.25">
      <c r="A56" s="80"/>
      <c r="B56" s="226"/>
      <c r="C56" s="39"/>
      <c r="D56" s="189"/>
      <c r="E56" s="190"/>
      <c r="F56" s="211"/>
    </row>
    <row r="57" spans="1:7" s="212" customFormat="1" ht="13.5" customHeight="1" x14ac:dyDescent="0.2">
      <c r="A57" s="79">
        <v>15</v>
      </c>
      <c r="B57" s="228"/>
      <c r="C57" s="45"/>
      <c r="D57" s="262">
        <f>ROUND(('2018 Extra Help - ORD 806'!D57*'2019 Extra Help - ORD 841'!$E$1)+'2018 Extra Help - ORD 806'!D57,5)</f>
        <v>16.95</v>
      </c>
      <c r="E57" s="262">
        <f>ROUND(('2018 Extra Help - ORD 806'!E57*'2019 Extra Help - ORD 841'!$E$1)+'2018 Extra Help - ORD 806'!E57,5)</f>
        <v>19.399999999999999</v>
      </c>
      <c r="F57" s="211"/>
    </row>
    <row r="58" spans="1:7" s="212" customFormat="1" ht="13.5" customHeight="1" x14ac:dyDescent="0.2">
      <c r="A58" s="76"/>
      <c r="B58" s="222"/>
      <c r="C58" s="24"/>
      <c r="D58" s="232"/>
      <c r="E58" s="232"/>
      <c r="F58" s="211"/>
    </row>
    <row r="59" spans="1:7" s="212" customFormat="1" ht="13.5" customHeight="1" thickBot="1" x14ac:dyDescent="0.25">
      <c r="A59" s="80"/>
      <c r="B59" s="226"/>
      <c r="C59" s="39"/>
      <c r="D59" s="189"/>
      <c r="E59" s="190"/>
      <c r="F59" s="211"/>
    </row>
    <row r="60" spans="1:7" s="212" customFormat="1" ht="13.5" customHeight="1" x14ac:dyDescent="0.2">
      <c r="A60" s="79">
        <v>16</v>
      </c>
      <c r="B60" s="228"/>
      <c r="C60" s="45"/>
      <c r="D60" s="262">
        <f>ROUND(('2018 Extra Help - ORD 806'!D60*'2019 Extra Help - ORD 841'!$E$1)+'2018 Extra Help - ORD 806'!D60,5)</f>
        <v>17.23</v>
      </c>
      <c r="E60" s="262">
        <f>ROUND(('2018 Extra Help - ORD 806'!E60*'2019 Extra Help - ORD 841'!$E$1)+'2018 Extra Help - ORD 806'!E60,5)</f>
        <v>19.8</v>
      </c>
      <c r="F60" s="211"/>
    </row>
    <row r="61" spans="1:7" s="212" customFormat="1" ht="13.5" customHeight="1" x14ac:dyDescent="0.2">
      <c r="A61" s="76"/>
      <c r="B61" s="224"/>
      <c r="C61" s="29"/>
      <c r="D61" s="188"/>
      <c r="E61" s="188"/>
      <c r="F61" s="211"/>
    </row>
    <row r="62" spans="1:7" s="212" customFormat="1" ht="13.5" customHeight="1" thickBot="1" x14ac:dyDescent="0.25">
      <c r="A62" s="80"/>
      <c r="B62" s="226"/>
      <c r="C62" s="39"/>
      <c r="D62" s="189"/>
      <c r="E62" s="190"/>
      <c r="F62" s="211"/>
    </row>
    <row r="63" spans="1:7" s="212" customFormat="1" ht="13.5" customHeight="1" x14ac:dyDescent="0.2">
      <c r="A63" s="79">
        <v>17</v>
      </c>
      <c r="B63" s="228"/>
      <c r="C63" s="45"/>
      <c r="D63" s="262">
        <f>ROUND(('2018 Extra Help - ORD 806'!D63*'2019 Extra Help - ORD 841'!$E$1)+'2018 Extra Help - ORD 806'!D63,5)</f>
        <v>17.52</v>
      </c>
      <c r="E63" s="262">
        <f>ROUND(('2018 Extra Help - ORD 806'!E63*'2019 Extra Help - ORD 841'!$E$1)+'2018 Extra Help - ORD 806'!E63,5)</f>
        <v>20.21</v>
      </c>
      <c r="F63" s="211"/>
    </row>
    <row r="64" spans="1:7" s="212" customFormat="1" ht="13.5" customHeight="1" x14ac:dyDescent="0.2">
      <c r="A64" s="76"/>
      <c r="B64" s="224"/>
      <c r="C64" s="29"/>
      <c r="D64" s="188"/>
      <c r="E64" s="188"/>
      <c r="F64" s="211"/>
    </row>
    <row r="65" spans="1:7" s="212" customFormat="1" ht="13.5" customHeight="1" thickBot="1" x14ac:dyDescent="0.25">
      <c r="A65" s="80"/>
      <c r="B65" s="226"/>
      <c r="C65" s="39"/>
      <c r="D65" s="189"/>
      <c r="E65" s="190"/>
      <c r="F65" s="211"/>
    </row>
    <row r="66" spans="1:7" s="212" customFormat="1" ht="13.5" customHeight="1" x14ac:dyDescent="0.2">
      <c r="A66" s="79">
        <v>18</v>
      </c>
      <c r="B66" s="224"/>
      <c r="C66" s="45"/>
      <c r="D66" s="262">
        <f>ROUND(('2018 Extra Help - ORD 806'!D66*'2019 Extra Help - ORD 841'!$E$1)+'2018 Extra Help - ORD 806'!D66,5)</f>
        <v>17.82</v>
      </c>
      <c r="E66" s="262">
        <f>ROUND(('2018 Extra Help - ORD 806'!E66*'2019 Extra Help - ORD 841'!$E$1)+'2018 Extra Help - ORD 806'!E66,5)</f>
        <v>20.64</v>
      </c>
      <c r="F66" s="211"/>
    </row>
    <row r="67" spans="1:7" s="212" customFormat="1" ht="13.5" customHeight="1" x14ac:dyDescent="0.2">
      <c r="A67" s="76"/>
      <c r="B67" s="224"/>
      <c r="C67" s="29"/>
      <c r="D67" s="188"/>
      <c r="E67" s="188"/>
      <c r="F67" s="211"/>
    </row>
    <row r="68" spans="1:7" s="212" customFormat="1" ht="13.5" customHeight="1" thickBot="1" x14ac:dyDescent="0.25">
      <c r="A68" s="80"/>
      <c r="B68" s="226"/>
      <c r="C68" s="39"/>
      <c r="D68" s="189"/>
      <c r="E68" s="190"/>
      <c r="F68" s="211"/>
    </row>
    <row r="69" spans="1:7" s="212" customFormat="1" ht="13.5" customHeight="1" x14ac:dyDescent="0.2">
      <c r="A69" s="79">
        <v>19</v>
      </c>
      <c r="B69" s="228"/>
      <c r="C69" s="45"/>
      <c r="D69" s="262">
        <f>ROUND(('2018 Extra Help - ORD 806'!D69*'2019 Extra Help - ORD 841'!$E$1)+'2018 Extra Help - ORD 806'!D69,5)</f>
        <v>18.12</v>
      </c>
      <c r="E69" s="262">
        <f>ROUND(('2018 Extra Help - ORD 806'!E69*'2019 Extra Help - ORD 841'!$E$1)+'2018 Extra Help - ORD 806'!E69,5)</f>
        <v>21.07</v>
      </c>
      <c r="F69" s="211"/>
    </row>
    <row r="70" spans="1:7" s="212" customFormat="1" ht="13.5" customHeight="1" x14ac:dyDescent="0.2">
      <c r="A70" s="76"/>
      <c r="B70" s="224"/>
      <c r="C70" s="29"/>
      <c r="D70" s="188"/>
      <c r="E70" s="188"/>
      <c r="F70" s="211"/>
    </row>
    <row r="71" spans="1:7" s="212" customFormat="1" ht="13.5" customHeight="1" thickBot="1" x14ac:dyDescent="0.25">
      <c r="A71" s="80"/>
      <c r="B71" s="226"/>
      <c r="C71" s="39"/>
      <c r="D71" s="189"/>
      <c r="E71" s="190"/>
      <c r="F71" s="211"/>
    </row>
    <row r="72" spans="1:7" s="212" customFormat="1" ht="13.5" customHeight="1" x14ac:dyDescent="0.2">
      <c r="A72" s="79">
        <v>20</v>
      </c>
      <c r="B72" s="228"/>
      <c r="C72" s="45"/>
      <c r="D72" s="262">
        <f>ROUND(('2018 Extra Help - ORD 806'!D72*'2019 Extra Help - ORD 841'!$E$1)+'2018 Extra Help - ORD 806'!D72,5)</f>
        <v>18.43</v>
      </c>
      <c r="E72" s="262">
        <f>ROUND(('2018 Extra Help - ORD 806'!E72*'2019 Extra Help - ORD 841'!$E$1)+'2018 Extra Help - ORD 806'!E72,5)</f>
        <v>21.52</v>
      </c>
      <c r="F72" s="211"/>
    </row>
    <row r="73" spans="1:7" s="212" customFormat="1" ht="13.5" customHeight="1" x14ac:dyDescent="0.2">
      <c r="A73" s="76"/>
      <c r="B73" s="224"/>
      <c r="C73" s="29"/>
      <c r="D73" s="188"/>
      <c r="E73" s="188"/>
      <c r="F73" s="211"/>
    </row>
    <row r="74" spans="1:7" s="212" customFormat="1" ht="13.5" customHeight="1" thickBot="1" x14ac:dyDescent="0.25">
      <c r="A74" s="80"/>
      <c r="B74" s="226"/>
      <c r="C74" s="39"/>
      <c r="D74" s="189"/>
      <c r="E74" s="190"/>
      <c r="F74" s="211"/>
    </row>
    <row r="75" spans="1:7" s="212" customFormat="1" ht="13.5" customHeight="1" x14ac:dyDescent="0.2">
      <c r="A75" s="79">
        <v>21</v>
      </c>
      <c r="B75" s="228" t="s">
        <v>258</v>
      </c>
      <c r="C75" s="45" t="s">
        <v>105</v>
      </c>
      <c r="D75" s="262">
        <f>ROUND(('2018 Extra Help - ORD 806'!D75*'2019 Extra Help - ORD 841'!$E$1)+'2018 Extra Help - ORD 806'!D75,5)</f>
        <v>18.739999999999998</v>
      </c>
      <c r="E75" s="262">
        <f>ROUND(('2018 Extra Help - ORD 806'!E75*'2019 Extra Help - ORD 841'!$E$1)+'2018 Extra Help - ORD 806'!E75,5)</f>
        <v>21.96</v>
      </c>
      <c r="F75" s="211"/>
      <c r="G75" s="223"/>
    </row>
    <row r="76" spans="1:7" s="212" customFormat="1" ht="13.5" customHeight="1" x14ac:dyDescent="0.2">
      <c r="A76" s="76"/>
      <c r="B76" s="224" t="s">
        <v>19</v>
      </c>
      <c r="C76" s="29" t="s">
        <v>105</v>
      </c>
      <c r="D76" s="188"/>
      <c r="E76" s="188"/>
      <c r="F76" s="211"/>
    </row>
    <row r="77" spans="1:7" s="212" customFormat="1" ht="13.5" customHeight="1" thickBot="1" x14ac:dyDescent="0.25">
      <c r="A77" s="80"/>
      <c r="B77" s="226"/>
      <c r="C77" s="39"/>
      <c r="D77" s="189"/>
      <c r="E77" s="190"/>
      <c r="F77" s="211"/>
    </row>
    <row r="78" spans="1:7" s="212" customFormat="1" ht="13.5" customHeight="1" x14ac:dyDescent="0.2">
      <c r="A78" s="79">
        <v>22</v>
      </c>
      <c r="B78" s="228"/>
      <c r="C78" s="45"/>
      <c r="D78" s="262">
        <f>ROUND(('2018 Extra Help - ORD 806'!D78*'2019 Extra Help - ORD 841'!$E$1)+'2018 Extra Help - ORD 806'!D78,5)</f>
        <v>19.059999999999999</v>
      </c>
      <c r="E78" s="262">
        <f>ROUND(('2018 Extra Help - ORD 806'!E78*'2019 Extra Help - ORD 841'!$E$1)+'2018 Extra Help - ORD 806'!E78,5)</f>
        <v>22.42</v>
      </c>
      <c r="F78" s="211"/>
    </row>
    <row r="79" spans="1:7" s="212" customFormat="1" ht="13.5" customHeight="1" x14ac:dyDescent="0.2">
      <c r="A79" s="76"/>
      <c r="B79" s="224"/>
      <c r="C79" s="29"/>
      <c r="D79" s="188"/>
      <c r="E79" s="188"/>
      <c r="F79" s="211"/>
    </row>
    <row r="80" spans="1:7" s="212" customFormat="1" ht="13.5" customHeight="1" thickBot="1" x14ac:dyDescent="0.25">
      <c r="A80" s="80"/>
      <c r="B80" s="226"/>
      <c r="C80" s="39"/>
      <c r="D80" s="189"/>
      <c r="E80" s="190"/>
      <c r="F80" s="211"/>
    </row>
    <row r="81" spans="1:7" s="212" customFormat="1" ht="13.5" customHeight="1" x14ac:dyDescent="0.2">
      <c r="A81" s="79">
        <v>23</v>
      </c>
      <c r="B81" s="228"/>
      <c r="C81" s="45"/>
      <c r="D81" s="262">
        <f>ROUND(('2018 Extra Help - ORD 806'!D81*'2019 Extra Help - ORD 841'!$E$1)+'2018 Extra Help - ORD 806'!D81,5)</f>
        <v>19.38</v>
      </c>
      <c r="E81" s="262">
        <f>ROUND(('2018 Extra Help - ORD 806'!E81*'2019 Extra Help - ORD 841'!$E$1)+'2018 Extra Help - ORD 806'!E81,5)</f>
        <v>22.89</v>
      </c>
      <c r="F81" s="211"/>
    </row>
    <row r="82" spans="1:7" s="212" customFormat="1" ht="13.5" customHeight="1" x14ac:dyDescent="0.2">
      <c r="A82" s="76"/>
      <c r="B82" s="224"/>
      <c r="C82" s="29"/>
      <c r="D82" s="188"/>
      <c r="E82" s="188"/>
      <c r="F82" s="211"/>
    </row>
    <row r="83" spans="1:7" s="212" customFormat="1" ht="13.5" customHeight="1" thickBot="1" x14ac:dyDescent="0.25">
      <c r="A83" s="80"/>
      <c r="B83" s="226"/>
      <c r="C83" s="39"/>
      <c r="D83" s="189"/>
      <c r="E83" s="190"/>
      <c r="F83" s="211"/>
    </row>
    <row r="84" spans="1:7" s="212" customFormat="1" ht="13.5" customHeight="1" x14ac:dyDescent="0.2">
      <c r="A84" s="79">
        <v>24</v>
      </c>
      <c r="B84" s="228"/>
      <c r="C84" s="45"/>
      <c r="D84" s="262">
        <f>ROUND(('2018 Extra Help - ORD 806'!D84*'2019 Extra Help - ORD 841'!$E$1)+'2018 Extra Help - ORD 806'!D84,5)</f>
        <v>19.7</v>
      </c>
      <c r="E84" s="262">
        <f>ROUND(('2018 Extra Help - ORD 806'!E84*'2019 Extra Help - ORD 841'!$E$1)+'2018 Extra Help - ORD 806'!E84,5)</f>
        <v>23.37</v>
      </c>
      <c r="F84" s="211"/>
    </row>
    <row r="85" spans="1:7" s="212" customFormat="1" ht="13.5" customHeight="1" x14ac:dyDescent="0.2">
      <c r="A85" s="76"/>
      <c r="B85" s="224"/>
      <c r="C85" s="29"/>
      <c r="D85" s="188"/>
      <c r="E85" s="188"/>
      <c r="F85" s="211"/>
    </row>
    <row r="86" spans="1:7" s="212" customFormat="1" ht="13.5" customHeight="1" thickBot="1" x14ac:dyDescent="0.25">
      <c r="A86" s="80"/>
      <c r="B86" s="226"/>
      <c r="C86" s="39"/>
      <c r="D86" s="189"/>
      <c r="E86" s="190"/>
      <c r="F86" s="211"/>
    </row>
    <row r="87" spans="1:7" s="212" customFormat="1" ht="13.5" customHeight="1" x14ac:dyDescent="0.2">
      <c r="A87" s="79">
        <v>25</v>
      </c>
      <c r="B87" s="228"/>
      <c r="C87" s="45"/>
      <c r="D87" s="262">
        <f>ROUND(('2018 Extra Help - ORD 806'!D87*'2019 Extra Help - ORD 841'!$E$1)+'2018 Extra Help - ORD 806'!D87,5)</f>
        <v>20.04</v>
      </c>
      <c r="E87" s="262">
        <f>ROUND(('2018 Extra Help - ORD 806'!E87*'2019 Extra Help - ORD 841'!$E$1)+'2018 Extra Help - ORD 806'!E87,5)</f>
        <v>23.86</v>
      </c>
      <c r="F87" s="211"/>
    </row>
    <row r="88" spans="1:7" s="212" customFormat="1" ht="13.5" customHeight="1" x14ac:dyDescent="0.2">
      <c r="A88" s="76"/>
      <c r="B88" s="224"/>
      <c r="C88" s="29"/>
      <c r="D88" s="188"/>
      <c r="E88" s="188"/>
      <c r="F88" s="211"/>
    </row>
    <row r="89" spans="1:7" s="212" customFormat="1" ht="13.5" customHeight="1" thickBot="1" x14ac:dyDescent="0.25">
      <c r="A89" s="80"/>
      <c r="B89" s="226"/>
      <c r="C89" s="39"/>
      <c r="D89" s="189"/>
      <c r="E89" s="190"/>
      <c r="F89" s="211"/>
    </row>
    <row r="90" spans="1:7" s="212" customFormat="1" ht="13.5" customHeight="1" x14ac:dyDescent="0.2">
      <c r="A90" s="79">
        <v>26</v>
      </c>
      <c r="B90" s="228"/>
      <c r="C90" s="45"/>
      <c r="D90" s="262">
        <f>ROUND(('2018 Extra Help - ORD 806'!D90*'2019 Extra Help - ORD 841'!$E$1)+'2018 Extra Help - ORD 806'!D90,5)</f>
        <v>20.38</v>
      </c>
      <c r="E90" s="262">
        <f>ROUND(('2018 Extra Help - ORD 806'!E90*'2019 Extra Help - ORD 841'!$E$1)+'2018 Extra Help - ORD 806'!E90,5)</f>
        <v>24.36</v>
      </c>
      <c r="F90" s="211"/>
    </row>
    <row r="91" spans="1:7" s="212" customFormat="1" ht="13.5" customHeight="1" x14ac:dyDescent="0.2">
      <c r="A91" s="76"/>
      <c r="B91" s="224"/>
      <c r="C91" s="29"/>
      <c r="D91" s="188"/>
      <c r="E91" s="188"/>
      <c r="F91" s="211"/>
    </row>
    <row r="92" spans="1:7" s="212" customFormat="1" ht="13.5" customHeight="1" thickBot="1" x14ac:dyDescent="0.25">
      <c r="A92" s="80"/>
      <c r="B92" s="226"/>
      <c r="C92" s="39"/>
      <c r="D92" s="189"/>
      <c r="E92" s="190"/>
      <c r="F92" s="211"/>
    </row>
    <row r="93" spans="1:7" s="212" customFormat="1" ht="13.5" customHeight="1" x14ac:dyDescent="0.2">
      <c r="A93" s="79">
        <v>27</v>
      </c>
      <c r="B93" s="228"/>
      <c r="C93" s="45"/>
      <c r="D93" s="262">
        <f>ROUND(('2018 Extra Help - ORD 806'!D93*'2019 Extra Help - ORD 841'!$E$1)+'2018 Extra Help - ORD 806'!D93,5)</f>
        <v>20.73</v>
      </c>
      <c r="E93" s="262">
        <f>ROUND(('2018 Extra Help - ORD 806'!E93*'2019 Extra Help - ORD 841'!$E$1)+'2018 Extra Help - ORD 806'!E93,5)</f>
        <v>24.87</v>
      </c>
      <c r="F93" s="211"/>
    </row>
    <row r="94" spans="1:7" s="212" customFormat="1" ht="13.5" customHeight="1" x14ac:dyDescent="0.2">
      <c r="A94" s="76"/>
      <c r="B94" s="224"/>
      <c r="C94" s="29"/>
      <c r="D94" s="188"/>
      <c r="E94" s="188"/>
      <c r="F94" s="211"/>
    </row>
    <row r="95" spans="1:7" s="212" customFormat="1" ht="13.5" customHeight="1" thickBot="1" x14ac:dyDescent="0.25">
      <c r="A95" s="80"/>
      <c r="B95" s="226"/>
      <c r="C95" s="39"/>
      <c r="D95" s="189"/>
      <c r="E95" s="190"/>
      <c r="F95" s="211"/>
    </row>
    <row r="96" spans="1:7" s="212" customFormat="1" ht="13.5" customHeight="1" x14ac:dyDescent="0.2">
      <c r="A96" s="79">
        <v>28</v>
      </c>
      <c r="B96" s="228" t="s">
        <v>259</v>
      </c>
      <c r="C96" s="45" t="s">
        <v>105</v>
      </c>
      <c r="D96" s="262">
        <f>ROUND(('2018 Extra Help - ORD 806'!D96*'2019 Extra Help - ORD 841'!$E$1)+'2018 Extra Help - ORD 806'!D96,5)</f>
        <v>21.08</v>
      </c>
      <c r="E96" s="262">
        <f>ROUND(('2018 Extra Help - ORD 806'!E96*'2019 Extra Help - ORD 841'!$E$1)+'2018 Extra Help - ORD 806'!E96,5)</f>
        <v>25.39</v>
      </c>
      <c r="F96" s="211"/>
      <c r="G96" s="223"/>
    </row>
    <row r="97" spans="1:7" s="212" customFormat="1" ht="13.5" customHeight="1" x14ac:dyDescent="0.2">
      <c r="A97" s="76"/>
      <c r="B97" s="294" t="s">
        <v>304</v>
      </c>
      <c r="C97" s="29"/>
      <c r="D97" s="188"/>
      <c r="E97" s="188"/>
      <c r="F97" s="211"/>
    </row>
    <row r="98" spans="1:7" s="212" customFormat="1" ht="13.5" customHeight="1" thickBot="1" x14ac:dyDescent="0.25">
      <c r="A98" s="80"/>
      <c r="B98" s="226"/>
      <c r="C98" s="39"/>
      <c r="D98" s="189"/>
      <c r="E98" s="190"/>
      <c r="F98" s="211"/>
    </row>
    <row r="99" spans="1:7" s="212" customFormat="1" ht="13.5" customHeight="1" x14ac:dyDescent="0.2">
      <c r="A99" s="79">
        <v>29</v>
      </c>
      <c r="B99" s="228"/>
      <c r="C99" s="45"/>
      <c r="D99" s="262">
        <f>ROUND(('2018 Extra Help - ORD 806'!D99*'2019 Extra Help - ORD 841'!$E$1)+'2018 Extra Help - ORD 806'!D99,5)</f>
        <v>21.44</v>
      </c>
      <c r="E99" s="262">
        <f>ROUND(('2018 Extra Help - ORD 806'!E99*'2019 Extra Help - ORD 841'!$E$1)+'2018 Extra Help - ORD 806'!E99,5)</f>
        <v>25.92</v>
      </c>
      <c r="F99" s="211"/>
    </row>
    <row r="100" spans="1:7" s="212" customFormat="1" ht="13.5" customHeight="1" x14ac:dyDescent="0.2">
      <c r="A100" s="76"/>
      <c r="B100" s="224"/>
      <c r="C100" s="29"/>
      <c r="D100" s="188"/>
      <c r="E100" s="188"/>
      <c r="F100" s="211"/>
    </row>
    <row r="101" spans="1:7" s="212" customFormat="1" ht="13.5" customHeight="1" thickBot="1" x14ac:dyDescent="0.25">
      <c r="A101" s="80"/>
      <c r="B101" s="226"/>
      <c r="C101" s="39"/>
      <c r="D101" s="189"/>
      <c r="E101" s="190"/>
      <c r="F101" s="211"/>
    </row>
    <row r="102" spans="1:7" s="212" customFormat="1" ht="13.5" customHeight="1" x14ac:dyDescent="0.2">
      <c r="A102" s="79">
        <v>30</v>
      </c>
      <c r="B102" s="293" t="s">
        <v>303</v>
      </c>
      <c r="C102" s="45"/>
      <c r="D102" s="262">
        <f>ROUND(('2018 Extra Help - ORD 806'!D102*'2019 Extra Help - ORD 841'!$E$1)+'2018 Extra Help - ORD 806'!D102,5)</f>
        <v>21.8</v>
      </c>
      <c r="E102" s="262">
        <f>ROUND(('2018 Extra Help - ORD 806'!E102*'2019 Extra Help - ORD 841'!$E$1)+'2018 Extra Help - ORD 806'!E102,5)</f>
        <v>26.46</v>
      </c>
      <c r="F102" s="211"/>
    </row>
    <row r="103" spans="1:7" s="212" customFormat="1" ht="13.5" customHeight="1" x14ac:dyDescent="0.2">
      <c r="A103" s="76"/>
      <c r="B103" s="224"/>
      <c r="C103" s="29"/>
      <c r="D103" s="188"/>
      <c r="E103" s="188"/>
      <c r="F103" s="211"/>
    </row>
    <row r="104" spans="1:7" s="212" customFormat="1" ht="13.5" customHeight="1" thickBot="1" x14ac:dyDescent="0.25">
      <c r="A104" s="80"/>
      <c r="B104" s="226"/>
      <c r="C104" s="39"/>
      <c r="D104" s="189"/>
      <c r="E104" s="190"/>
      <c r="F104" s="211"/>
    </row>
    <row r="105" spans="1:7" s="212" customFormat="1" ht="13.5" customHeight="1" x14ac:dyDescent="0.2">
      <c r="A105" s="233">
        <v>31</v>
      </c>
      <c r="B105" s="234" t="s">
        <v>260</v>
      </c>
      <c r="C105" s="230" t="s">
        <v>105</v>
      </c>
      <c r="D105" s="262">
        <f>ROUND(('2018 Extra Help - ORD 806'!D105*'2019 Extra Help - ORD 841'!$E$1)+'2018 Extra Help - ORD 806'!D105,5)</f>
        <v>22.15</v>
      </c>
      <c r="E105" s="262">
        <f>ROUND(('2018 Extra Help - ORD 806'!E105*'2019 Extra Help - ORD 841'!$E$1)+'2018 Extra Help - ORD 806'!E105,5)</f>
        <v>26.95</v>
      </c>
      <c r="F105" s="211"/>
      <c r="G105" s="223"/>
    </row>
    <row r="106" spans="1:7" s="212" customFormat="1" ht="13.5" customHeight="1" x14ac:dyDescent="0.2">
      <c r="A106" s="76"/>
      <c r="B106" s="224" t="s">
        <v>261</v>
      </c>
      <c r="C106" s="29" t="s">
        <v>105</v>
      </c>
      <c r="D106" s="188"/>
      <c r="E106" s="188"/>
      <c r="F106" s="211"/>
    </row>
    <row r="107" spans="1:7" s="212" customFormat="1" ht="13.5" customHeight="1" thickBot="1" x14ac:dyDescent="0.25">
      <c r="A107" s="80"/>
      <c r="B107" s="226"/>
      <c r="C107" s="39"/>
      <c r="D107" s="189"/>
      <c r="E107" s="190"/>
      <c r="F107" s="211"/>
    </row>
    <row r="108" spans="1:7" s="212" customFormat="1" ht="13.5" customHeight="1" x14ac:dyDescent="0.2">
      <c r="A108" s="79">
        <v>32</v>
      </c>
      <c r="B108" s="271" t="s">
        <v>262</v>
      </c>
      <c r="C108" s="29" t="s">
        <v>105</v>
      </c>
      <c r="D108" s="262">
        <f>ROUND(('2018 Extra Help - ORD 806'!D108*'2019 Extra Help - ORD 841'!$E$1)+'2018 Extra Help - ORD 806'!D108,5)</f>
        <v>22.7</v>
      </c>
      <c r="E108" s="262">
        <f>ROUND(('2018 Extra Help - ORD 806'!E108*'2019 Extra Help - ORD 841'!$E$1)+'2018 Extra Help - ORD 806'!E108,5)</f>
        <v>27.62</v>
      </c>
      <c r="F108" s="211"/>
    </row>
    <row r="109" spans="1:7" s="212" customFormat="1" ht="13.5" customHeight="1" x14ac:dyDescent="0.2">
      <c r="A109" s="76"/>
      <c r="B109" s="224"/>
      <c r="C109" s="29"/>
      <c r="D109" s="188"/>
      <c r="E109" s="188"/>
      <c r="F109" s="211"/>
    </row>
    <row r="110" spans="1:7" s="212" customFormat="1" ht="13.5" customHeight="1" thickBot="1" x14ac:dyDescent="0.25">
      <c r="A110" s="80"/>
      <c r="B110" s="226"/>
      <c r="C110" s="39"/>
      <c r="D110" s="189"/>
      <c r="E110" s="190"/>
      <c r="F110" s="211"/>
    </row>
    <row r="111" spans="1:7" s="212" customFormat="1" ht="13.5" customHeight="1" x14ac:dyDescent="0.2">
      <c r="A111" s="79">
        <v>33</v>
      </c>
      <c r="B111" s="270" t="s">
        <v>262</v>
      </c>
      <c r="C111" s="29" t="s">
        <v>105</v>
      </c>
      <c r="D111" s="262">
        <f>ROUND(('2018 Extra Help - ORD 806'!D111*'2019 Extra Help - ORD 841'!$E$1)+'2018 Extra Help - ORD 806'!D111,5)</f>
        <v>23.28</v>
      </c>
      <c r="E111" s="262">
        <f>ROUND(('2018 Extra Help - ORD 806'!E111*'2019 Extra Help - ORD 841'!$E$1)+'2018 Extra Help - ORD 806'!E111,5)</f>
        <v>28.31</v>
      </c>
      <c r="F111" s="211"/>
      <c r="G111" s="223"/>
    </row>
    <row r="112" spans="1:7" s="212" customFormat="1" ht="13.5" customHeight="1" x14ac:dyDescent="0.2">
      <c r="A112" s="76"/>
      <c r="B112" s="224"/>
      <c r="C112" s="29"/>
      <c r="D112" s="188"/>
      <c r="E112" s="188"/>
      <c r="F112" s="211"/>
    </row>
    <row r="113" spans="1:7" s="212" customFormat="1" ht="13.5" customHeight="1" thickBot="1" x14ac:dyDescent="0.25">
      <c r="A113" s="80"/>
      <c r="B113" s="226"/>
      <c r="C113" s="39"/>
      <c r="D113" s="189"/>
      <c r="E113" s="190"/>
      <c r="F113" s="211"/>
    </row>
    <row r="114" spans="1:7" s="212" customFormat="1" ht="13.5" customHeight="1" x14ac:dyDescent="0.2">
      <c r="A114" s="79">
        <v>34</v>
      </c>
      <c r="B114" s="228"/>
      <c r="C114" s="45" t="s">
        <v>105</v>
      </c>
      <c r="D114" s="262">
        <f>ROUND(('2018 Extra Help - ORD 806'!D114*'2019 Extra Help - ORD 841'!$E$1)+'2018 Extra Help - ORD 806'!D114,5)</f>
        <v>23.85</v>
      </c>
      <c r="E114" s="262">
        <f>ROUND(('2018 Extra Help - ORD 806'!E114*'2019 Extra Help - ORD 841'!$E$1)+'2018 Extra Help - ORD 806'!E114,5)</f>
        <v>29.02</v>
      </c>
      <c r="F114" s="211"/>
      <c r="G114" s="223"/>
    </row>
    <row r="115" spans="1:7" s="212" customFormat="1" ht="13.5" customHeight="1" x14ac:dyDescent="0.2">
      <c r="A115" s="76"/>
      <c r="B115" s="224"/>
      <c r="C115" s="24"/>
      <c r="D115" s="196"/>
      <c r="E115" s="188"/>
      <c r="F115" s="211"/>
      <c r="G115" s="223"/>
    </row>
    <row r="116" spans="1:7" s="212" customFormat="1" ht="13.5" customHeight="1" thickBot="1" x14ac:dyDescent="0.25">
      <c r="A116" s="80"/>
      <c r="B116" s="235"/>
      <c r="C116" s="49"/>
      <c r="D116" s="189"/>
      <c r="E116" s="190"/>
      <c r="F116" s="211"/>
      <c r="G116" s="223"/>
    </row>
    <row r="117" spans="1:7" s="212" customFormat="1" ht="13.5" customHeight="1" x14ac:dyDescent="0.2">
      <c r="A117" s="79">
        <v>35</v>
      </c>
      <c r="B117" s="234" t="s">
        <v>263</v>
      </c>
      <c r="C117" s="45" t="s">
        <v>105</v>
      </c>
      <c r="D117" s="262">
        <f>ROUND(('2018 Extra Help - ORD 806'!D117*'2019 Extra Help - ORD 841'!$E$1)+'2018 Extra Help - ORD 806'!D117,5)</f>
        <v>24.45</v>
      </c>
      <c r="E117" s="262">
        <f>ROUND(('2018 Extra Help - ORD 806'!E117*'2019 Extra Help - ORD 841'!$E$1)+'2018 Extra Help - ORD 806'!E117,5)</f>
        <v>29.75</v>
      </c>
      <c r="F117" s="211"/>
      <c r="G117" s="223"/>
    </row>
    <row r="118" spans="1:7" s="212" customFormat="1" ht="13.5" customHeight="1" x14ac:dyDescent="0.2">
      <c r="A118" s="76" t="s">
        <v>141</v>
      </c>
      <c r="B118" s="224"/>
      <c r="C118" s="24"/>
      <c r="D118" s="188"/>
      <c r="E118" s="188"/>
      <c r="F118" s="211"/>
      <c r="G118" s="223"/>
    </row>
    <row r="119" spans="1:7" s="212" customFormat="1" ht="13.5" customHeight="1" thickBot="1" x14ac:dyDescent="0.25">
      <c r="A119" s="80"/>
      <c r="B119" s="226"/>
      <c r="C119" s="39"/>
      <c r="D119" s="189"/>
      <c r="E119" s="190"/>
      <c r="F119" s="211"/>
      <c r="G119" s="223"/>
    </row>
    <row r="120" spans="1:7" s="212" customFormat="1" ht="13.5" customHeight="1" x14ac:dyDescent="0.2">
      <c r="A120" s="79">
        <v>36</v>
      </c>
      <c r="B120" s="234" t="s">
        <v>193</v>
      </c>
      <c r="C120" s="45" t="s">
        <v>105</v>
      </c>
      <c r="D120" s="262">
        <f>ROUND(('2018 Extra Help - ORD 806'!D120*'2019 Extra Help - ORD 841'!$E$1)+'2018 Extra Help - ORD 806'!D120,5)</f>
        <v>25.06</v>
      </c>
      <c r="E120" s="262">
        <f>ROUND(('2018 Extra Help - ORD 806'!E120*'2019 Extra Help - ORD 841'!$E$1)+'2018 Extra Help - ORD 806'!E120,5)</f>
        <v>30.49</v>
      </c>
      <c r="F120" s="211"/>
      <c r="G120" s="223"/>
    </row>
    <row r="121" spans="1:7" s="212" customFormat="1" ht="13.5" customHeight="1" x14ac:dyDescent="0.2">
      <c r="A121" s="76"/>
      <c r="B121" s="224"/>
      <c r="C121" s="24"/>
      <c r="D121" s="188"/>
      <c r="E121" s="188"/>
      <c r="F121" s="211"/>
      <c r="G121" s="223"/>
    </row>
    <row r="122" spans="1:7" s="212" customFormat="1" ht="13.5" customHeight="1" thickBot="1" x14ac:dyDescent="0.25">
      <c r="A122" s="80"/>
      <c r="B122" s="226"/>
      <c r="C122" s="24"/>
      <c r="D122" s="189"/>
      <c r="E122" s="190"/>
      <c r="F122" s="211"/>
      <c r="G122" s="223"/>
    </row>
    <row r="123" spans="1:7" s="212" customFormat="1" ht="13.5" customHeight="1" x14ac:dyDescent="0.2">
      <c r="A123" s="79">
        <v>37</v>
      </c>
      <c r="B123" s="228"/>
      <c r="C123" s="45"/>
      <c r="D123" s="262">
        <f>ROUND(('2018 Extra Help - ORD 806'!D123*'2019 Extra Help - ORD 841'!$E$1)+'2018 Extra Help - ORD 806'!D123,5)</f>
        <v>25.69</v>
      </c>
      <c r="E123" s="262">
        <f>ROUND(('2018 Extra Help - ORD 806'!E123*'2019 Extra Help - ORD 841'!$E$1)+'2018 Extra Help - ORD 806'!E123,5)</f>
        <v>31.26</v>
      </c>
      <c r="F123" s="211"/>
      <c r="G123" s="223"/>
    </row>
    <row r="124" spans="1:7" s="212" customFormat="1" ht="13.5" customHeight="1" x14ac:dyDescent="0.2">
      <c r="A124" s="76" t="s">
        <v>141</v>
      </c>
      <c r="B124" s="224"/>
      <c r="C124" s="29"/>
      <c r="D124" s="188"/>
      <c r="E124" s="188"/>
      <c r="F124" s="211"/>
      <c r="G124" s="223"/>
    </row>
    <row r="125" spans="1:7" s="212" customFormat="1" ht="13.5" customHeight="1" thickBot="1" x14ac:dyDescent="0.25">
      <c r="A125" s="80"/>
      <c r="B125" s="226"/>
      <c r="C125" s="39"/>
      <c r="D125" s="189"/>
      <c r="E125" s="190"/>
      <c r="F125" s="211"/>
      <c r="G125" s="223"/>
    </row>
    <row r="126" spans="1:7" s="212" customFormat="1" ht="13.5" customHeight="1" x14ac:dyDescent="0.2">
      <c r="A126" s="79">
        <v>38</v>
      </c>
      <c r="B126" s="228"/>
      <c r="C126" s="45"/>
      <c r="D126" s="262">
        <f>ROUND(('2018 Extra Help - ORD 806'!D126*'2019 Extra Help - ORD 841'!$E$1)+'2018 Extra Help - ORD 806'!D126,5)</f>
        <v>26.33</v>
      </c>
      <c r="E126" s="262">
        <f>ROUND(('2018 Extra Help - ORD 806'!E126*'2019 Extra Help - ORD 841'!$E$1)+'2018 Extra Help - ORD 806'!E126,5)</f>
        <v>32.04</v>
      </c>
      <c r="F126" s="211"/>
      <c r="G126" s="223"/>
    </row>
    <row r="127" spans="1:7" s="212" customFormat="1" ht="13.5" customHeight="1" x14ac:dyDescent="0.2">
      <c r="A127" s="76" t="s">
        <v>141</v>
      </c>
      <c r="B127" s="222"/>
      <c r="C127" s="24"/>
      <c r="D127" s="188"/>
      <c r="E127" s="188"/>
      <c r="F127" s="211"/>
      <c r="G127" s="223"/>
    </row>
    <row r="128" spans="1:7" s="212" customFormat="1" ht="13.5" customHeight="1" thickBot="1" x14ac:dyDescent="0.25">
      <c r="A128" s="80"/>
      <c r="B128" s="226"/>
      <c r="C128" s="39"/>
      <c r="D128" s="189"/>
      <c r="E128" s="190"/>
      <c r="F128" s="211"/>
      <c r="G128" s="223"/>
    </row>
    <row r="129" spans="1:7" s="212" customFormat="1" ht="13.5" customHeight="1" x14ac:dyDescent="0.2">
      <c r="A129" s="79">
        <v>39</v>
      </c>
      <c r="B129" s="228"/>
      <c r="C129" s="45"/>
      <c r="D129" s="262">
        <f>ROUND(('2018 Extra Help - ORD 806'!D129*'2019 Extra Help - ORD 841'!$E$1)+'2018 Extra Help - ORD 806'!D129,5)</f>
        <v>26.99</v>
      </c>
      <c r="E129" s="262">
        <f>ROUND(('2018 Extra Help - ORD 806'!E129*'2019 Extra Help - ORD 841'!$E$1)+'2018 Extra Help - ORD 806'!E129,5)</f>
        <v>32.840000000000003</v>
      </c>
      <c r="F129" s="211"/>
      <c r="G129" s="223"/>
    </row>
    <row r="130" spans="1:7" s="212" customFormat="1" ht="13.5" customHeight="1" x14ac:dyDescent="0.2">
      <c r="A130" s="33" t="s">
        <v>141</v>
      </c>
      <c r="B130" s="222"/>
      <c r="C130" s="24"/>
      <c r="D130" s="188"/>
      <c r="E130" s="188"/>
      <c r="F130" s="211"/>
      <c r="G130" s="223"/>
    </row>
    <row r="131" spans="1:7" s="212" customFormat="1" ht="13.5" customHeight="1" thickBot="1" x14ac:dyDescent="0.25">
      <c r="A131" s="81"/>
      <c r="B131" s="236"/>
      <c r="C131" s="85"/>
      <c r="D131" s="189"/>
      <c r="E131" s="190"/>
      <c r="F131" s="211"/>
      <c r="G131" s="223"/>
    </row>
    <row r="132" spans="1:7" s="212" customFormat="1" ht="13.5" customHeight="1" x14ac:dyDescent="0.2">
      <c r="A132" s="79">
        <v>40</v>
      </c>
      <c r="B132" s="228"/>
      <c r="C132" s="45"/>
      <c r="D132" s="262">
        <f>ROUND(('2018 Extra Help - ORD 806'!D132*'2019 Extra Help - ORD 841'!$E$1)+'2018 Extra Help - ORD 806'!D132,5)</f>
        <v>27.66</v>
      </c>
      <c r="E132" s="262">
        <f>ROUND(('2018 Extra Help - ORD 806'!E132*'2019 Extra Help - ORD 841'!$E$1)+'2018 Extra Help - ORD 806'!E132,5)</f>
        <v>33.65</v>
      </c>
      <c r="F132" s="211"/>
      <c r="G132" s="223"/>
    </row>
    <row r="133" spans="1:7" s="212" customFormat="1" ht="13.5" customHeight="1" x14ac:dyDescent="0.2">
      <c r="A133" s="76"/>
      <c r="B133" s="222"/>
      <c r="C133" s="24"/>
      <c r="D133" s="188"/>
      <c r="E133" s="188"/>
      <c r="F133" s="211"/>
      <c r="G133" s="223"/>
    </row>
    <row r="134" spans="1:7" s="212" customFormat="1" ht="13.5" customHeight="1" thickBot="1" x14ac:dyDescent="0.25">
      <c r="A134" s="80"/>
      <c r="B134" s="226"/>
      <c r="C134" s="39"/>
      <c r="D134" s="197"/>
      <c r="E134" s="198"/>
      <c r="F134" s="211"/>
      <c r="G134" s="223"/>
    </row>
    <row r="135" spans="1:7" s="212" customFormat="1" ht="13.5" customHeight="1" x14ac:dyDescent="0.2">
      <c r="A135" s="79">
        <v>41</v>
      </c>
      <c r="B135" s="222"/>
      <c r="C135" s="45"/>
      <c r="D135" s="262">
        <f>ROUND(('2018 Extra Help - ORD 806'!D135*'2019 Extra Help - ORD 841'!$E$1)+'2018 Extra Help - ORD 806'!D135,5)</f>
        <v>28.35</v>
      </c>
      <c r="E135" s="262">
        <f>ROUND(('2018 Extra Help - ORD 806'!E135*'2019 Extra Help - ORD 841'!$E$1)+'2018 Extra Help - ORD 806'!E135,5)</f>
        <v>34.5</v>
      </c>
      <c r="F135" s="211"/>
      <c r="G135" s="223"/>
    </row>
    <row r="136" spans="1:7" s="212" customFormat="1" ht="13.5" customHeight="1" x14ac:dyDescent="0.2">
      <c r="A136" s="76" t="s">
        <v>141</v>
      </c>
      <c r="B136" s="224"/>
      <c r="C136" s="29"/>
      <c r="D136" s="188"/>
      <c r="E136" s="188"/>
      <c r="F136" s="211"/>
      <c r="G136" s="223"/>
    </row>
    <row r="137" spans="1:7" s="212" customFormat="1" ht="13.5" customHeight="1" thickBot="1" x14ac:dyDescent="0.25">
      <c r="A137" s="80"/>
      <c r="B137" s="224"/>
      <c r="C137" s="39"/>
      <c r="D137" s="197"/>
      <c r="E137" s="198"/>
      <c r="F137" s="211"/>
      <c r="G137" s="223"/>
    </row>
    <row r="138" spans="1:7" s="212" customFormat="1" ht="13.5" customHeight="1" x14ac:dyDescent="0.2">
      <c r="A138" s="79">
        <v>42</v>
      </c>
      <c r="B138" s="234"/>
      <c r="C138" s="45"/>
      <c r="D138" s="262">
        <f>ROUND(('2018 Extra Help - ORD 806'!D138*'2019 Extra Help - ORD 841'!$E$1)+'2018 Extra Help - ORD 806'!D138,5)</f>
        <v>29.06</v>
      </c>
      <c r="E138" s="262">
        <f>ROUND(('2018 Extra Help - ORD 806'!E138*'2019 Extra Help - ORD 841'!$E$1)+'2018 Extra Help - ORD 806'!E138,5)</f>
        <v>35.36</v>
      </c>
      <c r="F138" s="211"/>
      <c r="G138" s="223"/>
    </row>
    <row r="139" spans="1:7" s="212" customFormat="1" ht="13.5" customHeight="1" x14ac:dyDescent="0.2">
      <c r="A139" s="76"/>
      <c r="B139" s="224"/>
      <c r="C139" s="29"/>
      <c r="D139" s="188"/>
      <c r="E139" s="188"/>
      <c r="F139" s="211"/>
      <c r="G139" s="223"/>
    </row>
    <row r="140" spans="1:7" s="212" customFormat="1" ht="13.5" customHeight="1" thickBot="1" x14ac:dyDescent="0.25">
      <c r="A140" s="80"/>
      <c r="B140" s="226"/>
      <c r="C140" s="39"/>
      <c r="D140" s="197"/>
      <c r="E140" s="198"/>
      <c r="F140" s="211"/>
      <c r="G140" s="223"/>
    </row>
    <row r="141" spans="1:7" s="212" customFormat="1" ht="13.5" customHeight="1" x14ac:dyDescent="0.2">
      <c r="A141" s="79">
        <v>43</v>
      </c>
      <c r="B141" s="234"/>
      <c r="C141" s="45"/>
      <c r="D141" s="262">
        <f>ROUND(('2018 Extra Help - ORD 806'!D141*'2019 Extra Help - ORD 841'!$E$1)+'2018 Extra Help - ORD 806'!D141,5)</f>
        <v>29.79</v>
      </c>
      <c r="E141" s="262">
        <f>ROUND(('2018 Extra Help - ORD 806'!E141*'2019 Extra Help - ORD 841'!$E$1)+'2018 Extra Help - ORD 806'!E141,5)</f>
        <v>36.25</v>
      </c>
      <c r="F141" s="211"/>
      <c r="G141" s="223"/>
    </row>
    <row r="142" spans="1:7" s="212" customFormat="1" ht="13.5" customHeight="1" x14ac:dyDescent="0.2">
      <c r="A142" s="33"/>
      <c r="B142" s="222"/>
      <c r="C142" s="24"/>
      <c r="D142" s="188"/>
      <c r="E142" s="188"/>
      <c r="F142" s="211"/>
      <c r="G142" s="223"/>
    </row>
    <row r="143" spans="1:7" s="212" customFormat="1" ht="13.5" customHeight="1" thickBot="1" x14ac:dyDescent="0.25">
      <c r="A143" s="80"/>
      <c r="B143" s="235"/>
      <c r="C143" s="84"/>
      <c r="D143" s="189"/>
      <c r="E143" s="190"/>
      <c r="F143" s="211"/>
      <c r="G143" s="223"/>
    </row>
    <row r="144" spans="1:7" s="212" customFormat="1" ht="13.5" customHeight="1" x14ac:dyDescent="0.2">
      <c r="A144" s="79">
        <v>44</v>
      </c>
      <c r="B144" s="228"/>
      <c r="C144" s="45"/>
      <c r="D144" s="262">
        <f>ROUND(('2018 Extra Help - ORD 806'!D144*'2019 Extra Help - ORD 841'!$E$1)+'2018 Extra Help - ORD 806'!D144,5)</f>
        <v>30.53</v>
      </c>
      <c r="E144" s="262">
        <f>ROUND(('2018 Extra Help - ORD 806'!E144*'2019 Extra Help - ORD 841'!$E$1)+'2018 Extra Help - ORD 806'!E144,5)</f>
        <v>37.15</v>
      </c>
      <c r="F144" s="211"/>
      <c r="G144" s="223"/>
    </row>
    <row r="145" spans="1:9" s="212" customFormat="1" ht="13.5" customHeight="1" x14ac:dyDescent="0.2">
      <c r="A145" s="76"/>
      <c r="B145" s="224"/>
      <c r="C145" s="24"/>
      <c r="D145" s="188"/>
      <c r="E145" s="188"/>
      <c r="F145" s="211"/>
      <c r="G145" s="223"/>
    </row>
    <row r="146" spans="1:9" s="212" customFormat="1" ht="13.5" customHeight="1" thickBot="1" x14ac:dyDescent="0.25">
      <c r="A146" s="80"/>
      <c r="B146" s="237"/>
      <c r="C146" s="88"/>
      <c r="D146" s="189"/>
      <c r="E146" s="190"/>
      <c r="F146" s="211"/>
      <c r="G146" s="223"/>
    </row>
    <row r="147" spans="1:9" s="212" customFormat="1" ht="13.5" customHeight="1" x14ac:dyDescent="0.2">
      <c r="A147" s="79">
        <v>45</v>
      </c>
      <c r="B147" s="238"/>
      <c r="C147" s="86"/>
      <c r="D147" s="262">
        <f>ROUND(('2018 Extra Help - ORD 806'!D147*'2019 Extra Help - ORD 841'!$E$1)+'2018 Extra Help - ORD 806'!D147,5)</f>
        <v>31.3</v>
      </c>
      <c r="E147" s="262">
        <f>ROUND(('2018 Extra Help - ORD 806'!E147*'2019 Extra Help - ORD 841'!$E$1)+'2018 Extra Help - ORD 806'!E147,5)</f>
        <v>38.08</v>
      </c>
      <c r="F147" s="211"/>
      <c r="G147" s="223"/>
    </row>
    <row r="148" spans="1:9" s="212" customFormat="1" ht="13.5" customHeight="1" x14ac:dyDescent="0.2">
      <c r="A148" s="76" t="s">
        <v>141</v>
      </c>
      <c r="B148" s="222"/>
      <c r="C148" s="24"/>
      <c r="D148" s="188"/>
      <c r="E148" s="188"/>
      <c r="F148" s="211"/>
      <c r="G148" s="223"/>
    </row>
    <row r="149" spans="1:9" s="212" customFormat="1" ht="13.5" customHeight="1" thickBot="1" x14ac:dyDescent="0.25">
      <c r="A149" s="80"/>
      <c r="B149" s="235"/>
      <c r="C149" s="49"/>
      <c r="D149" s="189"/>
      <c r="E149" s="190"/>
      <c r="F149" s="211"/>
      <c r="G149" s="223"/>
    </row>
    <row r="150" spans="1:9" s="212" customFormat="1" ht="13.5" customHeight="1" x14ac:dyDescent="0.2">
      <c r="A150" s="79">
        <v>46</v>
      </c>
      <c r="B150" s="228" t="s">
        <v>203</v>
      </c>
      <c r="C150" s="45" t="s">
        <v>105</v>
      </c>
      <c r="D150" s="262">
        <f>ROUND(('2018 Extra Help - ORD 806'!D150*'2019 Extra Help - ORD 841'!$E$1)+'2018 Extra Help - ORD 806'!D150,5)</f>
        <v>32.08</v>
      </c>
      <c r="E150" s="262">
        <f>ROUND(('2018 Extra Help - ORD 806'!E150*'2019 Extra Help - ORD 841'!$E$1)+'2018 Extra Help - ORD 806'!E150,5)</f>
        <v>39.03</v>
      </c>
      <c r="F150" s="211"/>
      <c r="G150" s="223"/>
    </row>
    <row r="151" spans="1:9" s="212" customFormat="1" ht="13.5" customHeight="1" x14ac:dyDescent="0.2">
      <c r="A151" s="76"/>
      <c r="B151" s="222"/>
      <c r="C151" s="24"/>
      <c r="D151" s="188"/>
      <c r="E151" s="188"/>
      <c r="F151" s="211"/>
      <c r="G151" s="223"/>
    </row>
    <row r="152" spans="1:9" s="212" customFormat="1" ht="13.5" customHeight="1" thickBot="1" x14ac:dyDescent="0.25">
      <c r="A152" s="80"/>
      <c r="B152" s="235"/>
      <c r="C152" s="49"/>
      <c r="D152" s="189"/>
      <c r="E152" s="190"/>
      <c r="F152" s="211"/>
      <c r="G152" s="223"/>
    </row>
    <row r="153" spans="1:9" s="212" customFormat="1" ht="13.5" customHeight="1" x14ac:dyDescent="0.2">
      <c r="A153" s="79"/>
      <c r="B153" s="228" t="s">
        <v>264</v>
      </c>
      <c r="C153" s="45" t="s">
        <v>105</v>
      </c>
      <c r="D153" s="262">
        <f>ROUND(('2018 Extra Help - ORD 806'!D153*'2019 Extra Help - ORD 841'!$E$1)+'2018 Extra Help - ORD 806'!D153,5)</f>
        <v>13.38</v>
      </c>
      <c r="E153" s="262">
        <f>ROUND(('2018 Extra Help - ORD 806'!E153*'2019 Extra Help - ORD 841'!$E$1)+'2018 Extra Help - ORD 806'!E153,5)</f>
        <v>39.119999999999997</v>
      </c>
      <c r="F153" s="211"/>
      <c r="G153" s="223"/>
    </row>
    <row r="154" spans="1:9" s="212" customFormat="1" ht="13.5" customHeight="1" x14ac:dyDescent="0.2">
      <c r="A154" s="76"/>
      <c r="B154" s="224" t="s">
        <v>265</v>
      </c>
      <c r="C154" s="89" t="s">
        <v>105</v>
      </c>
      <c r="D154" s="188"/>
      <c r="E154" s="188"/>
      <c r="F154" s="211"/>
      <c r="G154" s="223"/>
    </row>
    <row r="155" spans="1:9" s="212" customFormat="1" ht="13.5" customHeight="1" x14ac:dyDescent="0.2">
      <c r="A155" s="76"/>
      <c r="B155" s="224" t="s">
        <v>266</v>
      </c>
      <c r="C155" s="89" t="s">
        <v>105</v>
      </c>
      <c r="D155" s="192"/>
      <c r="E155" s="193"/>
      <c r="F155" s="211"/>
      <c r="G155" s="223"/>
    </row>
    <row r="156" spans="1:9" s="212" customFormat="1" ht="13.5" customHeight="1" thickBot="1" x14ac:dyDescent="0.25">
      <c r="A156" s="80"/>
      <c r="B156" s="235"/>
      <c r="C156" s="49"/>
      <c r="D156" s="189"/>
      <c r="E156" s="190"/>
      <c r="F156" s="211"/>
      <c r="G156" s="223"/>
    </row>
    <row r="157" spans="1:9" s="240" customFormat="1" x14ac:dyDescent="0.25">
      <c r="A157" s="201"/>
      <c r="B157" s="239"/>
      <c r="C157" s="201"/>
      <c r="D157" s="200"/>
      <c r="E157" s="200"/>
      <c r="F157" s="211"/>
      <c r="G157" s="223"/>
    </row>
    <row r="158" spans="1:9" s="240" customFormat="1" ht="59.1" customHeight="1" x14ac:dyDescent="0.25">
      <c r="A158" s="430" t="s">
        <v>295</v>
      </c>
      <c r="B158" s="430"/>
      <c r="C158" s="430"/>
      <c r="D158" s="430"/>
      <c r="E158" s="430"/>
      <c r="F158" s="241"/>
      <c r="G158" s="241"/>
      <c r="H158" s="241"/>
      <c r="I158" s="241"/>
    </row>
    <row r="159" spans="1:9" s="240" customFormat="1" ht="27.6" customHeight="1" x14ac:dyDescent="0.25">
      <c r="A159" s="431" t="s">
        <v>235</v>
      </c>
      <c r="B159" s="431"/>
      <c r="C159" s="431"/>
      <c r="D159" s="431"/>
      <c r="E159" s="431"/>
      <c r="F159" s="211"/>
    </row>
    <row r="160" spans="1:9" s="240" customFormat="1" ht="27.6" customHeight="1" x14ac:dyDescent="0.25">
      <c r="A160" s="432" t="s">
        <v>236</v>
      </c>
      <c r="B160" s="432"/>
      <c r="C160" s="432"/>
      <c r="D160" s="432"/>
      <c r="E160" s="432"/>
      <c r="F160" s="211"/>
    </row>
  </sheetData>
  <mergeCells count="4">
    <mergeCell ref="D5:E5"/>
    <mergeCell ref="A158:E158"/>
    <mergeCell ref="A159:E159"/>
    <mergeCell ref="A160:E160"/>
  </mergeCells>
  <printOptions horizontalCentered="1"/>
  <pageMargins left="0.7" right="0.7" top="0.75" bottom="0.75" header="0.3" footer="0.3"/>
  <pageSetup fitToHeight="0" orientation="portrait" r:id="rId1"/>
  <rowBreaks count="2" manualBreakCount="2">
    <brk id="52" max="4" man="1"/>
    <brk id="95"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04"/>
  <sheetViews>
    <sheetView showGridLines="0" view="pageBreakPreview" zoomScaleNormal="100" zoomScaleSheetLayoutView="100" workbookViewId="0">
      <pane ySplit="7" topLeftCell="A184" activePane="bottomLeft" state="frozen"/>
      <selection pane="bottomLeft" activeCell="B188" sqref="B188"/>
    </sheetView>
  </sheetViews>
  <sheetFormatPr defaultRowHeight="15" x14ac:dyDescent="0.25"/>
  <cols>
    <col min="1" max="1" width="5.42578125" style="201" customWidth="1"/>
    <col min="2" max="2" width="36.140625" style="202" customWidth="1"/>
    <col min="3" max="3" width="15.85546875" style="201" customWidth="1"/>
    <col min="4" max="9" width="10.140625" style="200" customWidth="1"/>
    <col min="10" max="10" width="10" style="83" customWidth="1"/>
    <col min="11" max="15" width="9.85546875" style="145" customWidth="1"/>
    <col min="16" max="16" width="11.85546875" style="145" bestFit="1" customWidth="1"/>
    <col min="17" max="20" width="11.85546875" style="146" bestFit="1" customWidth="1"/>
    <col min="21" max="21" width="12.140625" style="146" bestFit="1" customWidth="1"/>
    <col min="22" max="22" width="11.85546875" style="146" bestFit="1" customWidth="1"/>
    <col min="23" max="28" width="9.85546875" style="145" customWidth="1"/>
  </cols>
  <sheetData>
    <row r="1" spans="1:28" s="4" customFormat="1" ht="11.25" x14ac:dyDescent="0.2">
      <c r="A1" s="421" t="s">
        <v>0</v>
      </c>
      <c r="B1" s="421"/>
      <c r="C1" s="28" t="s">
        <v>217</v>
      </c>
      <c r="D1" s="4">
        <v>256.09800000000001</v>
      </c>
      <c r="F1" s="3"/>
      <c r="G1" s="3"/>
      <c r="H1" s="3"/>
      <c r="I1" s="3"/>
      <c r="J1" s="3"/>
      <c r="K1" s="95"/>
      <c r="L1" s="96"/>
      <c r="M1" s="96"/>
      <c r="N1" s="96"/>
      <c r="O1" s="96"/>
      <c r="P1" s="96"/>
      <c r="Q1" s="97"/>
      <c r="R1" s="98"/>
      <c r="S1" s="98"/>
      <c r="T1" s="98"/>
      <c r="U1" s="98"/>
      <c r="V1" s="98"/>
      <c r="W1" s="95"/>
      <c r="X1" s="96"/>
      <c r="Y1" s="96"/>
      <c r="Z1" s="96"/>
      <c r="AA1" s="96"/>
      <c r="AB1" s="96"/>
    </row>
    <row r="2" spans="1:28" s="4" customFormat="1" ht="11.25" x14ac:dyDescent="0.2">
      <c r="A2" s="77" t="s">
        <v>2</v>
      </c>
      <c r="B2" s="164"/>
      <c r="C2" s="28" t="s">
        <v>229</v>
      </c>
      <c r="D2" s="4">
        <v>263.75599999999997</v>
      </c>
      <c r="E2" s="3"/>
      <c r="F2" s="3"/>
      <c r="G2" s="57" t="s">
        <v>66</v>
      </c>
      <c r="H2" s="205">
        <f>+D4</f>
        <v>2.7E-2</v>
      </c>
      <c r="J2" s="3"/>
      <c r="K2" s="96"/>
      <c r="L2" s="96"/>
      <c r="M2" s="96"/>
      <c r="N2" s="99"/>
      <c r="O2" s="100"/>
      <c r="P2" s="100"/>
      <c r="Q2" s="98"/>
      <c r="R2" s="98"/>
      <c r="S2" s="98"/>
      <c r="T2" s="101"/>
      <c r="U2" s="102"/>
      <c r="V2" s="98"/>
      <c r="W2" s="96"/>
      <c r="X2" s="96"/>
      <c r="Y2" s="96"/>
      <c r="Z2" s="99"/>
      <c r="AA2" s="100"/>
      <c r="AB2" s="100"/>
    </row>
    <row r="3" spans="1:28" s="4" customFormat="1" ht="11.25" x14ac:dyDescent="0.2">
      <c r="A3" s="77" t="s">
        <v>3</v>
      </c>
      <c r="B3" s="164"/>
      <c r="C3" s="28" t="s">
        <v>109</v>
      </c>
      <c r="D3" s="179">
        <v>0.03</v>
      </c>
      <c r="E3" s="179"/>
      <c r="F3" s="3"/>
      <c r="G3" s="59" t="s">
        <v>67</v>
      </c>
      <c r="H3" s="60" t="s">
        <v>273</v>
      </c>
      <c r="J3" s="3"/>
      <c r="K3" s="103"/>
      <c r="L3" s="96"/>
      <c r="M3" s="96"/>
      <c r="N3" s="104"/>
      <c r="O3" s="105"/>
      <c r="P3" s="105"/>
      <c r="Q3" s="106"/>
      <c r="R3" s="98"/>
      <c r="S3" s="98"/>
      <c r="T3" s="107"/>
      <c r="U3" s="108"/>
      <c r="V3" s="98"/>
      <c r="W3" s="103"/>
      <c r="X3" s="96"/>
      <c r="Y3" s="96"/>
      <c r="Z3" s="104"/>
      <c r="AA3" s="105"/>
      <c r="AB3" s="105"/>
    </row>
    <row r="4" spans="1:28" s="4" customFormat="1" ht="11.25" x14ac:dyDescent="0.2">
      <c r="A4" s="28"/>
      <c r="B4" s="164"/>
      <c r="C4" s="28" t="s">
        <v>110</v>
      </c>
      <c r="D4" s="180">
        <f>ROUND(D3*90%,4)</f>
        <v>2.7E-2</v>
      </c>
      <c r="E4" s="28"/>
      <c r="F4" s="52"/>
      <c r="G4" s="28"/>
      <c r="H4" s="207"/>
      <c r="I4" s="28"/>
      <c r="J4" s="28"/>
      <c r="K4" s="109"/>
      <c r="L4" s="110"/>
      <c r="M4" s="109"/>
      <c r="N4" s="111"/>
      <c r="O4" s="109"/>
      <c r="P4" s="109"/>
      <c r="Q4" s="112"/>
      <c r="R4" s="113"/>
      <c r="S4" s="112"/>
      <c r="T4" s="114"/>
      <c r="U4" s="112"/>
      <c r="V4" s="112"/>
      <c r="W4" s="109"/>
      <c r="X4" s="110"/>
      <c r="Y4" s="109"/>
      <c r="Z4" s="111"/>
      <c r="AA4" s="109"/>
      <c r="AB4" s="109"/>
    </row>
    <row r="5" spans="1:28" s="4" customFormat="1" ht="30" customHeight="1" thickBot="1" x14ac:dyDescent="0.3">
      <c r="A5" s="437" t="s">
        <v>160</v>
      </c>
      <c r="B5" s="437"/>
      <c r="C5" s="437"/>
      <c r="D5" s="437"/>
      <c r="E5" s="437"/>
      <c r="F5" s="437"/>
      <c r="G5" s="437"/>
      <c r="H5" s="437"/>
      <c r="I5" s="437"/>
      <c r="J5" s="437"/>
      <c r="K5" s="115"/>
      <c r="L5" s="95"/>
      <c r="M5" s="109"/>
      <c r="N5" s="111"/>
      <c r="O5" s="109"/>
      <c r="P5" s="109"/>
      <c r="Q5" s="423" t="s">
        <v>211</v>
      </c>
      <c r="R5" s="424"/>
      <c r="S5" s="424"/>
      <c r="T5" s="424"/>
      <c r="U5" s="424"/>
      <c r="V5" s="425"/>
      <c r="W5" s="423" t="s">
        <v>212</v>
      </c>
      <c r="X5" s="424"/>
      <c r="Y5" s="424"/>
      <c r="Z5" s="424"/>
      <c r="AA5" s="424"/>
      <c r="AB5" s="425"/>
    </row>
    <row r="6" spans="1:28" s="92" customFormat="1" ht="15" customHeight="1" x14ac:dyDescent="0.2">
      <c r="A6" s="90"/>
      <c r="B6" s="165"/>
      <c r="C6" s="91"/>
      <c r="D6" s="181" t="s">
        <v>7</v>
      </c>
      <c r="E6" s="182"/>
      <c r="F6" s="183"/>
      <c r="G6" s="183"/>
      <c r="H6" s="183"/>
      <c r="I6" s="184" t="s">
        <v>8</v>
      </c>
      <c r="J6" s="160" t="s">
        <v>7</v>
      </c>
      <c r="K6" s="161"/>
      <c r="L6" s="161"/>
      <c r="M6" s="161"/>
      <c r="N6" s="161"/>
      <c r="O6" s="162" t="s">
        <v>8</v>
      </c>
      <c r="P6" s="116" t="s">
        <v>7</v>
      </c>
      <c r="Q6" s="117"/>
      <c r="R6" s="118"/>
      <c r="S6" s="118"/>
      <c r="T6" s="118"/>
      <c r="U6" s="119" t="s">
        <v>8</v>
      </c>
      <c r="V6" s="160" t="s">
        <v>7</v>
      </c>
      <c r="W6" s="161"/>
      <c r="X6" s="161"/>
      <c r="Y6" s="161"/>
      <c r="Z6" s="161"/>
      <c r="AA6" s="162" t="s">
        <v>8</v>
      </c>
    </row>
    <row r="7" spans="1:28" s="4" customFormat="1" ht="15.75" customHeight="1" thickBot="1" x14ac:dyDescent="0.25">
      <c r="A7" s="87" t="s">
        <v>9</v>
      </c>
      <c r="B7" s="82" t="s">
        <v>10</v>
      </c>
      <c r="C7" s="82" t="s">
        <v>72</v>
      </c>
      <c r="D7" s="21" t="s">
        <v>12</v>
      </c>
      <c r="E7" s="21" t="s">
        <v>13</v>
      </c>
      <c r="F7" s="21" t="s">
        <v>14</v>
      </c>
      <c r="G7" s="21" t="s">
        <v>15</v>
      </c>
      <c r="H7" s="21" t="s">
        <v>16</v>
      </c>
      <c r="I7" s="22" t="s">
        <v>17</v>
      </c>
      <c r="J7" s="120" t="s">
        <v>12</v>
      </c>
      <c r="K7" s="121" t="s">
        <v>13</v>
      </c>
      <c r="L7" s="121" t="s">
        <v>14</v>
      </c>
      <c r="M7" s="121" t="s">
        <v>15</v>
      </c>
      <c r="N7" s="121" t="s">
        <v>16</v>
      </c>
      <c r="O7" s="122" t="s">
        <v>17</v>
      </c>
      <c r="P7" s="123" t="s">
        <v>12</v>
      </c>
      <c r="Q7" s="123" t="s">
        <v>13</v>
      </c>
      <c r="R7" s="123" t="s">
        <v>14</v>
      </c>
      <c r="S7" s="123" t="s">
        <v>15</v>
      </c>
      <c r="T7" s="123" t="s">
        <v>16</v>
      </c>
      <c r="U7" s="124" t="s">
        <v>17</v>
      </c>
      <c r="V7" s="120" t="s">
        <v>12</v>
      </c>
      <c r="W7" s="121" t="s">
        <v>13</v>
      </c>
      <c r="X7" s="121" t="s">
        <v>14</v>
      </c>
      <c r="Y7" s="121" t="s">
        <v>15</v>
      </c>
      <c r="Z7" s="121" t="s">
        <v>16</v>
      </c>
      <c r="AA7" s="122" t="s">
        <v>17</v>
      </c>
    </row>
    <row r="8" spans="1:28" s="4" customFormat="1" ht="15.75" hidden="1" customHeight="1" thickBot="1" x14ac:dyDescent="0.25">
      <c r="A8" s="93"/>
      <c r="B8" s="94"/>
      <c r="C8" s="94"/>
      <c r="D8" s="185">
        <v>1</v>
      </c>
      <c r="E8" s="185">
        <v>2</v>
      </c>
      <c r="F8" s="185">
        <v>3</v>
      </c>
      <c r="G8" s="185">
        <v>4</v>
      </c>
      <c r="H8" s="185">
        <v>5</v>
      </c>
      <c r="I8" s="186">
        <v>6</v>
      </c>
      <c r="J8" s="125"/>
      <c r="K8" s="125"/>
      <c r="L8" s="125"/>
      <c r="M8" s="125"/>
      <c r="N8" s="125"/>
      <c r="O8" s="125"/>
      <c r="P8" s="126">
        <v>1</v>
      </c>
      <c r="Q8" s="126">
        <v>2</v>
      </c>
      <c r="R8" s="126">
        <v>3</v>
      </c>
      <c r="S8" s="126">
        <v>4</v>
      </c>
      <c r="T8" s="126">
        <v>5</v>
      </c>
      <c r="U8" s="127">
        <v>6</v>
      </c>
      <c r="V8" s="125"/>
      <c r="W8" s="125"/>
      <c r="X8" s="125"/>
      <c r="Y8" s="125"/>
      <c r="Z8" s="125"/>
      <c r="AA8" s="125"/>
    </row>
    <row r="9" spans="1:28" s="4" customFormat="1" ht="13.5" customHeight="1" x14ac:dyDescent="0.2">
      <c r="A9" s="79">
        <v>1</v>
      </c>
      <c r="B9" s="166"/>
      <c r="C9" s="45"/>
      <c r="D9" s="418" t="s">
        <v>268</v>
      </c>
      <c r="E9" s="418" t="s">
        <v>268</v>
      </c>
      <c r="F9" s="418" t="s">
        <v>268</v>
      </c>
      <c r="G9" s="418" t="s">
        <v>268</v>
      </c>
      <c r="H9" s="418" t="s">
        <v>268</v>
      </c>
      <c r="I9" s="418" t="s">
        <v>268</v>
      </c>
      <c r="J9" s="130"/>
      <c r="K9" s="130" t="e">
        <f>(E9/D9)-1</f>
        <v>#VALUE!</v>
      </c>
      <c r="L9" s="130" t="e">
        <f>(F9/E9)-1</f>
        <v>#VALUE!</v>
      </c>
      <c r="M9" s="130" t="e">
        <f>(G9/F9)-1</f>
        <v>#VALUE!</v>
      </c>
      <c r="N9" s="130" t="e">
        <f>(H9/G9)-1</f>
        <v>#VALUE!</v>
      </c>
      <c r="O9" s="130" t="e">
        <f>(I9/H9)-1</f>
        <v>#VALUE!</v>
      </c>
      <c r="P9" s="204">
        <f>ROUND(VLOOKUP($A9,'2017 REG - ORD 758'!$A$9:$U$303,16,FALSE)*(1+$H$2),5)</f>
        <v>10.25803</v>
      </c>
      <c r="Q9" s="204">
        <f>ROUND(VLOOKUP($A9,'2017 REG - ORD 758'!$A$9:$U$303,17,FALSE)*(1+$H$2),5)</f>
        <v>10.668340000000001</v>
      </c>
      <c r="R9" s="204">
        <f>ROUND(VLOOKUP($A9,'2017 REG - ORD 758'!$A$9:$U$303,18,FALSE)*(1+$H$2),5)</f>
        <v>11.09507</v>
      </c>
      <c r="S9" s="204">
        <f>ROUND(VLOOKUP($A9,'2017 REG - ORD 758'!$A$9:$U$303,19,FALSE)*(1+$H$2),5)</f>
        <v>11.538880000000001</v>
      </c>
      <c r="T9" s="204">
        <f>ROUND(VLOOKUP($A9,'2017 REG - ORD 758'!$A$9:$U$303,20,FALSE)*(1+$H$2),5)</f>
        <v>12.00042</v>
      </c>
      <c r="U9" s="204">
        <f>ROUND(VLOOKUP($A9,'2017 REG - ORD 758'!$A$9:$U$303,21,FALSE)*(1+$H$2),5)</f>
        <v>12.480449999999999</v>
      </c>
      <c r="V9" s="130"/>
      <c r="W9" s="130">
        <f>(Q9/P9)-1</f>
        <v>3.9999E-2</v>
      </c>
      <c r="X9" s="130">
        <f t="shared" ref="X9:AA9" si="0">(R9/Q9)-1</f>
        <v>0.04</v>
      </c>
      <c r="Y9" s="130">
        <f t="shared" si="0"/>
        <v>4.0001000000000002E-2</v>
      </c>
      <c r="Z9" s="130">
        <f t="shared" si="0"/>
        <v>3.9999E-2</v>
      </c>
      <c r="AA9" s="130">
        <f t="shared" si="0"/>
        <v>4.0001000000000002E-2</v>
      </c>
    </row>
    <row r="10" spans="1:28" s="4" customFormat="1" ht="13.5" customHeight="1" x14ac:dyDescent="0.2">
      <c r="A10" s="76"/>
      <c r="B10" s="167"/>
      <c r="C10" s="29"/>
      <c r="D10" s="419"/>
      <c r="E10" s="419"/>
      <c r="F10" s="419"/>
      <c r="G10" s="419"/>
      <c r="H10" s="419"/>
      <c r="I10" s="419"/>
      <c r="J10" s="130"/>
      <c r="K10" s="130"/>
      <c r="L10" s="130"/>
      <c r="M10" s="130"/>
      <c r="N10" s="130"/>
      <c r="O10" s="130"/>
      <c r="P10" s="131">
        <f t="shared" ref="P10:T10" si="1">ROUND((P9*2080),5)</f>
        <v>21336.702399999998</v>
      </c>
      <c r="Q10" s="132">
        <f t="shared" si="1"/>
        <v>22190.147199999999</v>
      </c>
      <c r="R10" s="132">
        <f t="shared" si="1"/>
        <v>23077.745599999998</v>
      </c>
      <c r="S10" s="132">
        <f t="shared" si="1"/>
        <v>24000.8704</v>
      </c>
      <c r="T10" s="132">
        <f t="shared" si="1"/>
        <v>24960.873599999999</v>
      </c>
      <c r="U10" s="132">
        <f>ROUND((U9*2080),5)</f>
        <v>25959.335999999999</v>
      </c>
      <c r="V10" s="130"/>
      <c r="W10" s="130"/>
      <c r="X10" s="130"/>
      <c r="Y10" s="130"/>
      <c r="Z10" s="130"/>
      <c r="AA10" s="130"/>
    </row>
    <row r="11" spans="1:28" s="4" customFormat="1" ht="13.5" customHeight="1" thickBot="1" x14ac:dyDescent="0.25">
      <c r="A11" s="80"/>
      <c r="B11" s="168"/>
      <c r="C11" s="39"/>
      <c r="D11" s="420"/>
      <c r="E11" s="420"/>
      <c r="F11" s="420"/>
      <c r="G11" s="420"/>
      <c r="H11" s="420"/>
      <c r="I11" s="420"/>
      <c r="J11" s="133"/>
      <c r="K11" s="133"/>
      <c r="L11" s="133"/>
      <c r="M11" s="133"/>
      <c r="N11" s="133"/>
      <c r="O11" s="133"/>
      <c r="P11" s="134"/>
      <c r="Q11" s="135"/>
      <c r="R11" s="135"/>
      <c r="S11" s="135"/>
      <c r="T11" s="135"/>
      <c r="U11" s="135"/>
      <c r="V11" s="133"/>
      <c r="W11" s="133"/>
      <c r="X11" s="133"/>
      <c r="Y11" s="133"/>
      <c r="Z11" s="133"/>
      <c r="AA11" s="133"/>
    </row>
    <row r="12" spans="1:28" s="4" customFormat="1" ht="13.5" customHeight="1" x14ac:dyDescent="0.2">
      <c r="A12" s="79">
        <v>2</v>
      </c>
      <c r="B12" s="166"/>
      <c r="C12" s="45"/>
      <c r="D12" s="418" t="s">
        <v>268</v>
      </c>
      <c r="E12" s="418" t="s">
        <v>268</v>
      </c>
      <c r="F12" s="418" t="s">
        <v>268</v>
      </c>
      <c r="G12" s="418" t="s">
        <v>268</v>
      </c>
      <c r="H12" s="418" t="s">
        <v>268</v>
      </c>
      <c r="I12" s="418" t="s">
        <v>268</v>
      </c>
      <c r="J12" s="130"/>
      <c r="K12" s="130" t="e">
        <f>(E12/D12)-1</f>
        <v>#VALUE!</v>
      </c>
      <c r="L12" s="130" t="e">
        <f t="shared" ref="L12:O12" si="2">(F12/E12)-1</f>
        <v>#VALUE!</v>
      </c>
      <c r="M12" s="130" t="e">
        <f t="shared" si="2"/>
        <v>#VALUE!</v>
      </c>
      <c r="N12" s="130" t="e">
        <f t="shared" si="2"/>
        <v>#VALUE!</v>
      </c>
      <c r="O12" s="130" t="e">
        <f t="shared" si="2"/>
        <v>#VALUE!</v>
      </c>
      <c r="P12" s="204">
        <f>ROUND(VLOOKUP($A12,'2017 REG - ORD 758'!$A$9:$U$303,16,FALSE)*(1+$H$2),5)</f>
        <v>10.514469999999999</v>
      </c>
      <c r="Q12" s="204">
        <f>ROUND(VLOOKUP($A12,'2017 REG - ORD 758'!$A$9:$U$303,17,FALSE)*(1+$H$2),5)</f>
        <v>10.935040000000001</v>
      </c>
      <c r="R12" s="204">
        <f>ROUND(VLOOKUP($A12,'2017 REG - ORD 758'!$A$9:$U$303,18,FALSE)*(1+$H$2),5)</f>
        <v>11.372450000000001</v>
      </c>
      <c r="S12" s="204">
        <f>ROUND(VLOOKUP($A12,'2017 REG - ORD 758'!$A$9:$U$303,19,FALSE)*(1+$H$2),5)</f>
        <v>11.82734</v>
      </c>
      <c r="T12" s="204">
        <f>ROUND(VLOOKUP($A12,'2017 REG - ORD 758'!$A$9:$U$303,20,FALSE)*(1+$H$2),5)</f>
        <v>12.30044</v>
      </c>
      <c r="U12" s="204">
        <f>ROUND(VLOOKUP($A12,'2017 REG - ORD 758'!$A$9:$U$303,21,FALSE)*(1+$H$2),5)</f>
        <v>12.79246</v>
      </c>
      <c r="V12" s="130"/>
      <c r="W12" s="130">
        <f>(Q12/P12)-1</f>
        <v>3.9999E-2</v>
      </c>
      <c r="X12" s="130">
        <f t="shared" ref="X12:AA12" si="3">(R12/Q12)-1</f>
        <v>4.0001000000000002E-2</v>
      </c>
      <c r="Y12" s="130">
        <f t="shared" si="3"/>
        <v>3.9999E-2</v>
      </c>
      <c r="Z12" s="130">
        <f t="shared" si="3"/>
        <v>4.0001000000000002E-2</v>
      </c>
      <c r="AA12" s="130">
        <f t="shared" si="3"/>
        <v>0.04</v>
      </c>
    </row>
    <row r="13" spans="1:28" s="4" customFormat="1" ht="13.5" customHeight="1" x14ac:dyDescent="0.2">
      <c r="A13" s="76"/>
      <c r="B13" s="167"/>
      <c r="C13" s="29"/>
      <c r="D13" s="419"/>
      <c r="E13" s="419"/>
      <c r="F13" s="419"/>
      <c r="G13" s="419"/>
      <c r="H13" s="419"/>
      <c r="I13" s="419"/>
      <c r="J13" s="130" t="e">
        <f>(D12/D9)-1</f>
        <v>#VALUE!</v>
      </c>
      <c r="K13" s="130" t="e">
        <f t="shared" ref="K13:O13" si="4">(E12/E9)-1</f>
        <v>#VALUE!</v>
      </c>
      <c r="L13" s="130" t="e">
        <f t="shared" si="4"/>
        <v>#VALUE!</v>
      </c>
      <c r="M13" s="130" t="e">
        <f t="shared" si="4"/>
        <v>#VALUE!</v>
      </c>
      <c r="N13" s="130" t="e">
        <f t="shared" si="4"/>
        <v>#VALUE!</v>
      </c>
      <c r="O13" s="130" t="e">
        <f t="shared" si="4"/>
        <v>#VALUE!</v>
      </c>
      <c r="P13" s="131">
        <f t="shared" ref="P13:T13" si="5">ROUND((P12*2080),5)</f>
        <v>21870.097600000001</v>
      </c>
      <c r="Q13" s="132">
        <f t="shared" si="5"/>
        <v>22744.8832</v>
      </c>
      <c r="R13" s="132">
        <f t="shared" si="5"/>
        <v>23654.696</v>
      </c>
      <c r="S13" s="132">
        <f t="shared" si="5"/>
        <v>24600.867200000001</v>
      </c>
      <c r="T13" s="132">
        <f t="shared" si="5"/>
        <v>25584.915199999999</v>
      </c>
      <c r="U13" s="132">
        <f>ROUND((U12*2080),5)</f>
        <v>26608.316800000001</v>
      </c>
      <c r="V13" s="130">
        <f>(P12/P9)-1</f>
        <v>2.4999E-2</v>
      </c>
      <c r="W13" s="130">
        <f t="shared" ref="W13:AA13" si="6">(Q12/Q9)-1</f>
        <v>2.4999E-2</v>
      </c>
      <c r="X13" s="130">
        <f t="shared" si="6"/>
        <v>2.5000000000000001E-2</v>
      </c>
      <c r="Y13" s="130">
        <f t="shared" si="6"/>
        <v>2.4999E-2</v>
      </c>
      <c r="Z13" s="130">
        <f t="shared" si="6"/>
        <v>2.5000999999999999E-2</v>
      </c>
      <c r="AA13" s="130">
        <f t="shared" si="6"/>
        <v>2.5000000000000001E-2</v>
      </c>
    </row>
    <row r="14" spans="1:28" s="4" customFormat="1" ht="13.5" customHeight="1" thickBot="1" x14ac:dyDescent="0.25">
      <c r="A14" s="80"/>
      <c r="B14" s="168"/>
      <c r="C14" s="39"/>
      <c r="D14" s="420"/>
      <c r="E14" s="420"/>
      <c r="F14" s="420"/>
      <c r="G14" s="420"/>
      <c r="H14" s="420"/>
      <c r="I14" s="420"/>
      <c r="J14" s="133"/>
      <c r="K14" s="133"/>
      <c r="L14" s="133"/>
      <c r="M14" s="133"/>
      <c r="N14" s="133"/>
      <c r="O14" s="133"/>
      <c r="P14" s="134"/>
      <c r="Q14" s="135"/>
      <c r="R14" s="135"/>
      <c r="S14" s="135"/>
      <c r="T14" s="135"/>
      <c r="U14" s="135"/>
      <c r="V14" s="133"/>
      <c r="W14" s="133"/>
      <c r="X14" s="133"/>
      <c r="Y14" s="133"/>
      <c r="Z14" s="133"/>
      <c r="AA14" s="133"/>
    </row>
    <row r="15" spans="1:28" s="4" customFormat="1" ht="13.5" customHeight="1" x14ac:dyDescent="0.2">
      <c r="A15" s="79">
        <v>3</v>
      </c>
      <c r="B15" s="166"/>
      <c r="C15" s="45"/>
      <c r="D15" s="418" t="s">
        <v>268</v>
      </c>
      <c r="E15" s="418" t="s">
        <v>268</v>
      </c>
      <c r="F15" s="418" t="s">
        <v>268</v>
      </c>
      <c r="G15" s="418" t="s">
        <v>268</v>
      </c>
      <c r="H15" s="418" t="s">
        <v>268</v>
      </c>
      <c r="I15" s="187">
        <f>U15</f>
        <v>13.11</v>
      </c>
      <c r="J15" s="130"/>
      <c r="K15" s="130" t="e">
        <f>(E15/D15)-1</f>
        <v>#VALUE!</v>
      </c>
      <c r="L15" s="130" t="e">
        <f t="shared" ref="L15:O15" si="7">(F15/E15)-1</f>
        <v>#VALUE!</v>
      </c>
      <c r="M15" s="130" t="e">
        <f t="shared" si="7"/>
        <v>#VALUE!</v>
      </c>
      <c r="N15" s="130" t="e">
        <f t="shared" si="7"/>
        <v>#VALUE!</v>
      </c>
      <c r="O15" s="130" t="e">
        <f t="shared" si="7"/>
        <v>#VALUE!</v>
      </c>
      <c r="P15" s="204">
        <f>ROUND(VLOOKUP($A15,'2017 REG - ORD 758'!$A$9:$U$303,16,FALSE)*(1+$H$2),5)</f>
        <v>10.77732</v>
      </c>
      <c r="Q15" s="204">
        <f>ROUND(VLOOKUP($A15,'2017 REG - ORD 758'!$A$9:$U$303,17,FALSE)*(1+$H$2),5)</f>
        <v>11.208410000000001</v>
      </c>
      <c r="R15" s="204">
        <f>ROUND(VLOOKUP($A15,'2017 REG - ORD 758'!$A$9:$U$303,18,FALSE)*(1+$H$2),5)</f>
        <v>11.656750000000001</v>
      </c>
      <c r="S15" s="204">
        <f>ROUND(VLOOKUP($A15,'2017 REG - ORD 758'!$A$9:$U$303,19,FALSE)*(1+$H$2),5)</f>
        <v>12.12302</v>
      </c>
      <c r="T15" s="204">
        <f>ROUND(VLOOKUP($A15,'2017 REG - ORD 758'!$A$9:$U$303,20,FALSE)*(1+$H$2),5)</f>
        <v>12.607939999999999</v>
      </c>
      <c r="U15" s="204">
        <f>ROUND(VLOOKUP($A15,'2017 REG - ORD 758'!$A$9:$U$303,21,FALSE)*(1+$H$2),5)</f>
        <v>13.112259999999999</v>
      </c>
      <c r="V15" s="130"/>
      <c r="W15" s="130">
        <f>(Q15/P15)-1</f>
        <v>0.04</v>
      </c>
      <c r="X15" s="130">
        <f t="shared" ref="X15:AA15" si="8">(R15/Q15)-1</f>
        <v>0.04</v>
      </c>
      <c r="Y15" s="130">
        <f t="shared" si="8"/>
        <v>0.04</v>
      </c>
      <c r="Z15" s="130">
        <f t="shared" si="8"/>
        <v>0.04</v>
      </c>
      <c r="AA15" s="130">
        <f t="shared" si="8"/>
        <v>0.04</v>
      </c>
    </row>
    <row r="16" spans="1:28" s="4" customFormat="1" ht="13.5" customHeight="1" x14ac:dyDescent="0.2">
      <c r="A16" s="76"/>
      <c r="B16" s="167"/>
      <c r="C16" s="29"/>
      <c r="D16" s="419"/>
      <c r="E16" s="419"/>
      <c r="F16" s="419"/>
      <c r="G16" s="419"/>
      <c r="H16" s="419"/>
      <c r="I16" s="188">
        <f>U16</f>
        <v>27274</v>
      </c>
      <c r="J16" s="130" t="e">
        <f>(D15/D12)-1</f>
        <v>#VALUE!</v>
      </c>
      <c r="K16" s="130" t="e">
        <f t="shared" ref="K16:O16" si="9">(E15/E12)-1</f>
        <v>#VALUE!</v>
      </c>
      <c r="L16" s="130" t="e">
        <f t="shared" si="9"/>
        <v>#VALUE!</v>
      </c>
      <c r="M16" s="130" t="e">
        <f t="shared" si="9"/>
        <v>#VALUE!</v>
      </c>
      <c r="N16" s="130" t="e">
        <f t="shared" si="9"/>
        <v>#VALUE!</v>
      </c>
      <c r="O16" s="130" t="e">
        <f t="shared" si="9"/>
        <v>#VALUE!</v>
      </c>
      <c r="P16" s="131">
        <f t="shared" ref="P16:T16" si="10">ROUND((P15*2080),5)</f>
        <v>22416.8256</v>
      </c>
      <c r="Q16" s="132">
        <f t="shared" si="10"/>
        <v>23313.4928</v>
      </c>
      <c r="R16" s="132">
        <f t="shared" si="10"/>
        <v>24246.04</v>
      </c>
      <c r="S16" s="132">
        <f t="shared" si="10"/>
        <v>25215.881600000001</v>
      </c>
      <c r="T16" s="132">
        <f t="shared" si="10"/>
        <v>26224.515200000002</v>
      </c>
      <c r="U16" s="132">
        <f>ROUND((U15*2080),5)</f>
        <v>27273.500800000002</v>
      </c>
      <c r="V16" s="130">
        <f>(P15/P12)-1</f>
        <v>2.4999E-2</v>
      </c>
      <c r="W16" s="130">
        <f t="shared" ref="W16:AA16" si="11">(Q15/Q12)-1</f>
        <v>2.4999E-2</v>
      </c>
      <c r="X16" s="130">
        <f t="shared" si="11"/>
        <v>2.4999E-2</v>
      </c>
      <c r="Y16" s="130">
        <f t="shared" si="11"/>
        <v>2.5000000000000001E-2</v>
      </c>
      <c r="Z16" s="130">
        <f t="shared" si="11"/>
        <v>2.4999E-2</v>
      </c>
      <c r="AA16" s="130">
        <f t="shared" si="11"/>
        <v>2.4999E-2</v>
      </c>
    </row>
    <row r="17" spans="1:27" s="4" customFormat="1" ht="13.5" customHeight="1" thickBot="1" x14ac:dyDescent="0.25">
      <c r="A17" s="80"/>
      <c r="B17" s="168"/>
      <c r="C17" s="39"/>
      <c r="D17" s="420"/>
      <c r="E17" s="420"/>
      <c r="F17" s="420"/>
      <c r="G17" s="420"/>
      <c r="H17" s="420"/>
      <c r="I17" s="190"/>
      <c r="J17" s="133"/>
      <c r="K17" s="133"/>
      <c r="L17" s="133"/>
      <c r="M17" s="133"/>
      <c r="N17" s="133"/>
      <c r="O17" s="133"/>
      <c r="P17" s="134"/>
      <c r="Q17" s="135"/>
      <c r="R17" s="135"/>
      <c r="S17" s="135"/>
      <c r="T17" s="135"/>
      <c r="U17" s="135"/>
      <c r="V17" s="133"/>
      <c r="W17" s="133"/>
      <c r="X17" s="133"/>
      <c r="Y17" s="133"/>
      <c r="Z17" s="133"/>
      <c r="AA17" s="133"/>
    </row>
    <row r="18" spans="1:27" s="4" customFormat="1" ht="13.5" customHeight="1" x14ac:dyDescent="0.2">
      <c r="A18" s="79">
        <v>4</v>
      </c>
      <c r="B18" s="166"/>
      <c r="C18" s="45"/>
      <c r="D18" s="418" t="s">
        <v>268</v>
      </c>
      <c r="E18" s="418" t="s">
        <v>268</v>
      </c>
      <c r="F18" s="418" t="s">
        <v>268</v>
      </c>
      <c r="G18" s="418" t="s">
        <v>268</v>
      </c>
      <c r="H18" s="418" t="s">
        <v>268</v>
      </c>
      <c r="I18" s="187">
        <f>U18</f>
        <v>13.44</v>
      </c>
      <c r="J18" s="130"/>
      <c r="K18" s="130" t="e">
        <f>(E18/D18)-1</f>
        <v>#VALUE!</v>
      </c>
      <c r="L18" s="130" t="e">
        <f t="shared" ref="L18:O18" si="12">(F18/E18)-1</f>
        <v>#VALUE!</v>
      </c>
      <c r="M18" s="130" t="e">
        <f t="shared" si="12"/>
        <v>#VALUE!</v>
      </c>
      <c r="N18" s="130" t="e">
        <f t="shared" si="12"/>
        <v>#VALUE!</v>
      </c>
      <c r="O18" s="130" t="e">
        <f t="shared" si="12"/>
        <v>#VALUE!</v>
      </c>
      <c r="P18" s="204">
        <f>ROUND(VLOOKUP($A18,'2017 REG - ORD 758'!$A$9:$U$303,16,FALSE)*(1+$H$2),5)</f>
        <v>11.046749999999999</v>
      </c>
      <c r="Q18" s="204">
        <f>ROUND(VLOOKUP($A18,'2017 REG - ORD 758'!$A$9:$U$303,17,FALSE)*(1+$H$2),5)</f>
        <v>11.488630000000001</v>
      </c>
      <c r="R18" s="204">
        <f>ROUND(VLOOKUP($A18,'2017 REG - ORD 758'!$A$9:$U$303,18,FALSE)*(1+$H$2),5)</f>
        <v>11.948169999999999</v>
      </c>
      <c r="S18" s="204">
        <f>ROUND(VLOOKUP($A18,'2017 REG - ORD 758'!$A$9:$U$303,19,FALSE)*(1+$H$2),5)</f>
        <v>12.42609</v>
      </c>
      <c r="T18" s="204">
        <f>ROUND(VLOOKUP($A18,'2017 REG - ORD 758'!$A$9:$U$303,20,FALSE)*(1+$H$2),5)</f>
        <v>12.92314</v>
      </c>
      <c r="U18" s="204">
        <f>ROUND(VLOOKUP($A18,'2017 REG - ORD 758'!$A$9:$U$303,21,FALSE)*(1+$H$2),5)</f>
        <v>13.44007</v>
      </c>
      <c r="V18" s="130"/>
      <c r="W18" s="130">
        <f>(Q18/P18)-1</f>
        <v>4.0001000000000002E-2</v>
      </c>
      <c r="X18" s="130">
        <f t="shared" ref="X18:AA18" si="13">(R18/Q18)-1</f>
        <v>0.04</v>
      </c>
      <c r="Y18" s="130">
        <f t="shared" si="13"/>
        <v>3.9999E-2</v>
      </c>
      <c r="Z18" s="130">
        <f t="shared" si="13"/>
        <v>4.0001000000000002E-2</v>
      </c>
      <c r="AA18" s="130">
        <f t="shared" si="13"/>
        <v>0.04</v>
      </c>
    </row>
    <row r="19" spans="1:27" s="4" customFormat="1" ht="13.5" customHeight="1" x14ac:dyDescent="0.2">
      <c r="A19" s="76"/>
      <c r="B19" s="167"/>
      <c r="C19" s="29"/>
      <c r="D19" s="419"/>
      <c r="E19" s="419"/>
      <c r="F19" s="419"/>
      <c r="G19" s="419"/>
      <c r="H19" s="419"/>
      <c r="I19" s="188">
        <f>U19</f>
        <v>27955</v>
      </c>
      <c r="J19" s="130" t="e">
        <f>(D18/D15)-1</f>
        <v>#VALUE!</v>
      </c>
      <c r="K19" s="130" t="e">
        <f t="shared" ref="K19:O19" si="14">(E18/E15)-1</f>
        <v>#VALUE!</v>
      </c>
      <c r="L19" s="130" t="e">
        <f t="shared" si="14"/>
        <v>#VALUE!</v>
      </c>
      <c r="M19" s="130" t="e">
        <f t="shared" si="14"/>
        <v>#VALUE!</v>
      </c>
      <c r="N19" s="130" t="e">
        <f t="shared" si="14"/>
        <v>#VALUE!</v>
      </c>
      <c r="O19" s="130">
        <f t="shared" si="14"/>
        <v>2.5172E-2</v>
      </c>
      <c r="P19" s="131">
        <f t="shared" ref="P19:T19" si="15">ROUND((P18*2080),5)</f>
        <v>22977.24</v>
      </c>
      <c r="Q19" s="132">
        <f t="shared" si="15"/>
        <v>23896.350399999999</v>
      </c>
      <c r="R19" s="132">
        <f t="shared" si="15"/>
        <v>24852.193599999999</v>
      </c>
      <c r="S19" s="132">
        <f t="shared" si="15"/>
        <v>25846.267199999998</v>
      </c>
      <c r="T19" s="132">
        <f t="shared" si="15"/>
        <v>26880.1312</v>
      </c>
      <c r="U19" s="132">
        <f>ROUND((U18*2080),5)</f>
        <v>27955.345600000001</v>
      </c>
      <c r="V19" s="130">
        <f>(P18/P15)-1</f>
        <v>2.5000000000000001E-2</v>
      </c>
      <c r="W19" s="130">
        <f t="shared" ref="W19:AA19" si="16">(Q18/Q15)-1</f>
        <v>2.5000999999999999E-2</v>
      </c>
      <c r="X19" s="130">
        <f t="shared" si="16"/>
        <v>2.5000000000000001E-2</v>
      </c>
      <c r="Y19" s="130">
        <f t="shared" si="16"/>
        <v>2.5000000000000001E-2</v>
      </c>
      <c r="Z19" s="130">
        <f t="shared" si="16"/>
        <v>2.5000000000000001E-2</v>
      </c>
      <c r="AA19" s="130">
        <f t="shared" si="16"/>
        <v>2.5000000000000001E-2</v>
      </c>
    </row>
    <row r="20" spans="1:27" s="4" customFormat="1" ht="13.5" customHeight="1" thickBot="1" x14ac:dyDescent="0.25">
      <c r="A20" s="80"/>
      <c r="B20" s="168"/>
      <c r="C20" s="39"/>
      <c r="D20" s="420"/>
      <c r="E20" s="420"/>
      <c r="F20" s="420"/>
      <c r="G20" s="420"/>
      <c r="H20" s="420"/>
      <c r="I20" s="190"/>
      <c r="J20" s="133"/>
      <c r="K20" s="133"/>
      <c r="L20" s="133"/>
      <c r="M20" s="133"/>
      <c r="N20" s="133"/>
      <c r="O20" s="133"/>
      <c r="P20" s="134"/>
      <c r="Q20" s="135"/>
      <c r="R20" s="135"/>
      <c r="S20" s="135"/>
      <c r="T20" s="135"/>
      <c r="U20" s="135"/>
      <c r="V20" s="133"/>
      <c r="W20" s="133"/>
      <c r="X20" s="133"/>
      <c r="Y20" s="133"/>
      <c r="Z20" s="133"/>
      <c r="AA20" s="133"/>
    </row>
    <row r="21" spans="1:27" s="4" customFormat="1" ht="13.5" customHeight="1" x14ac:dyDescent="0.2">
      <c r="A21" s="79">
        <v>5</v>
      </c>
      <c r="B21" s="166"/>
      <c r="C21" s="45"/>
      <c r="D21" s="418" t="s">
        <v>268</v>
      </c>
      <c r="E21" s="418" t="s">
        <v>268</v>
      </c>
      <c r="F21" s="418" t="s">
        <v>268</v>
      </c>
      <c r="G21" s="418" t="s">
        <v>268</v>
      </c>
      <c r="H21" s="187">
        <f t="shared" ref="H21:H22" si="17">T21</f>
        <v>13.25</v>
      </c>
      <c r="I21" s="187">
        <f>U21</f>
        <v>13.78</v>
      </c>
      <c r="J21" s="130"/>
      <c r="K21" s="130" t="e">
        <f>(E21/D21)-1</f>
        <v>#VALUE!</v>
      </c>
      <c r="L21" s="130" t="e">
        <f t="shared" ref="L21:O21" si="18">(F21/E21)-1</f>
        <v>#VALUE!</v>
      </c>
      <c r="M21" s="130" t="e">
        <f t="shared" si="18"/>
        <v>#VALUE!</v>
      </c>
      <c r="N21" s="130" t="e">
        <f t="shared" si="18"/>
        <v>#VALUE!</v>
      </c>
      <c r="O21" s="130">
        <f t="shared" si="18"/>
        <v>0.04</v>
      </c>
      <c r="P21" s="204">
        <f>ROUND(VLOOKUP($A21,'2017 REG - ORD 758'!$A$9:$U$303,16,FALSE)*(1+$H$2),5)</f>
        <v>11.32292</v>
      </c>
      <c r="Q21" s="204">
        <f>ROUND(VLOOKUP($A21,'2017 REG - ORD 758'!$A$9:$U$303,17,FALSE)*(1+$H$2),5)</f>
        <v>11.775840000000001</v>
      </c>
      <c r="R21" s="204">
        <f>ROUND(VLOOKUP($A21,'2017 REG - ORD 758'!$A$9:$U$303,18,FALSE)*(1+$H$2),5)</f>
        <v>12.246869999999999</v>
      </c>
      <c r="S21" s="204">
        <f>ROUND(VLOOKUP($A21,'2017 REG - ORD 758'!$A$9:$U$303,19,FALSE)*(1+$H$2),5)</f>
        <v>12.73676</v>
      </c>
      <c r="T21" s="204">
        <f>ROUND(VLOOKUP($A21,'2017 REG - ORD 758'!$A$9:$U$303,20,FALSE)*(1+$H$2),5)</f>
        <v>13.246230000000001</v>
      </c>
      <c r="U21" s="204">
        <f>ROUND(VLOOKUP($A21,'2017 REG - ORD 758'!$A$9:$U$303,21,FALSE)*(1+$H$2),5)</f>
        <v>13.77608</v>
      </c>
      <c r="V21" s="130"/>
      <c r="W21" s="130">
        <f>(Q21/P21)-1</f>
        <v>0.04</v>
      </c>
      <c r="X21" s="130">
        <f t="shared" ref="X21:AA21" si="19">(R21/Q21)-1</f>
        <v>0.04</v>
      </c>
      <c r="Y21" s="130">
        <f t="shared" si="19"/>
        <v>4.0001000000000002E-2</v>
      </c>
      <c r="Z21" s="130">
        <f t="shared" si="19"/>
        <v>0.04</v>
      </c>
      <c r="AA21" s="130">
        <f t="shared" si="19"/>
        <v>0.04</v>
      </c>
    </row>
    <row r="22" spans="1:27" s="4" customFormat="1" ht="13.5" customHeight="1" x14ac:dyDescent="0.2">
      <c r="A22" s="76"/>
      <c r="B22" s="167"/>
      <c r="C22" s="29"/>
      <c r="D22" s="419"/>
      <c r="E22" s="419"/>
      <c r="F22" s="419"/>
      <c r="G22" s="419"/>
      <c r="H22" s="188">
        <f t="shared" si="17"/>
        <v>27552</v>
      </c>
      <c r="I22" s="188">
        <f>U22</f>
        <v>28654</v>
      </c>
      <c r="J22" s="130" t="e">
        <f>(D21/D18)-1</f>
        <v>#VALUE!</v>
      </c>
      <c r="K22" s="130" t="e">
        <f t="shared" ref="K22:O22" si="20">(E21/E18)-1</f>
        <v>#VALUE!</v>
      </c>
      <c r="L22" s="130" t="e">
        <f t="shared" si="20"/>
        <v>#VALUE!</v>
      </c>
      <c r="M22" s="130" t="e">
        <f t="shared" si="20"/>
        <v>#VALUE!</v>
      </c>
      <c r="N22" s="130" t="e">
        <f t="shared" si="20"/>
        <v>#VALUE!</v>
      </c>
      <c r="O22" s="130">
        <f t="shared" si="20"/>
        <v>2.5298000000000001E-2</v>
      </c>
      <c r="P22" s="131">
        <f t="shared" ref="P22:T22" si="21">ROUND((P21*2080),5)</f>
        <v>23551.673599999998</v>
      </c>
      <c r="Q22" s="132">
        <f t="shared" si="21"/>
        <v>24493.747200000002</v>
      </c>
      <c r="R22" s="132">
        <f t="shared" si="21"/>
        <v>25473.489600000001</v>
      </c>
      <c r="S22" s="132">
        <f t="shared" si="21"/>
        <v>26492.460800000001</v>
      </c>
      <c r="T22" s="132">
        <f t="shared" si="21"/>
        <v>27552.1584</v>
      </c>
      <c r="U22" s="132">
        <f>ROUND((U21*2080),5)</f>
        <v>28654.2464</v>
      </c>
      <c r="V22" s="130">
        <f>(P21/P18)-1</f>
        <v>2.5000000000000001E-2</v>
      </c>
      <c r="W22" s="130">
        <f t="shared" ref="W22:AA22" si="22">(Q21/Q18)-1</f>
        <v>2.4999E-2</v>
      </c>
      <c r="X22" s="130">
        <f t="shared" si="22"/>
        <v>2.5000000000000001E-2</v>
      </c>
      <c r="Y22" s="130">
        <f t="shared" si="22"/>
        <v>2.5000999999999999E-2</v>
      </c>
      <c r="Z22" s="130">
        <f t="shared" si="22"/>
        <v>2.5000999999999999E-2</v>
      </c>
      <c r="AA22" s="130">
        <f t="shared" si="22"/>
        <v>2.5000999999999999E-2</v>
      </c>
    </row>
    <row r="23" spans="1:27" s="4" customFormat="1" ht="13.5" customHeight="1" thickBot="1" x14ac:dyDescent="0.25">
      <c r="A23" s="80"/>
      <c r="B23" s="168"/>
      <c r="C23" s="39"/>
      <c r="D23" s="420"/>
      <c r="E23" s="420"/>
      <c r="F23" s="420"/>
      <c r="G23" s="420"/>
      <c r="H23" s="190"/>
      <c r="I23" s="190"/>
      <c r="J23" s="133"/>
      <c r="K23" s="133"/>
      <c r="L23" s="133"/>
      <c r="M23" s="133"/>
      <c r="N23" s="133"/>
      <c r="O23" s="133"/>
      <c r="P23" s="134"/>
      <c r="Q23" s="135"/>
      <c r="R23" s="135"/>
      <c r="S23" s="135"/>
      <c r="T23" s="135"/>
      <c r="U23" s="135"/>
      <c r="V23" s="133"/>
      <c r="W23" s="133"/>
      <c r="X23" s="133"/>
      <c r="Y23" s="133"/>
      <c r="Z23" s="133"/>
      <c r="AA23" s="133"/>
    </row>
    <row r="24" spans="1:27" s="4" customFormat="1" ht="13.5" customHeight="1" x14ac:dyDescent="0.2">
      <c r="A24" s="79">
        <v>6</v>
      </c>
      <c r="B24" s="166"/>
      <c r="C24" s="45"/>
      <c r="D24" s="418" t="s">
        <v>268</v>
      </c>
      <c r="E24" s="418" t="s">
        <v>268</v>
      </c>
      <c r="F24" s="418" t="s">
        <v>268</v>
      </c>
      <c r="G24" s="187">
        <f t="shared" ref="G24:H25" si="23">S24</f>
        <v>13.06</v>
      </c>
      <c r="H24" s="187">
        <f t="shared" si="23"/>
        <v>13.58</v>
      </c>
      <c r="I24" s="187">
        <f>U24</f>
        <v>14.12</v>
      </c>
      <c r="J24" s="130"/>
      <c r="K24" s="130" t="e">
        <f>(E24/D24)-1</f>
        <v>#VALUE!</v>
      </c>
      <c r="L24" s="130" t="e">
        <f t="shared" ref="L24:O24" si="24">(F24/E24)-1</f>
        <v>#VALUE!</v>
      </c>
      <c r="M24" s="130" t="e">
        <f t="shared" si="24"/>
        <v>#VALUE!</v>
      </c>
      <c r="N24" s="130">
        <f t="shared" si="24"/>
        <v>3.9815999999999997E-2</v>
      </c>
      <c r="O24" s="130">
        <f t="shared" si="24"/>
        <v>3.9764000000000001E-2</v>
      </c>
      <c r="P24" s="204">
        <f>ROUND(VLOOKUP($A24,'2017 REG - ORD 758'!$A$9:$U$303,16,FALSE)*(1+$H$2),5)</f>
        <v>11.606009999999999</v>
      </c>
      <c r="Q24" s="204">
        <f>ROUND(VLOOKUP($A24,'2017 REG - ORD 758'!$A$9:$U$303,17,FALSE)*(1+$H$2),5)</f>
        <v>12.070259999999999</v>
      </c>
      <c r="R24" s="204">
        <f>ROUND(VLOOKUP($A24,'2017 REG - ORD 758'!$A$9:$U$303,18,FALSE)*(1+$H$2),5)</f>
        <v>12.55306</v>
      </c>
      <c r="S24" s="204">
        <f>ROUND(VLOOKUP($A24,'2017 REG - ORD 758'!$A$9:$U$303,19,FALSE)*(1+$H$2),5)</f>
        <v>13.05518</v>
      </c>
      <c r="T24" s="204">
        <f>ROUND(VLOOKUP($A24,'2017 REG - ORD 758'!$A$9:$U$303,20,FALSE)*(1+$H$2),5)</f>
        <v>13.577389999999999</v>
      </c>
      <c r="U24" s="204">
        <f>ROUND(VLOOKUP($A24,'2017 REG - ORD 758'!$A$9:$U$303,21,FALSE)*(1+$H$2),5)</f>
        <v>14.120480000000001</v>
      </c>
      <c r="V24" s="130"/>
      <c r="W24" s="130">
        <f>(Q24/P24)-1</f>
        <v>4.0001000000000002E-2</v>
      </c>
      <c r="X24" s="130">
        <f t="shared" ref="X24:AA24" si="25">(R24/Q24)-1</f>
        <v>3.9999E-2</v>
      </c>
      <c r="Y24" s="130">
        <f t="shared" si="25"/>
        <v>0.04</v>
      </c>
      <c r="Z24" s="130">
        <f t="shared" si="25"/>
        <v>0.04</v>
      </c>
      <c r="AA24" s="130">
        <f t="shared" si="25"/>
        <v>0.04</v>
      </c>
    </row>
    <row r="25" spans="1:27" s="4" customFormat="1" ht="13.5" customHeight="1" x14ac:dyDescent="0.2">
      <c r="A25" s="76"/>
      <c r="B25" s="167"/>
      <c r="C25" s="29"/>
      <c r="D25" s="419"/>
      <c r="E25" s="419"/>
      <c r="F25" s="419"/>
      <c r="G25" s="188">
        <f t="shared" si="23"/>
        <v>27155</v>
      </c>
      <c r="H25" s="188">
        <f t="shared" si="23"/>
        <v>28241</v>
      </c>
      <c r="I25" s="188">
        <f>U25</f>
        <v>29371</v>
      </c>
      <c r="J25" s="130" t="e">
        <f>(D24/D21)-1</f>
        <v>#VALUE!</v>
      </c>
      <c r="K25" s="130" t="e">
        <f t="shared" ref="K25:O25" si="26">(E24/E21)-1</f>
        <v>#VALUE!</v>
      </c>
      <c r="L25" s="130" t="e">
        <f t="shared" si="26"/>
        <v>#VALUE!</v>
      </c>
      <c r="M25" s="130" t="e">
        <f t="shared" si="26"/>
        <v>#VALUE!</v>
      </c>
      <c r="N25" s="130">
        <f t="shared" si="26"/>
        <v>2.4906000000000001E-2</v>
      </c>
      <c r="O25" s="130">
        <f t="shared" si="26"/>
        <v>2.4673E-2</v>
      </c>
      <c r="P25" s="131">
        <f t="shared" ref="P25:T25" si="27">ROUND((P24*2080),5)</f>
        <v>24140.500800000002</v>
      </c>
      <c r="Q25" s="132">
        <f t="shared" si="27"/>
        <v>25106.140800000001</v>
      </c>
      <c r="R25" s="132">
        <f t="shared" si="27"/>
        <v>26110.364799999999</v>
      </c>
      <c r="S25" s="132">
        <f t="shared" si="27"/>
        <v>27154.774399999998</v>
      </c>
      <c r="T25" s="132">
        <f t="shared" si="27"/>
        <v>28240.9712</v>
      </c>
      <c r="U25" s="132">
        <f>ROUND((U24*2080),5)</f>
        <v>29370.598399999999</v>
      </c>
      <c r="V25" s="130">
        <f>(P24/P21)-1</f>
        <v>2.5002E-2</v>
      </c>
      <c r="W25" s="130">
        <f t="shared" ref="W25:AA25" si="28">(Q24/Q21)-1</f>
        <v>2.5002E-2</v>
      </c>
      <c r="X25" s="130">
        <f t="shared" si="28"/>
        <v>2.5000999999999999E-2</v>
      </c>
      <c r="Y25" s="130">
        <f t="shared" si="28"/>
        <v>2.5000000000000001E-2</v>
      </c>
      <c r="Z25" s="130">
        <f t="shared" si="28"/>
        <v>2.5000000000000001E-2</v>
      </c>
      <c r="AA25" s="130">
        <f t="shared" si="28"/>
        <v>2.5000000000000001E-2</v>
      </c>
    </row>
    <row r="26" spans="1:27" s="4" customFormat="1" ht="13.5" customHeight="1" thickBot="1" x14ac:dyDescent="0.25">
      <c r="A26" s="80"/>
      <c r="B26" s="168"/>
      <c r="C26" s="39"/>
      <c r="D26" s="420"/>
      <c r="E26" s="420"/>
      <c r="F26" s="420"/>
      <c r="G26" s="190"/>
      <c r="H26" s="190"/>
      <c r="I26" s="190"/>
      <c r="J26" s="133"/>
      <c r="K26" s="133"/>
      <c r="L26" s="133"/>
      <c r="M26" s="133"/>
      <c r="N26" s="133"/>
      <c r="O26" s="133"/>
      <c r="P26" s="134"/>
      <c r="Q26" s="135"/>
      <c r="R26" s="135"/>
      <c r="S26" s="135"/>
      <c r="T26" s="135"/>
      <c r="U26" s="135"/>
      <c r="V26" s="133"/>
      <c r="W26" s="133"/>
      <c r="X26" s="133"/>
      <c r="Y26" s="133"/>
      <c r="Z26" s="133"/>
      <c r="AA26" s="133"/>
    </row>
    <row r="27" spans="1:27" s="4" customFormat="1" ht="13.5" customHeight="1" x14ac:dyDescent="0.2">
      <c r="A27" s="79">
        <v>7</v>
      </c>
      <c r="B27" s="166"/>
      <c r="C27" s="45"/>
      <c r="D27" s="418" t="s">
        <v>268</v>
      </c>
      <c r="E27" s="418" t="s">
        <v>268</v>
      </c>
      <c r="F27" s="418" t="s">
        <v>268</v>
      </c>
      <c r="G27" s="187">
        <f t="shared" ref="G27:H28" si="29">S27</f>
        <v>13.38</v>
      </c>
      <c r="H27" s="187">
        <f t="shared" si="29"/>
        <v>13.92</v>
      </c>
      <c r="I27" s="187">
        <f>U27</f>
        <v>14.47</v>
      </c>
      <c r="J27" s="130"/>
      <c r="K27" s="130" t="e">
        <f>(E27/D27)-1</f>
        <v>#VALUE!</v>
      </c>
      <c r="L27" s="130" t="e">
        <f t="shared" ref="L27:O27" si="30">(F27/E27)-1</f>
        <v>#VALUE!</v>
      </c>
      <c r="M27" s="130" t="e">
        <f t="shared" si="30"/>
        <v>#VALUE!</v>
      </c>
      <c r="N27" s="130">
        <f t="shared" si="30"/>
        <v>4.0358999999999999E-2</v>
      </c>
      <c r="O27" s="130">
        <f t="shared" si="30"/>
        <v>3.9510999999999998E-2</v>
      </c>
      <c r="P27" s="204">
        <f>ROUND(VLOOKUP($A27,'2017 REG - ORD 758'!$A$9:$U$303,16,FALSE)*(1+$H$2),5)</f>
        <v>11.89617</v>
      </c>
      <c r="Q27" s="204">
        <f>ROUND(VLOOKUP($A27,'2017 REG - ORD 758'!$A$9:$U$303,17,FALSE)*(1+$H$2),5)</f>
        <v>12.37201</v>
      </c>
      <c r="R27" s="204">
        <f>ROUND(VLOOKUP($A27,'2017 REG - ORD 758'!$A$9:$U$303,18,FALSE)*(1+$H$2),5)</f>
        <v>12.86689</v>
      </c>
      <c r="S27" s="204">
        <f>ROUND(VLOOKUP($A27,'2017 REG - ORD 758'!$A$9:$U$303,19,FALSE)*(1+$H$2),5)</f>
        <v>13.38156</v>
      </c>
      <c r="T27" s="204">
        <f>ROUND(VLOOKUP($A27,'2017 REG - ORD 758'!$A$9:$U$303,20,FALSE)*(1+$H$2),5)</f>
        <v>13.916829999999999</v>
      </c>
      <c r="U27" s="204">
        <f>ROUND(VLOOKUP($A27,'2017 REG - ORD 758'!$A$9:$U$303,21,FALSE)*(1+$H$2),5)</f>
        <v>14.4735</v>
      </c>
      <c r="V27" s="130"/>
      <c r="W27" s="130">
        <f>(Q27/P27)-1</f>
        <v>3.9999E-2</v>
      </c>
      <c r="X27" s="130">
        <f t="shared" ref="X27:AA27" si="31">(R27/Q27)-1</f>
        <v>0.04</v>
      </c>
      <c r="Y27" s="130">
        <f t="shared" si="31"/>
        <v>0.04</v>
      </c>
      <c r="Z27" s="130">
        <f t="shared" si="31"/>
        <v>4.0001000000000002E-2</v>
      </c>
      <c r="AA27" s="130">
        <f t="shared" si="31"/>
        <v>0.04</v>
      </c>
    </row>
    <row r="28" spans="1:27" s="4" customFormat="1" ht="13.5" customHeight="1" x14ac:dyDescent="0.2">
      <c r="A28" s="76"/>
      <c r="B28" s="167"/>
      <c r="C28" s="29"/>
      <c r="D28" s="419"/>
      <c r="E28" s="419"/>
      <c r="F28" s="419"/>
      <c r="G28" s="188">
        <f t="shared" si="29"/>
        <v>27834</v>
      </c>
      <c r="H28" s="188">
        <f t="shared" si="29"/>
        <v>28947</v>
      </c>
      <c r="I28" s="188">
        <f>U28</f>
        <v>30105</v>
      </c>
      <c r="J28" s="130" t="e">
        <f>(D27/D24)-1</f>
        <v>#VALUE!</v>
      </c>
      <c r="K28" s="130" t="e">
        <f>(E27/E24)-1</f>
        <v>#VALUE!</v>
      </c>
      <c r="L28" s="130" t="e">
        <f t="shared" ref="L28:O28" si="32">(F27/F24)-1</f>
        <v>#VALUE!</v>
      </c>
      <c r="M28" s="130">
        <f t="shared" si="32"/>
        <v>2.4501999999999999E-2</v>
      </c>
      <c r="N28" s="130">
        <f t="shared" si="32"/>
        <v>2.5037E-2</v>
      </c>
      <c r="O28" s="130">
        <f t="shared" si="32"/>
        <v>2.4788000000000001E-2</v>
      </c>
      <c r="P28" s="131">
        <f t="shared" ref="P28:T28" si="33">ROUND((P27*2080),5)</f>
        <v>24744.033599999999</v>
      </c>
      <c r="Q28" s="132">
        <f t="shared" si="33"/>
        <v>25733.7808</v>
      </c>
      <c r="R28" s="132">
        <f t="shared" si="33"/>
        <v>26763.1312</v>
      </c>
      <c r="S28" s="132">
        <f t="shared" si="33"/>
        <v>27833.644799999998</v>
      </c>
      <c r="T28" s="132">
        <f t="shared" si="33"/>
        <v>28947.006399999998</v>
      </c>
      <c r="U28" s="132">
        <f>ROUND((U27*2080),5)</f>
        <v>30104.880000000001</v>
      </c>
      <c r="V28" s="130">
        <f>(P27/P24)-1</f>
        <v>2.5000999999999999E-2</v>
      </c>
      <c r="W28" s="130">
        <f>(Q27/Q24)-1</f>
        <v>2.4999E-2</v>
      </c>
      <c r="X28" s="130">
        <f t="shared" ref="X28:AA28" si="34">(R27/R24)-1</f>
        <v>2.5000000000000001E-2</v>
      </c>
      <c r="Y28" s="130">
        <f t="shared" si="34"/>
        <v>2.5000000000000001E-2</v>
      </c>
      <c r="Z28" s="130">
        <f t="shared" si="34"/>
        <v>2.5000000000000001E-2</v>
      </c>
      <c r="AA28" s="130">
        <f t="shared" si="34"/>
        <v>2.5000999999999999E-2</v>
      </c>
    </row>
    <row r="29" spans="1:27" s="4" customFormat="1" ht="13.5" customHeight="1" thickBot="1" x14ac:dyDescent="0.25">
      <c r="A29" s="80"/>
      <c r="B29" s="168"/>
      <c r="C29" s="39"/>
      <c r="D29" s="420"/>
      <c r="E29" s="420"/>
      <c r="F29" s="420"/>
      <c r="G29" s="190"/>
      <c r="H29" s="190"/>
      <c r="I29" s="190"/>
      <c r="J29" s="133"/>
      <c r="K29" s="133"/>
      <c r="L29" s="133"/>
      <c r="M29" s="133"/>
      <c r="N29" s="133"/>
      <c r="O29" s="133"/>
      <c r="P29" s="134"/>
      <c r="Q29" s="135"/>
      <c r="R29" s="135"/>
      <c r="S29" s="135"/>
      <c r="T29" s="135"/>
      <c r="U29" s="135"/>
      <c r="V29" s="133"/>
      <c r="W29" s="133"/>
      <c r="X29" s="133"/>
      <c r="Y29" s="133"/>
      <c r="Z29" s="133"/>
      <c r="AA29" s="133"/>
    </row>
    <row r="30" spans="1:27" s="4" customFormat="1" ht="13.5" customHeight="1" x14ac:dyDescent="0.2">
      <c r="A30" s="79">
        <v>8</v>
      </c>
      <c r="B30" s="166"/>
      <c r="C30" s="45"/>
      <c r="D30" s="418" t="s">
        <v>268</v>
      </c>
      <c r="E30" s="418" t="s">
        <v>268</v>
      </c>
      <c r="F30" s="187">
        <f t="shared" ref="F30:H31" si="35">R30</f>
        <v>13.19</v>
      </c>
      <c r="G30" s="187">
        <f t="shared" si="35"/>
        <v>13.72</v>
      </c>
      <c r="H30" s="187">
        <f t="shared" si="35"/>
        <v>14.26</v>
      </c>
      <c r="I30" s="187">
        <f>U30</f>
        <v>14.84</v>
      </c>
      <c r="J30" s="130"/>
      <c r="K30" s="130" t="e">
        <f>(E30/D30)-1</f>
        <v>#VALUE!</v>
      </c>
      <c r="L30" s="130" t="e">
        <f t="shared" ref="L30:O30" si="36">(F30/E30)-1</f>
        <v>#VALUE!</v>
      </c>
      <c r="M30" s="130">
        <f t="shared" si="36"/>
        <v>4.0182000000000002E-2</v>
      </c>
      <c r="N30" s="130">
        <f t="shared" si="36"/>
        <v>3.9358999999999998E-2</v>
      </c>
      <c r="O30" s="130">
        <f t="shared" si="36"/>
        <v>4.0673000000000001E-2</v>
      </c>
      <c r="P30" s="204">
        <f>ROUND(VLOOKUP($A30,'2017 REG - ORD 758'!$A$9:$U$303,16,FALSE)*(1+$H$2),5)</f>
        <v>12.193569999999999</v>
      </c>
      <c r="Q30" s="204">
        <f>ROUND(VLOOKUP($A30,'2017 REG - ORD 758'!$A$9:$U$303,17,FALSE)*(1+$H$2),5)</f>
        <v>12.68131</v>
      </c>
      <c r="R30" s="204">
        <f>ROUND(VLOOKUP($A30,'2017 REG - ORD 758'!$A$9:$U$303,18,FALSE)*(1+$H$2),5)</f>
        <v>13.188560000000001</v>
      </c>
      <c r="S30" s="204">
        <f>ROUND(VLOOKUP($A30,'2017 REG - ORD 758'!$A$9:$U$303,19,FALSE)*(1+$H$2),5)</f>
        <v>13.716100000000001</v>
      </c>
      <c r="T30" s="204">
        <f>ROUND(VLOOKUP($A30,'2017 REG - ORD 758'!$A$9:$U$303,20,FALSE)*(1+$H$2),5)</f>
        <v>14.264749999999999</v>
      </c>
      <c r="U30" s="204">
        <f>ROUND(VLOOKUP($A30,'2017 REG - ORD 758'!$A$9:$U$303,21,FALSE)*(1+$H$2),5)</f>
        <v>14.83534</v>
      </c>
      <c r="V30" s="130"/>
      <c r="W30" s="130">
        <f>(Q30/P30)-1</f>
        <v>0.04</v>
      </c>
      <c r="X30" s="130">
        <f t="shared" ref="X30:AA30" si="37">(R30/Q30)-1</f>
        <v>0.04</v>
      </c>
      <c r="Y30" s="130">
        <f t="shared" si="37"/>
        <v>0.04</v>
      </c>
      <c r="Z30" s="130">
        <f t="shared" si="37"/>
        <v>0.04</v>
      </c>
      <c r="AA30" s="130">
        <f t="shared" si="37"/>
        <v>0.04</v>
      </c>
    </row>
    <row r="31" spans="1:27" s="4" customFormat="1" ht="13.5" customHeight="1" x14ac:dyDescent="0.2">
      <c r="A31" s="76"/>
      <c r="B31" s="167"/>
      <c r="C31" s="29"/>
      <c r="D31" s="419"/>
      <c r="E31" s="419"/>
      <c r="F31" s="188">
        <f t="shared" si="35"/>
        <v>27432</v>
      </c>
      <c r="G31" s="188">
        <f t="shared" si="35"/>
        <v>28529</v>
      </c>
      <c r="H31" s="188">
        <f t="shared" si="35"/>
        <v>29671</v>
      </c>
      <c r="I31" s="188">
        <f>U31</f>
        <v>30858</v>
      </c>
      <c r="J31" s="130" t="e">
        <f>(D30/D27)-1</f>
        <v>#VALUE!</v>
      </c>
      <c r="K31" s="130" t="e">
        <f>(E30/E27)-1</f>
        <v>#VALUE!</v>
      </c>
      <c r="L31" s="130" t="e">
        <f t="shared" ref="L31:O31" si="38">(F30/F27)-1</f>
        <v>#VALUE!</v>
      </c>
      <c r="M31" s="130">
        <f t="shared" si="38"/>
        <v>2.5411E-2</v>
      </c>
      <c r="N31" s="130">
        <f t="shared" si="38"/>
        <v>2.4424999999999999E-2</v>
      </c>
      <c r="O31" s="130">
        <f t="shared" si="38"/>
        <v>2.5569999999999999E-2</v>
      </c>
      <c r="P31" s="131">
        <f t="shared" ref="P31:T31" si="39">ROUND((P30*2080),5)</f>
        <v>25362.625599999999</v>
      </c>
      <c r="Q31" s="132">
        <f t="shared" si="39"/>
        <v>26377.124800000001</v>
      </c>
      <c r="R31" s="132">
        <f t="shared" si="39"/>
        <v>27432.2048</v>
      </c>
      <c r="S31" s="132">
        <f t="shared" si="39"/>
        <v>28529.488000000001</v>
      </c>
      <c r="T31" s="132">
        <f t="shared" si="39"/>
        <v>29670.68</v>
      </c>
      <c r="U31" s="132">
        <f>ROUND((U30*2080),5)</f>
        <v>30857.5072</v>
      </c>
      <c r="V31" s="130">
        <f>(P30/P27)-1</f>
        <v>2.5000000000000001E-2</v>
      </c>
      <c r="W31" s="130">
        <f>(Q30/Q27)-1</f>
        <v>2.5000000000000001E-2</v>
      </c>
      <c r="X31" s="130">
        <f t="shared" ref="X31:AA31" si="40">(R30/R27)-1</f>
        <v>2.5000000000000001E-2</v>
      </c>
      <c r="Y31" s="130">
        <f t="shared" si="40"/>
        <v>2.5000000000000001E-2</v>
      </c>
      <c r="Z31" s="130">
        <f t="shared" si="40"/>
        <v>2.5000000000000001E-2</v>
      </c>
      <c r="AA31" s="130">
        <f t="shared" si="40"/>
        <v>2.5000000000000001E-2</v>
      </c>
    </row>
    <row r="32" spans="1:27" s="4" customFormat="1" ht="13.5" customHeight="1" thickBot="1" x14ac:dyDescent="0.25">
      <c r="A32" s="80"/>
      <c r="B32" s="168"/>
      <c r="C32" s="39"/>
      <c r="D32" s="420"/>
      <c r="E32" s="420"/>
      <c r="F32" s="190"/>
      <c r="G32" s="190"/>
      <c r="H32" s="190"/>
      <c r="I32" s="190"/>
      <c r="J32" s="133"/>
      <c r="K32" s="133"/>
      <c r="L32" s="133"/>
      <c r="M32" s="133"/>
      <c r="N32" s="133"/>
      <c r="O32" s="133"/>
      <c r="P32" s="134"/>
      <c r="Q32" s="135"/>
      <c r="R32" s="135"/>
      <c r="S32" s="135"/>
      <c r="T32" s="135"/>
      <c r="U32" s="135"/>
      <c r="V32" s="133"/>
      <c r="W32" s="133"/>
      <c r="X32" s="133"/>
      <c r="Y32" s="133"/>
      <c r="Z32" s="133"/>
      <c r="AA32" s="133"/>
    </row>
    <row r="33" spans="1:27" s="4" customFormat="1" ht="13.5" customHeight="1" x14ac:dyDescent="0.2">
      <c r="A33" s="79">
        <v>9</v>
      </c>
      <c r="B33" s="166"/>
      <c r="C33" s="45"/>
      <c r="D33" s="418" t="s">
        <v>268</v>
      </c>
      <c r="E33" s="187">
        <f t="shared" ref="E33:H34" si="41">Q33</f>
        <v>13</v>
      </c>
      <c r="F33" s="187">
        <f t="shared" si="41"/>
        <v>13.52</v>
      </c>
      <c r="G33" s="187">
        <f t="shared" si="41"/>
        <v>14.06</v>
      </c>
      <c r="H33" s="187">
        <f t="shared" si="41"/>
        <v>14.62</v>
      </c>
      <c r="I33" s="187">
        <f>U33</f>
        <v>15.21</v>
      </c>
      <c r="J33" s="130"/>
      <c r="K33" s="130" t="e">
        <f>(E33/D33)-1</f>
        <v>#VALUE!</v>
      </c>
      <c r="L33" s="130">
        <f t="shared" ref="L33:O33" si="42">(F33/E33)-1</f>
        <v>0.04</v>
      </c>
      <c r="M33" s="130">
        <f t="shared" si="42"/>
        <v>3.9940999999999997E-2</v>
      </c>
      <c r="N33" s="130">
        <f t="shared" si="42"/>
        <v>3.9829000000000003E-2</v>
      </c>
      <c r="O33" s="130">
        <f t="shared" si="42"/>
        <v>4.0356000000000003E-2</v>
      </c>
      <c r="P33" s="204">
        <f>ROUND(VLOOKUP($A33,'2017 REG - ORD 758'!$A$9:$U$303,16,FALSE)*(1+$H$2),5)</f>
        <v>12.498419999999999</v>
      </c>
      <c r="Q33" s="204">
        <f>ROUND(VLOOKUP($A33,'2017 REG - ORD 758'!$A$9:$U$303,17,FALSE)*(1+$H$2),5)</f>
        <v>12.99836</v>
      </c>
      <c r="R33" s="204">
        <f>ROUND(VLOOKUP($A33,'2017 REG - ORD 758'!$A$9:$U$303,18,FALSE)*(1+$H$2),5)</f>
        <v>13.51829</v>
      </c>
      <c r="S33" s="204">
        <f>ROUND(VLOOKUP($A33,'2017 REG - ORD 758'!$A$9:$U$303,19,FALSE)*(1+$H$2),5)</f>
        <v>14.059010000000001</v>
      </c>
      <c r="T33" s="204">
        <f>ROUND(VLOOKUP($A33,'2017 REG - ORD 758'!$A$9:$U$303,20,FALSE)*(1+$H$2),5)</f>
        <v>14.621370000000001</v>
      </c>
      <c r="U33" s="204">
        <f>ROUND(VLOOKUP($A33,'2017 REG - ORD 758'!$A$9:$U$303,21,FALSE)*(1+$H$2),5)</f>
        <v>15.20622</v>
      </c>
      <c r="V33" s="130"/>
      <c r="W33" s="130">
        <f>(Q33/P33)-1</f>
        <v>0.04</v>
      </c>
      <c r="X33" s="130">
        <f t="shared" ref="X33:AA33" si="43">(R33/Q33)-1</f>
        <v>0.04</v>
      </c>
      <c r="Y33" s="130">
        <f t="shared" si="43"/>
        <v>3.9999E-2</v>
      </c>
      <c r="Z33" s="130">
        <f t="shared" si="43"/>
        <v>0.04</v>
      </c>
      <c r="AA33" s="130">
        <f t="shared" si="43"/>
        <v>0.04</v>
      </c>
    </row>
    <row r="34" spans="1:27" s="4" customFormat="1" ht="13.5" customHeight="1" x14ac:dyDescent="0.2">
      <c r="A34" s="76"/>
      <c r="B34" s="167"/>
      <c r="C34" s="29"/>
      <c r="D34" s="419"/>
      <c r="E34" s="188">
        <f t="shared" si="41"/>
        <v>27037</v>
      </c>
      <c r="F34" s="188">
        <f t="shared" si="41"/>
        <v>28118</v>
      </c>
      <c r="G34" s="188">
        <f t="shared" si="41"/>
        <v>29243</v>
      </c>
      <c r="H34" s="188">
        <f t="shared" si="41"/>
        <v>30412</v>
      </c>
      <c r="I34" s="188">
        <f>U34</f>
        <v>31629</v>
      </c>
      <c r="J34" s="130" t="e">
        <f>(D33/D30)-1</f>
        <v>#VALUE!</v>
      </c>
      <c r="K34" s="130" t="e">
        <f>(E33/E30)-1</f>
        <v>#VALUE!</v>
      </c>
      <c r="L34" s="130">
        <f t="shared" ref="L34:O34" si="44">(F33/F30)-1</f>
        <v>2.5019E-2</v>
      </c>
      <c r="M34" s="130">
        <f t="shared" si="44"/>
        <v>2.4781000000000001E-2</v>
      </c>
      <c r="N34" s="130">
        <f t="shared" si="44"/>
        <v>2.5245E-2</v>
      </c>
      <c r="O34" s="130">
        <f t="shared" si="44"/>
        <v>2.4933E-2</v>
      </c>
      <c r="P34" s="131">
        <f t="shared" ref="P34:T34" si="45">ROUND((P33*2080),5)</f>
        <v>25996.713599999999</v>
      </c>
      <c r="Q34" s="132">
        <f t="shared" si="45"/>
        <v>27036.588800000001</v>
      </c>
      <c r="R34" s="132">
        <f t="shared" si="45"/>
        <v>28118.0432</v>
      </c>
      <c r="S34" s="132">
        <f t="shared" si="45"/>
        <v>29242.7408</v>
      </c>
      <c r="T34" s="132">
        <f t="shared" si="45"/>
        <v>30412.4496</v>
      </c>
      <c r="U34" s="132">
        <f>ROUND((U33*2080),5)</f>
        <v>31628.937600000001</v>
      </c>
      <c r="V34" s="130">
        <f>(P33/P30)-1</f>
        <v>2.5000999999999999E-2</v>
      </c>
      <c r="W34" s="130">
        <f>(Q33/Q30)-1</f>
        <v>2.5000999999999999E-2</v>
      </c>
      <c r="X34" s="130">
        <f t="shared" ref="X34:AA34" si="46">(R33/R30)-1</f>
        <v>2.5000999999999999E-2</v>
      </c>
      <c r="Y34" s="130">
        <f t="shared" si="46"/>
        <v>2.5000999999999999E-2</v>
      </c>
      <c r="Z34" s="130">
        <f t="shared" si="46"/>
        <v>2.5000000000000001E-2</v>
      </c>
      <c r="AA34" s="130">
        <f t="shared" si="46"/>
        <v>2.5000000000000001E-2</v>
      </c>
    </row>
    <row r="35" spans="1:27" s="4" customFormat="1" ht="13.5" customHeight="1" thickBot="1" x14ac:dyDescent="0.25">
      <c r="A35" s="80"/>
      <c r="B35" s="168"/>
      <c r="C35" s="39"/>
      <c r="D35" s="420"/>
      <c r="E35" s="190"/>
      <c r="F35" s="190"/>
      <c r="G35" s="190"/>
      <c r="H35" s="190"/>
      <c r="I35" s="190"/>
      <c r="J35" s="133"/>
      <c r="K35" s="133"/>
      <c r="L35" s="133"/>
      <c r="M35" s="133"/>
      <c r="N35" s="133"/>
      <c r="O35" s="133"/>
      <c r="P35" s="134"/>
      <c r="Q35" s="135"/>
      <c r="R35" s="135"/>
      <c r="S35" s="135"/>
      <c r="T35" s="135"/>
      <c r="U35" s="135"/>
      <c r="V35" s="133"/>
      <c r="W35" s="133"/>
      <c r="X35" s="133"/>
      <c r="Y35" s="133"/>
      <c r="Z35" s="133"/>
      <c r="AA35" s="133"/>
    </row>
    <row r="36" spans="1:27" s="4" customFormat="1" ht="13.5" customHeight="1" x14ac:dyDescent="0.2">
      <c r="A36" s="79">
        <v>10</v>
      </c>
      <c r="B36" s="166"/>
      <c r="C36" s="45"/>
      <c r="D36" s="418" t="s">
        <v>268</v>
      </c>
      <c r="E36" s="187">
        <f t="shared" ref="E36:H37" si="47">Q36</f>
        <v>13.32</v>
      </c>
      <c r="F36" s="187">
        <f t="shared" si="47"/>
        <v>13.86</v>
      </c>
      <c r="G36" s="187">
        <f t="shared" si="47"/>
        <v>14.41</v>
      </c>
      <c r="H36" s="187">
        <f t="shared" si="47"/>
        <v>14.99</v>
      </c>
      <c r="I36" s="187">
        <f>U36</f>
        <v>15.59</v>
      </c>
      <c r="J36" s="130"/>
      <c r="K36" s="130" t="e">
        <f>(E36/D36)-1</f>
        <v>#VALUE!</v>
      </c>
      <c r="L36" s="130">
        <f t="shared" ref="L36:O36" si="48">(F36/E36)-1</f>
        <v>4.0541000000000001E-2</v>
      </c>
      <c r="M36" s="130">
        <f t="shared" si="48"/>
        <v>3.9683000000000003E-2</v>
      </c>
      <c r="N36" s="130">
        <f t="shared" si="48"/>
        <v>4.0250000000000001E-2</v>
      </c>
      <c r="O36" s="130">
        <f t="shared" si="48"/>
        <v>4.0027E-2</v>
      </c>
      <c r="P36" s="204">
        <f>ROUND(VLOOKUP($A36,'2017 REG - ORD 758'!$A$9:$U$303,16,FALSE)*(1+$H$2),5)</f>
        <v>12.81086</v>
      </c>
      <c r="Q36" s="204">
        <f>ROUND(VLOOKUP($A36,'2017 REG - ORD 758'!$A$9:$U$303,17,FALSE)*(1+$H$2),5)</f>
        <v>13.3233</v>
      </c>
      <c r="R36" s="204">
        <f>ROUND(VLOOKUP($A36,'2017 REG - ORD 758'!$A$9:$U$303,18,FALSE)*(1+$H$2),5)</f>
        <v>13.85623</v>
      </c>
      <c r="S36" s="204">
        <f>ROUND(VLOOKUP($A36,'2017 REG - ORD 758'!$A$9:$U$303,19,FALSE)*(1+$H$2),5)</f>
        <v>14.41048</v>
      </c>
      <c r="T36" s="204">
        <f>ROUND(VLOOKUP($A36,'2017 REG - ORD 758'!$A$9:$U$303,20,FALSE)*(1+$H$2),5)</f>
        <v>14.98691</v>
      </c>
      <c r="U36" s="204">
        <f>ROUND(VLOOKUP($A36,'2017 REG - ORD 758'!$A$9:$U$303,21,FALSE)*(1+$H$2),5)</f>
        <v>15.58638</v>
      </c>
      <c r="V36" s="130"/>
      <c r="W36" s="130">
        <f>(Q36/P36)-1</f>
        <v>0.04</v>
      </c>
      <c r="X36" s="130">
        <f t="shared" ref="X36:AA36" si="49">(R36/Q36)-1</f>
        <v>0.04</v>
      </c>
      <c r="Y36" s="130">
        <f t="shared" si="49"/>
        <v>0.04</v>
      </c>
      <c r="Z36" s="130">
        <f t="shared" si="49"/>
        <v>4.0001000000000002E-2</v>
      </c>
      <c r="AA36" s="130">
        <f t="shared" si="49"/>
        <v>0.04</v>
      </c>
    </row>
    <row r="37" spans="1:27" s="4" customFormat="1" ht="13.5" customHeight="1" x14ac:dyDescent="0.2">
      <c r="A37" s="76"/>
      <c r="B37" s="167"/>
      <c r="C37" s="29"/>
      <c r="D37" s="419"/>
      <c r="E37" s="188">
        <f t="shared" si="47"/>
        <v>27712</v>
      </c>
      <c r="F37" s="188">
        <f t="shared" si="47"/>
        <v>28821</v>
      </c>
      <c r="G37" s="188">
        <f t="shared" si="47"/>
        <v>29974</v>
      </c>
      <c r="H37" s="188">
        <f t="shared" si="47"/>
        <v>31173</v>
      </c>
      <c r="I37" s="188">
        <f>U37</f>
        <v>32420</v>
      </c>
      <c r="J37" s="130" t="e">
        <f>(D36/D33)-1</f>
        <v>#VALUE!</v>
      </c>
      <c r="K37" s="130">
        <f>(E36/E33)-1</f>
        <v>2.4615000000000001E-2</v>
      </c>
      <c r="L37" s="130">
        <f t="shared" ref="L37:O37" si="50">(F36/F33)-1</f>
        <v>2.5148E-2</v>
      </c>
      <c r="M37" s="130">
        <f t="shared" si="50"/>
        <v>2.4892999999999998E-2</v>
      </c>
      <c r="N37" s="130">
        <f t="shared" si="50"/>
        <v>2.5308000000000001E-2</v>
      </c>
      <c r="O37" s="130">
        <f t="shared" si="50"/>
        <v>2.4983999999999999E-2</v>
      </c>
      <c r="P37" s="131">
        <f t="shared" ref="P37:T37" si="51">ROUND((P36*2080),5)</f>
        <v>26646.588800000001</v>
      </c>
      <c r="Q37" s="132">
        <f t="shared" si="51"/>
        <v>27712.464</v>
      </c>
      <c r="R37" s="132">
        <f t="shared" si="51"/>
        <v>28820.9584</v>
      </c>
      <c r="S37" s="132">
        <f t="shared" si="51"/>
        <v>29973.7984</v>
      </c>
      <c r="T37" s="132">
        <f t="shared" si="51"/>
        <v>31172.772799999999</v>
      </c>
      <c r="U37" s="132">
        <f>ROUND((U36*2080),5)</f>
        <v>32419.670399999999</v>
      </c>
      <c r="V37" s="130">
        <f>(P36/P33)-1</f>
        <v>2.4997999999999999E-2</v>
      </c>
      <c r="W37" s="130">
        <f>(Q36/Q33)-1</f>
        <v>2.4999E-2</v>
      </c>
      <c r="X37" s="130">
        <f t="shared" ref="X37:AA37" si="52">(R36/R33)-1</f>
        <v>2.4999E-2</v>
      </c>
      <c r="Y37" s="130">
        <f t="shared" si="52"/>
        <v>2.5000000000000001E-2</v>
      </c>
      <c r="Z37" s="130">
        <f t="shared" si="52"/>
        <v>2.5000000000000001E-2</v>
      </c>
      <c r="AA37" s="130">
        <f t="shared" si="52"/>
        <v>2.5000000000000001E-2</v>
      </c>
    </row>
    <row r="38" spans="1:27" s="4" customFormat="1" ht="13.5" customHeight="1" thickBot="1" x14ac:dyDescent="0.25">
      <c r="A38" s="80"/>
      <c r="B38" s="168"/>
      <c r="C38" s="39"/>
      <c r="D38" s="420"/>
      <c r="E38" s="190"/>
      <c r="F38" s="190"/>
      <c r="G38" s="190"/>
      <c r="H38" s="190"/>
      <c r="I38" s="190"/>
      <c r="J38" s="133"/>
      <c r="K38" s="133"/>
      <c r="L38" s="133"/>
      <c r="M38" s="133"/>
      <c r="N38" s="133"/>
      <c r="O38" s="133"/>
      <c r="P38" s="134"/>
      <c r="Q38" s="135"/>
      <c r="R38" s="135"/>
      <c r="S38" s="135"/>
      <c r="T38" s="135"/>
      <c r="U38" s="135"/>
      <c r="V38" s="133"/>
      <c r="W38" s="133"/>
      <c r="X38" s="133"/>
      <c r="Y38" s="133"/>
      <c r="Z38" s="133"/>
      <c r="AA38" s="133"/>
    </row>
    <row r="39" spans="1:27" s="4" customFormat="1" ht="13.5" customHeight="1" x14ac:dyDescent="0.2">
      <c r="A39" s="79">
        <v>11</v>
      </c>
      <c r="B39" s="166"/>
      <c r="C39" s="45"/>
      <c r="D39" s="187">
        <f t="shared" ref="D39:H40" si="53">P39</f>
        <v>13.13</v>
      </c>
      <c r="E39" s="187">
        <f t="shared" si="53"/>
        <v>13.66</v>
      </c>
      <c r="F39" s="187">
        <f t="shared" si="53"/>
        <v>14.2</v>
      </c>
      <c r="G39" s="187">
        <f t="shared" si="53"/>
        <v>14.77</v>
      </c>
      <c r="H39" s="187">
        <f t="shared" si="53"/>
        <v>15.36</v>
      </c>
      <c r="I39" s="187">
        <f>U39</f>
        <v>15.98</v>
      </c>
      <c r="J39" s="130"/>
      <c r="K39" s="130">
        <f>(E39/D39)-1</f>
        <v>4.0365999999999999E-2</v>
      </c>
      <c r="L39" s="130">
        <f t="shared" ref="L39:O39" si="54">(F39/E39)-1</f>
        <v>3.9530999999999997E-2</v>
      </c>
      <c r="M39" s="130">
        <f t="shared" si="54"/>
        <v>4.0141000000000003E-2</v>
      </c>
      <c r="N39" s="130">
        <f t="shared" si="54"/>
        <v>3.9946000000000002E-2</v>
      </c>
      <c r="O39" s="130">
        <f t="shared" si="54"/>
        <v>4.0364999999999998E-2</v>
      </c>
      <c r="P39" s="204">
        <f>ROUND(VLOOKUP($A39,'2017 REG - ORD 758'!$A$9:$U$303,16,FALSE)*(1+$H$2),5)</f>
        <v>13.131130000000001</v>
      </c>
      <c r="Q39" s="204">
        <f>ROUND(VLOOKUP($A39,'2017 REG - ORD 758'!$A$9:$U$303,17,FALSE)*(1+$H$2),5)</f>
        <v>13.65638</v>
      </c>
      <c r="R39" s="204">
        <f>ROUND(VLOOKUP($A39,'2017 REG - ORD 758'!$A$9:$U$303,18,FALSE)*(1+$H$2),5)</f>
        <v>14.202629999999999</v>
      </c>
      <c r="S39" s="204">
        <f>ROUND(VLOOKUP($A39,'2017 REG - ORD 758'!$A$9:$U$303,19,FALSE)*(1+$H$2),5)</f>
        <v>14.77074</v>
      </c>
      <c r="T39" s="204">
        <f>ROUND(VLOOKUP($A39,'2017 REG - ORD 758'!$A$9:$U$303,20,FALSE)*(1+$H$2),5)</f>
        <v>15.36157</v>
      </c>
      <c r="U39" s="204">
        <f>ROUND(VLOOKUP($A39,'2017 REG - ORD 758'!$A$9:$U$303,21,FALSE)*(1+$H$2),5)</f>
        <v>15.976039999999999</v>
      </c>
      <c r="V39" s="130"/>
      <c r="W39" s="130">
        <f>(Q39/P39)-1</f>
        <v>0.04</v>
      </c>
      <c r="X39" s="130">
        <f t="shared" ref="X39:AA39" si="55">(R39/Q39)-1</f>
        <v>0.04</v>
      </c>
      <c r="Y39" s="130">
        <f t="shared" si="55"/>
        <v>0.04</v>
      </c>
      <c r="Z39" s="130">
        <f t="shared" si="55"/>
        <v>0.04</v>
      </c>
      <c r="AA39" s="130">
        <f t="shared" si="55"/>
        <v>0.04</v>
      </c>
    </row>
    <row r="40" spans="1:27" s="4" customFormat="1" ht="13.5" customHeight="1" x14ac:dyDescent="0.2">
      <c r="A40" s="76"/>
      <c r="B40" s="167"/>
      <c r="C40" s="29"/>
      <c r="D40" s="188">
        <f t="shared" si="53"/>
        <v>27313</v>
      </c>
      <c r="E40" s="188">
        <f t="shared" si="53"/>
        <v>28405</v>
      </c>
      <c r="F40" s="188">
        <f t="shared" si="53"/>
        <v>29541</v>
      </c>
      <c r="G40" s="188">
        <f t="shared" si="53"/>
        <v>30723</v>
      </c>
      <c r="H40" s="188">
        <f t="shared" si="53"/>
        <v>31952</v>
      </c>
      <c r="I40" s="188">
        <f>U40</f>
        <v>33230</v>
      </c>
      <c r="J40" s="130" t="e">
        <f>(D39/D36)-1</f>
        <v>#VALUE!</v>
      </c>
      <c r="K40" s="130">
        <f>(E39/E36)-1</f>
        <v>2.5526E-2</v>
      </c>
      <c r="L40" s="130">
        <f t="shared" ref="L40:O40" si="56">(F39/F36)-1</f>
        <v>2.4531000000000001E-2</v>
      </c>
      <c r="M40" s="130">
        <f t="shared" si="56"/>
        <v>2.4983000000000002E-2</v>
      </c>
      <c r="N40" s="130">
        <f t="shared" si="56"/>
        <v>2.4683E-2</v>
      </c>
      <c r="O40" s="130">
        <f t="shared" si="56"/>
        <v>2.5016E-2</v>
      </c>
      <c r="P40" s="131">
        <f t="shared" ref="P40:T40" si="57">ROUND((P39*2080),5)</f>
        <v>27312.750400000001</v>
      </c>
      <c r="Q40" s="132">
        <f t="shared" si="57"/>
        <v>28405.270400000001</v>
      </c>
      <c r="R40" s="132">
        <f t="shared" si="57"/>
        <v>29541.470399999998</v>
      </c>
      <c r="S40" s="132">
        <f t="shared" si="57"/>
        <v>30723.139200000001</v>
      </c>
      <c r="T40" s="132">
        <f t="shared" si="57"/>
        <v>31952.065600000002</v>
      </c>
      <c r="U40" s="132">
        <f>ROUND((U39*2080),5)</f>
        <v>33230.163200000003</v>
      </c>
      <c r="V40" s="130">
        <f>(P39/P36)-1</f>
        <v>2.5000000000000001E-2</v>
      </c>
      <c r="W40" s="130">
        <f>(Q39/Q36)-1</f>
        <v>2.5000000000000001E-2</v>
      </c>
      <c r="X40" s="130">
        <f t="shared" ref="X40:AA40" si="58">(R39/R36)-1</f>
        <v>2.5000000000000001E-2</v>
      </c>
      <c r="Y40" s="130">
        <f t="shared" si="58"/>
        <v>2.5000000000000001E-2</v>
      </c>
      <c r="Z40" s="130">
        <f t="shared" si="58"/>
        <v>2.4999E-2</v>
      </c>
      <c r="AA40" s="130">
        <f t="shared" si="58"/>
        <v>2.5000000000000001E-2</v>
      </c>
    </row>
    <row r="41" spans="1:27" s="4" customFormat="1" ht="13.5" customHeight="1" thickBot="1" x14ac:dyDescent="0.25">
      <c r="A41" s="80"/>
      <c r="B41" s="168"/>
      <c r="C41" s="39"/>
      <c r="D41" s="189"/>
      <c r="E41" s="190"/>
      <c r="F41" s="190"/>
      <c r="G41" s="190"/>
      <c r="H41" s="190"/>
      <c r="I41" s="190"/>
      <c r="J41" s="133"/>
      <c r="K41" s="133"/>
      <c r="L41" s="133"/>
      <c r="M41" s="133"/>
      <c r="N41" s="133"/>
      <c r="O41" s="133"/>
      <c r="P41" s="134"/>
      <c r="Q41" s="135"/>
      <c r="R41" s="135"/>
      <c r="S41" s="135"/>
      <c r="T41" s="135"/>
      <c r="U41" s="135"/>
      <c r="V41" s="133"/>
      <c r="W41" s="133"/>
      <c r="X41" s="133"/>
      <c r="Y41" s="133"/>
      <c r="Z41" s="133"/>
      <c r="AA41" s="133"/>
    </row>
    <row r="42" spans="1:27" s="4" customFormat="1" ht="13.5" customHeight="1" x14ac:dyDescent="0.2">
      <c r="A42" s="79">
        <v>12</v>
      </c>
      <c r="B42" s="166"/>
      <c r="C42" s="45"/>
      <c r="D42" s="187">
        <f t="shared" ref="D42:H43" si="59">P42</f>
        <v>13.46</v>
      </c>
      <c r="E42" s="187">
        <f t="shared" si="59"/>
        <v>14</v>
      </c>
      <c r="F42" s="187">
        <f t="shared" si="59"/>
        <v>14.56</v>
      </c>
      <c r="G42" s="187">
        <f t="shared" si="59"/>
        <v>15.14</v>
      </c>
      <c r="H42" s="187">
        <f t="shared" si="59"/>
        <v>15.75</v>
      </c>
      <c r="I42" s="187">
        <f>U42</f>
        <v>16.38</v>
      </c>
      <c r="J42" s="130"/>
      <c r="K42" s="130">
        <f>(E42/D42)-1</f>
        <v>4.0119000000000002E-2</v>
      </c>
      <c r="L42" s="130">
        <f t="shared" ref="L42:O42" si="60">(F42/E42)-1</f>
        <v>0.04</v>
      </c>
      <c r="M42" s="130">
        <f t="shared" si="60"/>
        <v>3.9835000000000002E-2</v>
      </c>
      <c r="N42" s="130">
        <f t="shared" si="60"/>
        <v>4.0291E-2</v>
      </c>
      <c r="O42" s="130">
        <f t="shared" si="60"/>
        <v>0.04</v>
      </c>
      <c r="P42" s="204">
        <f>ROUND(VLOOKUP($A42,'2017 REG - ORD 758'!$A$9:$U$303,16,FALSE)*(1+$H$2),5)</f>
        <v>13.45942</v>
      </c>
      <c r="Q42" s="204">
        <f>ROUND(VLOOKUP($A42,'2017 REG - ORD 758'!$A$9:$U$303,17,FALSE)*(1+$H$2),5)</f>
        <v>13.99779</v>
      </c>
      <c r="R42" s="204">
        <f>ROUND(VLOOKUP($A42,'2017 REG - ORD 758'!$A$9:$U$303,18,FALSE)*(1+$H$2),5)</f>
        <v>14.55771</v>
      </c>
      <c r="S42" s="204">
        <f>ROUND(VLOOKUP($A42,'2017 REG - ORD 758'!$A$9:$U$303,19,FALSE)*(1+$H$2),5)</f>
        <v>15.14002</v>
      </c>
      <c r="T42" s="204">
        <f>ROUND(VLOOKUP($A42,'2017 REG - ORD 758'!$A$9:$U$303,20,FALSE)*(1+$H$2),5)</f>
        <v>15.745609999999999</v>
      </c>
      <c r="U42" s="204">
        <f>ROUND(VLOOKUP($A42,'2017 REG - ORD 758'!$A$9:$U$303,21,FALSE)*(1+$H$2),5)</f>
        <v>16.375440000000001</v>
      </c>
      <c r="V42" s="130"/>
      <c r="W42" s="130">
        <f>(Q42/P42)-1</f>
        <v>3.9999E-2</v>
      </c>
      <c r="X42" s="130">
        <f t="shared" ref="X42:AA42" si="61">(R42/Q42)-1</f>
        <v>4.0001000000000002E-2</v>
      </c>
      <c r="Y42" s="130">
        <f t="shared" si="61"/>
        <v>0.04</v>
      </c>
      <c r="Z42" s="130">
        <f t="shared" si="61"/>
        <v>3.9999E-2</v>
      </c>
      <c r="AA42" s="130">
        <f t="shared" si="61"/>
        <v>0.04</v>
      </c>
    </row>
    <row r="43" spans="1:27" s="4" customFormat="1" ht="13.5" customHeight="1" x14ac:dyDescent="0.2">
      <c r="A43" s="76"/>
      <c r="B43" s="167"/>
      <c r="C43" s="29"/>
      <c r="D43" s="188">
        <f t="shared" si="59"/>
        <v>27996</v>
      </c>
      <c r="E43" s="188">
        <f t="shared" si="59"/>
        <v>29115</v>
      </c>
      <c r="F43" s="188">
        <f t="shared" si="59"/>
        <v>30280</v>
      </c>
      <c r="G43" s="188">
        <f t="shared" si="59"/>
        <v>31491</v>
      </c>
      <c r="H43" s="188">
        <f t="shared" si="59"/>
        <v>32751</v>
      </c>
      <c r="I43" s="188">
        <f>U43</f>
        <v>34061</v>
      </c>
      <c r="J43" s="130">
        <f>(D42/D39)-1</f>
        <v>2.5132999999999999E-2</v>
      </c>
      <c r="K43" s="130">
        <f>(E42/E39)-1</f>
        <v>2.4889999999999999E-2</v>
      </c>
      <c r="L43" s="130">
        <f t="shared" ref="L43:O43" si="62">(F42/F39)-1</f>
        <v>2.5352E-2</v>
      </c>
      <c r="M43" s="130">
        <f t="shared" si="62"/>
        <v>2.5051E-2</v>
      </c>
      <c r="N43" s="130">
        <f t="shared" si="62"/>
        <v>2.5391E-2</v>
      </c>
      <c r="O43" s="130">
        <f t="shared" si="62"/>
        <v>2.5031000000000001E-2</v>
      </c>
      <c r="P43" s="131">
        <f t="shared" ref="P43:T43" si="63">ROUND((P42*2080),5)</f>
        <v>27995.5936</v>
      </c>
      <c r="Q43" s="132">
        <f t="shared" si="63"/>
        <v>29115.403200000001</v>
      </c>
      <c r="R43" s="132">
        <f t="shared" si="63"/>
        <v>30280.036800000002</v>
      </c>
      <c r="S43" s="132">
        <f t="shared" si="63"/>
        <v>31491.241600000001</v>
      </c>
      <c r="T43" s="132">
        <f t="shared" si="63"/>
        <v>32750.8688</v>
      </c>
      <c r="U43" s="132">
        <f>ROUND((U42*2080),5)</f>
        <v>34060.915200000003</v>
      </c>
      <c r="V43" s="130">
        <f>(P42/P39)-1</f>
        <v>2.5000999999999999E-2</v>
      </c>
      <c r="W43" s="130">
        <f>(Q42/Q39)-1</f>
        <v>2.5000000000000001E-2</v>
      </c>
      <c r="X43" s="130">
        <f t="shared" ref="X43:AA43" si="64">(R42/R39)-1</f>
        <v>2.5000999999999999E-2</v>
      </c>
      <c r="Y43" s="130">
        <f t="shared" si="64"/>
        <v>2.5000999999999999E-2</v>
      </c>
      <c r="Z43" s="130">
        <f t="shared" si="64"/>
        <v>2.5000000000000001E-2</v>
      </c>
      <c r="AA43" s="130">
        <f t="shared" si="64"/>
        <v>2.5000000000000001E-2</v>
      </c>
    </row>
    <row r="44" spans="1:27" s="4" customFormat="1" ht="13.5" customHeight="1" thickBot="1" x14ac:dyDescent="0.25">
      <c r="A44" s="80"/>
      <c r="B44" s="168"/>
      <c r="C44" s="39"/>
      <c r="D44" s="189"/>
      <c r="E44" s="190"/>
      <c r="F44" s="190"/>
      <c r="G44" s="190"/>
      <c r="H44" s="190"/>
      <c r="I44" s="190"/>
      <c r="J44" s="133"/>
      <c r="K44" s="133"/>
      <c r="L44" s="133"/>
      <c r="M44" s="133"/>
      <c r="N44" s="133"/>
      <c r="O44" s="133"/>
      <c r="P44" s="134"/>
      <c r="Q44" s="135"/>
      <c r="R44" s="135"/>
      <c r="S44" s="135"/>
      <c r="T44" s="135"/>
      <c r="U44" s="135"/>
      <c r="V44" s="133"/>
      <c r="W44" s="133"/>
      <c r="X44" s="133"/>
      <c r="Y44" s="133"/>
      <c r="Z44" s="133"/>
      <c r="AA44" s="133"/>
    </row>
    <row r="45" spans="1:27" s="4" customFormat="1" ht="13.5" customHeight="1" x14ac:dyDescent="0.2">
      <c r="A45" s="79">
        <v>13</v>
      </c>
      <c r="B45" s="166"/>
      <c r="C45" s="45" t="s">
        <v>141</v>
      </c>
      <c r="D45" s="187">
        <f t="shared" ref="D45:H46" si="65">P45</f>
        <v>13.8</v>
      </c>
      <c r="E45" s="187">
        <f t="shared" si="65"/>
        <v>14.35</v>
      </c>
      <c r="F45" s="187">
        <f t="shared" si="65"/>
        <v>14.92</v>
      </c>
      <c r="G45" s="187">
        <f t="shared" si="65"/>
        <v>15.52</v>
      </c>
      <c r="H45" s="187">
        <f t="shared" si="65"/>
        <v>16.14</v>
      </c>
      <c r="I45" s="187">
        <f>U45</f>
        <v>16.78</v>
      </c>
      <c r="J45" s="130"/>
      <c r="K45" s="130">
        <f>(E45/D45)-1</f>
        <v>3.9855000000000002E-2</v>
      </c>
      <c r="L45" s="130">
        <f t="shared" ref="L45:O45" si="66">(F45/E45)-1</f>
        <v>3.9720999999999999E-2</v>
      </c>
      <c r="M45" s="130">
        <f t="shared" si="66"/>
        <v>4.0214E-2</v>
      </c>
      <c r="N45" s="130">
        <f t="shared" si="66"/>
        <v>3.9947999999999997E-2</v>
      </c>
      <c r="O45" s="130">
        <f t="shared" si="66"/>
        <v>3.9653000000000001E-2</v>
      </c>
      <c r="P45" s="204">
        <f>ROUND(VLOOKUP($A45,'2017 REG - ORD 758'!$A$9:$U$303,16,FALSE)*(1+$H$2),5)</f>
        <v>13.795920000000001</v>
      </c>
      <c r="Q45" s="204">
        <f>ROUND(VLOOKUP($A45,'2017 REG - ORD 758'!$A$9:$U$303,17,FALSE)*(1+$H$2),5)</f>
        <v>14.34775</v>
      </c>
      <c r="R45" s="204">
        <f>ROUND(VLOOKUP($A45,'2017 REG - ORD 758'!$A$9:$U$303,18,FALSE)*(1+$H$2),5)</f>
        <v>14.921659999999999</v>
      </c>
      <c r="S45" s="204">
        <f>ROUND(VLOOKUP($A45,'2017 REG - ORD 758'!$A$9:$U$303,19,FALSE)*(1+$H$2),5)</f>
        <v>15.518520000000001</v>
      </c>
      <c r="T45" s="204">
        <f>ROUND(VLOOKUP($A45,'2017 REG - ORD 758'!$A$9:$U$303,20,FALSE)*(1+$H$2),5)</f>
        <v>16.13926</v>
      </c>
      <c r="U45" s="204">
        <f>ROUND(VLOOKUP($A45,'2017 REG - ORD 758'!$A$9:$U$303,21,FALSE)*(1+$H$2),5)</f>
        <v>16.784839999999999</v>
      </c>
      <c r="V45" s="130"/>
      <c r="W45" s="130">
        <f>(Q45/P45)-1</f>
        <v>0.04</v>
      </c>
      <c r="X45" s="130">
        <f t="shared" ref="X45:AA45" si="67">(R45/Q45)-1</f>
        <v>0.04</v>
      </c>
      <c r="Y45" s="130">
        <f t="shared" si="67"/>
        <v>0.04</v>
      </c>
      <c r="Z45" s="130">
        <f t="shared" si="67"/>
        <v>0.04</v>
      </c>
      <c r="AA45" s="130">
        <f t="shared" si="67"/>
        <v>4.0001000000000002E-2</v>
      </c>
    </row>
    <row r="46" spans="1:27" s="4" customFormat="1" ht="13.5" customHeight="1" x14ac:dyDescent="0.2">
      <c r="A46" s="76"/>
      <c r="B46" s="167"/>
      <c r="C46" s="29"/>
      <c r="D46" s="188">
        <f t="shared" si="65"/>
        <v>28696</v>
      </c>
      <c r="E46" s="188">
        <f t="shared" si="65"/>
        <v>29843</v>
      </c>
      <c r="F46" s="188">
        <f t="shared" si="65"/>
        <v>31037</v>
      </c>
      <c r="G46" s="188">
        <f t="shared" si="65"/>
        <v>32279</v>
      </c>
      <c r="H46" s="188">
        <f t="shared" si="65"/>
        <v>33570</v>
      </c>
      <c r="I46" s="188">
        <f>U46</f>
        <v>34912</v>
      </c>
      <c r="J46" s="130">
        <f>(D45/D42)-1</f>
        <v>2.5260000000000001E-2</v>
      </c>
      <c r="K46" s="130">
        <f>(E45/E42)-1</f>
        <v>2.5000000000000001E-2</v>
      </c>
      <c r="L46" s="130">
        <f t="shared" ref="L46:O46" si="68">(F45/F42)-1</f>
        <v>2.4725E-2</v>
      </c>
      <c r="M46" s="130">
        <f t="shared" si="68"/>
        <v>2.5099E-2</v>
      </c>
      <c r="N46" s="130">
        <f t="shared" si="68"/>
        <v>2.4761999999999999E-2</v>
      </c>
      <c r="O46" s="130">
        <f t="shared" si="68"/>
        <v>2.4420000000000001E-2</v>
      </c>
      <c r="P46" s="131">
        <f t="shared" ref="P46:T46" si="69">ROUND((P45*2080),5)</f>
        <v>28695.513599999998</v>
      </c>
      <c r="Q46" s="132">
        <f t="shared" si="69"/>
        <v>29843.32</v>
      </c>
      <c r="R46" s="132">
        <f t="shared" si="69"/>
        <v>31037.052800000001</v>
      </c>
      <c r="S46" s="132">
        <f t="shared" si="69"/>
        <v>32278.5216</v>
      </c>
      <c r="T46" s="132">
        <f t="shared" si="69"/>
        <v>33569.660799999998</v>
      </c>
      <c r="U46" s="132">
        <f>ROUND((U45*2080),5)</f>
        <v>34912.467199999999</v>
      </c>
      <c r="V46" s="130">
        <f>(P45/P42)-1</f>
        <v>2.5000999999999999E-2</v>
      </c>
      <c r="W46" s="130">
        <f>(Q45/Q42)-1</f>
        <v>2.5000999999999999E-2</v>
      </c>
      <c r="X46" s="130">
        <f t="shared" ref="X46:AA46" si="70">(R45/R42)-1</f>
        <v>2.5000000000000001E-2</v>
      </c>
      <c r="Y46" s="130">
        <f t="shared" si="70"/>
        <v>2.5000000000000001E-2</v>
      </c>
      <c r="Z46" s="130">
        <f t="shared" si="70"/>
        <v>2.5000999999999999E-2</v>
      </c>
      <c r="AA46" s="130">
        <f t="shared" si="70"/>
        <v>2.5000999999999999E-2</v>
      </c>
    </row>
    <row r="47" spans="1:27" s="4" customFormat="1" ht="13.5" customHeight="1" thickBot="1" x14ac:dyDescent="0.25">
      <c r="A47" s="80"/>
      <c r="B47" s="168"/>
      <c r="C47" s="39"/>
      <c r="D47" s="189"/>
      <c r="E47" s="190"/>
      <c r="F47" s="190"/>
      <c r="G47" s="190"/>
      <c r="H47" s="190"/>
      <c r="I47" s="190"/>
      <c r="J47" s="133"/>
      <c r="K47" s="133"/>
      <c r="L47" s="133"/>
      <c r="M47" s="133"/>
      <c r="N47" s="133"/>
      <c r="O47" s="133"/>
      <c r="P47" s="134"/>
      <c r="Q47" s="135"/>
      <c r="R47" s="135"/>
      <c r="S47" s="135"/>
      <c r="T47" s="135"/>
      <c r="U47" s="135"/>
      <c r="V47" s="133"/>
      <c r="W47" s="133"/>
      <c r="X47" s="133"/>
      <c r="Y47" s="133"/>
      <c r="Z47" s="133"/>
      <c r="AA47" s="133"/>
    </row>
    <row r="48" spans="1:27" s="4" customFormat="1" ht="13.5" customHeight="1" x14ac:dyDescent="0.2">
      <c r="A48" s="79">
        <v>14</v>
      </c>
      <c r="B48" s="166"/>
      <c r="C48" s="45"/>
      <c r="D48" s="187">
        <f t="shared" ref="D48:H49" si="71">P48</f>
        <v>14.14</v>
      </c>
      <c r="E48" s="187">
        <f t="shared" si="71"/>
        <v>14.71</v>
      </c>
      <c r="F48" s="187">
        <f t="shared" si="71"/>
        <v>15.29</v>
      </c>
      <c r="G48" s="187">
        <f t="shared" si="71"/>
        <v>15.91</v>
      </c>
      <c r="H48" s="187">
        <f t="shared" si="71"/>
        <v>16.54</v>
      </c>
      <c r="I48" s="187">
        <f>U48</f>
        <v>17.2</v>
      </c>
      <c r="J48" s="130"/>
      <c r="K48" s="130">
        <f>(E48/D48)-1</f>
        <v>4.0311E-2</v>
      </c>
      <c r="L48" s="130">
        <f t="shared" ref="L48:O48" si="72">(F48/E48)-1</f>
        <v>3.9428999999999999E-2</v>
      </c>
      <c r="M48" s="130">
        <f t="shared" si="72"/>
        <v>4.0549000000000002E-2</v>
      </c>
      <c r="N48" s="130">
        <f t="shared" si="72"/>
        <v>3.9598000000000001E-2</v>
      </c>
      <c r="O48" s="130">
        <f t="shared" si="72"/>
        <v>3.9903000000000001E-2</v>
      </c>
      <c r="P48" s="204">
        <f>ROUND(VLOOKUP($A48,'2017 REG - ORD 758'!$A$9:$U$303,16,FALSE)*(1+$H$2),5)</f>
        <v>14.1408</v>
      </c>
      <c r="Q48" s="204">
        <f>ROUND(VLOOKUP($A48,'2017 REG - ORD 758'!$A$9:$U$303,17,FALSE)*(1+$H$2),5)</f>
        <v>14.706429999999999</v>
      </c>
      <c r="R48" s="204">
        <f>ROUND(VLOOKUP($A48,'2017 REG - ORD 758'!$A$9:$U$303,18,FALSE)*(1+$H$2),5)</f>
        <v>15.294689999999999</v>
      </c>
      <c r="S48" s="204">
        <f>ROUND(VLOOKUP($A48,'2017 REG - ORD 758'!$A$9:$U$303,19,FALSE)*(1+$H$2),5)</f>
        <v>15.906470000000001</v>
      </c>
      <c r="T48" s="204">
        <f>ROUND(VLOOKUP($A48,'2017 REG - ORD 758'!$A$9:$U$303,20,FALSE)*(1+$H$2),5)</f>
        <v>16.542739999999998</v>
      </c>
      <c r="U48" s="204">
        <f>ROUND(VLOOKUP($A48,'2017 REG - ORD 758'!$A$9:$U$303,21,FALSE)*(1+$H$2),5)</f>
        <v>17.204450000000001</v>
      </c>
      <c r="V48" s="130"/>
      <c r="W48" s="130">
        <f>(Q48/P48)-1</f>
        <v>0.04</v>
      </c>
      <c r="X48" s="130">
        <f t="shared" ref="X48:AA48" si="73">(R48/Q48)-1</f>
        <v>0.04</v>
      </c>
      <c r="Y48" s="130">
        <f t="shared" si="73"/>
        <v>0.04</v>
      </c>
      <c r="Z48" s="130">
        <f t="shared" si="73"/>
        <v>4.0001000000000002E-2</v>
      </c>
      <c r="AA48" s="130">
        <f t="shared" si="73"/>
        <v>0.04</v>
      </c>
    </row>
    <row r="49" spans="1:27" s="4" customFormat="1" ht="13.5" customHeight="1" x14ac:dyDescent="0.2">
      <c r="A49" s="76"/>
      <c r="B49" s="167"/>
      <c r="C49" s="29"/>
      <c r="D49" s="188">
        <f t="shared" si="71"/>
        <v>29413</v>
      </c>
      <c r="E49" s="188">
        <f t="shared" si="71"/>
        <v>30589</v>
      </c>
      <c r="F49" s="188">
        <f t="shared" si="71"/>
        <v>31813</v>
      </c>
      <c r="G49" s="188">
        <f t="shared" si="71"/>
        <v>33085</v>
      </c>
      <c r="H49" s="188">
        <f t="shared" si="71"/>
        <v>34409</v>
      </c>
      <c r="I49" s="188">
        <f>U49</f>
        <v>35785</v>
      </c>
      <c r="J49" s="130">
        <f>(D48/D45)-1</f>
        <v>2.4638E-2</v>
      </c>
      <c r="K49" s="130">
        <f>(E48/E45)-1</f>
        <v>2.5087000000000002E-2</v>
      </c>
      <c r="L49" s="130">
        <f t="shared" ref="L49:O49" si="74">(F48/F45)-1</f>
        <v>2.4799000000000002E-2</v>
      </c>
      <c r="M49" s="130">
        <f t="shared" si="74"/>
        <v>2.5128999999999999E-2</v>
      </c>
      <c r="N49" s="130">
        <f t="shared" si="74"/>
        <v>2.4782999999999999E-2</v>
      </c>
      <c r="O49" s="130">
        <f t="shared" si="74"/>
        <v>2.503E-2</v>
      </c>
      <c r="P49" s="131">
        <f t="shared" ref="P49:T49" si="75">ROUND((P48*2080),5)</f>
        <v>29412.864000000001</v>
      </c>
      <c r="Q49" s="132">
        <f t="shared" si="75"/>
        <v>30589.374400000001</v>
      </c>
      <c r="R49" s="132">
        <f t="shared" si="75"/>
        <v>31812.9552</v>
      </c>
      <c r="S49" s="132">
        <f t="shared" si="75"/>
        <v>33085.457600000002</v>
      </c>
      <c r="T49" s="132">
        <f t="shared" si="75"/>
        <v>34408.8992</v>
      </c>
      <c r="U49" s="132">
        <f>ROUND((U48*2080),5)</f>
        <v>35785.256000000001</v>
      </c>
      <c r="V49" s="130">
        <f>(P48/P45)-1</f>
        <v>2.4999E-2</v>
      </c>
      <c r="W49" s="130">
        <f>(Q48/Q45)-1</f>
        <v>2.4999E-2</v>
      </c>
      <c r="X49" s="130">
        <f t="shared" ref="X49:AA49" si="76">(R48/R45)-1</f>
        <v>2.4999E-2</v>
      </c>
      <c r="Y49" s="130">
        <f t="shared" si="76"/>
        <v>2.4999E-2</v>
      </c>
      <c r="Z49" s="130">
        <f t="shared" si="76"/>
        <v>2.5000000000000001E-2</v>
      </c>
      <c r="AA49" s="130">
        <f t="shared" si="76"/>
        <v>2.4999E-2</v>
      </c>
    </row>
    <row r="50" spans="1:27" s="4" customFormat="1" ht="13.5" customHeight="1" thickBot="1" x14ac:dyDescent="0.25">
      <c r="A50" s="80"/>
      <c r="B50" s="168"/>
      <c r="C50" s="39"/>
      <c r="D50" s="189"/>
      <c r="E50" s="190"/>
      <c r="F50" s="190"/>
      <c r="G50" s="190"/>
      <c r="H50" s="190"/>
      <c r="I50" s="190"/>
      <c r="J50" s="133"/>
      <c r="K50" s="133"/>
      <c r="L50" s="133"/>
      <c r="M50" s="133"/>
      <c r="N50" s="133"/>
      <c r="O50" s="133"/>
      <c r="P50" s="134"/>
      <c r="Q50" s="135"/>
      <c r="R50" s="135"/>
      <c r="S50" s="135"/>
      <c r="T50" s="135"/>
      <c r="U50" s="135"/>
      <c r="V50" s="133"/>
      <c r="W50" s="133"/>
      <c r="X50" s="133"/>
      <c r="Y50" s="133"/>
      <c r="Z50" s="133"/>
      <c r="AA50" s="133"/>
    </row>
    <row r="51" spans="1:27" s="4" customFormat="1" ht="13.5" customHeight="1" x14ac:dyDescent="0.2">
      <c r="A51" s="79">
        <v>15</v>
      </c>
      <c r="B51" s="166"/>
      <c r="C51" s="45"/>
      <c r="D51" s="187">
        <f t="shared" ref="D51:H52" si="77">P51</f>
        <v>14.49</v>
      </c>
      <c r="E51" s="187">
        <f t="shared" si="77"/>
        <v>15.07</v>
      </c>
      <c r="F51" s="187">
        <f t="shared" si="77"/>
        <v>15.68</v>
      </c>
      <c r="G51" s="187">
        <f t="shared" si="77"/>
        <v>16.3</v>
      </c>
      <c r="H51" s="187">
        <f t="shared" si="77"/>
        <v>16.96</v>
      </c>
      <c r="I51" s="187">
        <f>U51</f>
        <v>17.63</v>
      </c>
      <c r="J51" s="130"/>
      <c r="K51" s="130">
        <f>(E51/D51)-1</f>
        <v>4.0028000000000001E-2</v>
      </c>
      <c r="L51" s="130">
        <f t="shared" ref="L51:O51" si="78">(F51/E51)-1</f>
        <v>4.0478E-2</v>
      </c>
      <c r="M51" s="130">
        <f t="shared" si="78"/>
        <v>3.9541E-2</v>
      </c>
      <c r="N51" s="130">
        <f t="shared" si="78"/>
        <v>4.0490999999999999E-2</v>
      </c>
      <c r="O51" s="130">
        <f t="shared" si="78"/>
        <v>3.9504999999999998E-2</v>
      </c>
      <c r="P51" s="204">
        <f>ROUND(VLOOKUP($A51,'2017 REG - ORD 758'!$A$9:$U$303,16,FALSE)*(1+$H$2),5)</f>
        <v>14.49433</v>
      </c>
      <c r="Q51" s="204">
        <f>ROUND(VLOOKUP($A51,'2017 REG - ORD 758'!$A$9:$U$303,17,FALSE)*(1+$H$2),5)</f>
        <v>15.0741</v>
      </c>
      <c r="R51" s="204">
        <f>ROUND(VLOOKUP($A51,'2017 REG - ORD 758'!$A$9:$U$303,18,FALSE)*(1+$H$2),5)</f>
        <v>15.677060000000001</v>
      </c>
      <c r="S51" s="204">
        <f>ROUND(VLOOKUP($A51,'2017 REG - ORD 758'!$A$9:$U$303,19,FALSE)*(1+$H$2),5)</f>
        <v>16.30415</v>
      </c>
      <c r="T51" s="204">
        <f>ROUND(VLOOKUP($A51,'2017 REG - ORD 758'!$A$9:$U$303,20,FALSE)*(1+$H$2),5)</f>
        <v>16.956309999999998</v>
      </c>
      <c r="U51" s="204">
        <f>ROUND(VLOOKUP($A51,'2017 REG - ORD 758'!$A$9:$U$303,21,FALSE)*(1+$H$2),5)</f>
        <v>17.63457</v>
      </c>
      <c r="V51" s="130"/>
      <c r="W51" s="130">
        <f>(Q51/P51)-1</f>
        <v>0.04</v>
      </c>
      <c r="X51" s="130">
        <f t="shared" ref="X51:AA51" si="79">(R51/Q51)-1</f>
        <v>0.04</v>
      </c>
      <c r="Y51" s="130">
        <f t="shared" si="79"/>
        <v>0.04</v>
      </c>
      <c r="Z51" s="130">
        <f t="shared" si="79"/>
        <v>0.04</v>
      </c>
      <c r="AA51" s="130">
        <f t="shared" si="79"/>
        <v>0.04</v>
      </c>
    </row>
    <row r="52" spans="1:27" s="4" customFormat="1" ht="13.5" customHeight="1" x14ac:dyDescent="0.2">
      <c r="A52" s="76"/>
      <c r="B52" s="167"/>
      <c r="C52" s="29"/>
      <c r="D52" s="188">
        <f t="shared" si="77"/>
        <v>30148</v>
      </c>
      <c r="E52" s="188">
        <f t="shared" si="77"/>
        <v>31354</v>
      </c>
      <c r="F52" s="188">
        <f t="shared" si="77"/>
        <v>32608</v>
      </c>
      <c r="G52" s="188">
        <f t="shared" si="77"/>
        <v>33913</v>
      </c>
      <c r="H52" s="188">
        <f t="shared" si="77"/>
        <v>35269</v>
      </c>
      <c r="I52" s="188">
        <f>U52</f>
        <v>36680</v>
      </c>
      <c r="J52" s="130">
        <f>(D51/D48)-1</f>
        <v>2.4752E-2</v>
      </c>
      <c r="K52" s="130">
        <f>(E51/E48)-1</f>
        <v>2.4473000000000002E-2</v>
      </c>
      <c r="L52" s="130">
        <f t="shared" ref="L52:O52" si="80">(F51/F48)-1</f>
        <v>2.5506999999999998E-2</v>
      </c>
      <c r="M52" s="130">
        <f t="shared" si="80"/>
        <v>2.4513E-2</v>
      </c>
      <c r="N52" s="130">
        <f t="shared" si="80"/>
        <v>2.5392999999999999E-2</v>
      </c>
      <c r="O52" s="130">
        <f t="shared" si="80"/>
        <v>2.5000000000000001E-2</v>
      </c>
      <c r="P52" s="131">
        <f t="shared" ref="P52:T52" si="81">ROUND((P51*2080),5)</f>
        <v>30148.206399999999</v>
      </c>
      <c r="Q52" s="132">
        <f t="shared" si="81"/>
        <v>31354.128000000001</v>
      </c>
      <c r="R52" s="132">
        <f t="shared" si="81"/>
        <v>32608.284800000001</v>
      </c>
      <c r="S52" s="132">
        <f t="shared" si="81"/>
        <v>33912.631999999998</v>
      </c>
      <c r="T52" s="132">
        <f t="shared" si="81"/>
        <v>35269.124799999998</v>
      </c>
      <c r="U52" s="132">
        <f>ROUND((U51*2080),5)</f>
        <v>36679.905599999998</v>
      </c>
      <c r="V52" s="130">
        <f>(P51/P48)-1</f>
        <v>2.5000999999999999E-2</v>
      </c>
      <c r="W52" s="130">
        <f>(Q51/Q48)-1</f>
        <v>2.5000999999999999E-2</v>
      </c>
      <c r="X52" s="130">
        <f t="shared" ref="X52:AA52" si="82">(R51/R48)-1</f>
        <v>2.5000000000000001E-2</v>
      </c>
      <c r="Y52" s="130">
        <f t="shared" si="82"/>
        <v>2.5000999999999999E-2</v>
      </c>
      <c r="Z52" s="130">
        <f t="shared" si="82"/>
        <v>2.5000000000000001E-2</v>
      </c>
      <c r="AA52" s="130">
        <f t="shared" si="82"/>
        <v>2.5000999999999999E-2</v>
      </c>
    </row>
    <row r="53" spans="1:27" s="4" customFormat="1" ht="13.5" customHeight="1" thickBot="1" x14ac:dyDescent="0.25">
      <c r="A53" s="80"/>
      <c r="B53" s="168"/>
      <c r="C53" s="39"/>
      <c r="D53" s="189"/>
      <c r="E53" s="190"/>
      <c r="F53" s="190"/>
      <c r="G53" s="190"/>
      <c r="H53" s="190"/>
      <c r="I53" s="190"/>
      <c r="J53" s="133"/>
      <c r="K53" s="133"/>
      <c r="L53" s="133"/>
      <c r="M53" s="133"/>
      <c r="N53" s="133"/>
      <c r="O53" s="133"/>
      <c r="P53" s="134"/>
      <c r="Q53" s="135"/>
      <c r="R53" s="135"/>
      <c r="S53" s="135"/>
      <c r="T53" s="135"/>
      <c r="U53" s="135"/>
      <c r="V53" s="133"/>
      <c r="W53" s="133"/>
      <c r="X53" s="133"/>
      <c r="Y53" s="133"/>
      <c r="Z53" s="133"/>
      <c r="AA53" s="133"/>
    </row>
    <row r="54" spans="1:27" s="4" customFormat="1" ht="13.5" customHeight="1" x14ac:dyDescent="0.2">
      <c r="A54" s="79">
        <v>16</v>
      </c>
      <c r="B54" s="166"/>
      <c r="C54" s="45"/>
      <c r="D54" s="187">
        <f t="shared" ref="D54:H55" si="83">P54</f>
        <v>14.86</v>
      </c>
      <c r="E54" s="187">
        <f t="shared" si="83"/>
        <v>15.45</v>
      </c>
      <c r="F54" s="187">
        <f t="shared" si="83"/>
        <v>16.07</v>
      </c>
      <c r="G54" s="187">
        <f t="shared" si="83"/>
        <v>16.71</v>
      </c>
      <c r="H54" s="187">
        <f t="shared" si="83"/>
        <v>17.38</v>
      </c>
      <c r="I54" s="187">
        <f>U54</f>
        <v>18.079999999999998</v>
      </c>
      <c r="J54" s="130"/>
      <c r="K54" s="130">
        <f>(E54/D54)-1</f>
        <v>3.9704000000000003E-2</v>
      </c>
      <c r="L54" s="130">
        <f t="shared" ref="L54:O54" si="84">(F54/E54)-1</f>
        <v>4.0128999999999998E-2</v>
      </c>
      <c r="M54" s="130">
        <f t="shared" si="84"/>
        <v>3.9826E-2</v>
      </c>
      <c r="N54" s="130">
        <f t="shared" si="84"/>
        <v>4.0096E-2</v>
      </c>
      <c r="O54" s="130">
        <f t="shared" si="84"/>
        <v>4.0275999999999999E-2</v>
      </c>
      <c r="P54" s="204">
        <f>ROUND(VLOOKUP($A54,'2017 REG - ORD 758'!$A$9:$U$303,16,FALSE)*(1+$H$2),5)</f>
        <v>14.856669999999999</v>
      </c>
      <c r="Q54" s="204">
        <f>ROUND(VLOOKUP($A54,'2017 REG - ORD 758'!$A$9:$U$303,17,FALSE)*(1+$H$2),5)</f>
        <v>15.450939999999999</v>
      </c>
      <c r="R54" s="204">
        <f>ROUND(VLOOKUP($A54,'2017 REG - ORD 758'!$A$9:$U$303,18,FALSE)*(1+$H$2),5)</f>
        <v>16.06898</v>
      </c>
      <c r="S54" s="204">
        <f>ROUND(VLOOKUP($A54,'2017 REG - ORD 758'!$A$9:$U$303,19,FALSE)*(1+$H$2),5)</f>
        <v>16.711739999999999</v>
      </c>
      <c r="T54" s="204">
        <f>ROUND(VLOOKUP($A54,'2017 REG - ORD 758'!$A$9:$U$303,20,FALSE)*(1+$H$2),5)</f>
        <v>17.380220000000001</v>
      </c>
      <c r="U54" s="204">
        <f>ROUND(VLOOKUP($A54,'2017 REG - ORD 758'!$A$9:$U$303,21,FALSE)*(1+$H$2),5)</f>
        <v>18.075430000000001</v>
      </c>
      <c r="V54" s="130"/>
      <c r="W54" s="130">
        <f>(Q54/P54)-1</f>
        <v>0.04</v>
      </c>
      <c r="X54" s="130">
        <f t="shared" ref="X54:AA54" si="85">(R54/Q54)-1</f>
        <v>0.04</v>
      </c>
      <c r="Y54" s="130">
        <f t="shared" si="85"/>
        <v>0.04</v>
      </c>
      <c r="Z54" s="130">
        <f t="shared" si="85"/>
        <v>4.0001000000000002E-2</v>
      </c>
      <c r="AA54" s="130">
        <f t="shared" si="85"/>
        <v>0.04</v>
      </c>
    </row>
    <row r="55" spans="1:27" s="4" customFormat="1" ht="13.5" customHeight="1" x14ac:dyDescent="0.2">
      <c r="A55" s="76"/>
      <c r="B55" s="167"/>
      <c r="C55" s="29"/>
      <c r="D55" s="188">
        <f t="shared" si="83"/>
        <v>30902</v>
      </c>
      <c r="E55" s="188">
        <f t="shared" si="83"/>
        <v>32138</v>
      </c>
      <c r="F55" s="188">
        <f t="shared" si="83"/>
        <v>33423</v>
      </c>
      <c r="G55" s="188">
        <f t="shared" si="83"/>
        <v>34760</v>
      </c>
      <c r="H55" s="188">
        <f t="shared" si="83"/>
        <v>36151</v>
      </c>
      <c r="I55" s="188">
        <f>U55</f>
        <v>37597</v>
      </c>
      <c r="J55" s="130">
        <f>(D54/D51)-1</f>
        <v>2.5534999999999999E-2</v>
      </c>
      <c r="K55" s="130">
        <f>(E54/E51)-1</f>
        <v>2.5215999999999999E-2</v>
      </c>
      <c r="L55" s="130">
        <f t="shared" ref="L55:O55" si="86">(F54/F51)-1</f>
        <v>2.4871999999999998E-2</v>
      </c>
      <c r="M55" s="130">
        <f t="shared" si="86"/>
        <v>2.5152999999999998E-2</v>
      </c>
      <c r="N55" s="130">
        <f t="shared" si="86"/>
        <v>2.4764000000000001E-2</v>
      </c>
      <c r="O55" s="130">
        <f t="shared" si="86"/>
        <v>2.5524999999999999E-2</v>
      </c>
      <c r="P55" s="131">
        <f t="shared" ref="P55:T55" si="87">ROUND((P54*2080),5)</f>
        <v>30901.873599999999</v>
      </c>
      <c r="Q55" s="132">
        <f t="shared" si="87"/>
        <v>32137.9552</v>
      </c>
      <c r="R55" s="132">
        <f t="shared" si="87"/>
        <v>33423.4784</v>
      </c>
      <c r="S55" s="132">
        <f t="shared" si="87"/>
        <v>34760.419199999997</v>
      </c>
      <c r="T55" s="132">
        <f t="shared" si="87"/>
        <v>36150.857600000003</v>
      </c>
      <c r="U55" s="132">
        <f>ROUND((U54*2080),5)</f>
        <v>37596.894399999997</v>
      </c>
      <c r="V55" s="130">
        <f>(P54/P51)-1</f>
        <v>2.4999E-2</v>
      </c>
      <c r="W55" s="130">
        <f>(Q54/Q51)-1</f>
        <v>2.4999E-2</v>
      </c>
      <c r="X55" s="130">
        <f t="shared" ref="X55:AA55" si="88">(R54/R51)-1</f>
        <v>2.5000000000000001E-2</v>
      </c>
      <c r="Y55" s="130">
        <f t="shared" si="88"/>
        <v>2.4999E-2</v>
      </c>
      <c r="Z55" s="130">
        <f t="shared" si="88"/>
        <v>2.5000000000000001E-2</v>
      </c>
      <c r="AA55" s="130">
        <f t="shared" si="88"/>
        <v>2.5000000000000001E-2</v>
      </c>
    </row>
    <row r="56" spans="1:27" s="4" customFormat="1" ht="13.5" customHeight="1" thickBot="1" x14ac:dyDescent="0.25">
      <c r="A56" s="80"/>
      <c r="B56" s="168"/>
      <c r="C56" s="39"/>
      <c r="D56" s="189"/>
      <c r="E56" s="190"/>
      <c r="F56" s="190"/>
      <c r="G56" s="190"/>
      <c r="H56" s="190"/>
      <c r="I56" s="190"/>
      <c r="J56" s="133"/>
      <c r="K56" s="133"/>
      <c r="L56" s="133"/>
      <c r="M56" s="133"/>
      <c r="N56" s="133"/>
      <c r="O56" s="133"/>
      <c r="P56" s="134"/>
      <c r="Q56" s="135"/>
      <c r="R56" s="135"/>
      <c r="S56" s="135"/>
      <c r="T56" s="135"/>
      <c r="U56" s="135"/>
      <c r="V56" s="133"/>
      <c r="W56" s="133"/>
      <c r="X56" s="133"/>
      <c r="Y56" s="133"/>
      <c r="Z56" s="133"/>
      <c r="AA56" s="133"/>
    </row>
    <row r="57" spans="1:27" s="4" customFormat="1" ht="13.5" customHeight="1" x14ac:dyDescent="0.2">
      <c r="A57" s="79">
        <v>17</v>
      </c>
      <c r="B57" s="166"/>
      <c r="C57" s="45"/>
      <c r="D57" s="187">
        <f t="shared" ref="D57:H58" si="89">P57</f>
        <v>15.23</v>
      </c>
      <c r="E57" s="187">
        <f t="shared" si="89"/>
        <v>15.84</v>
      </c>
      <c r="F57" s="187">
        <f t="shared" si="89"/>
        <v>16.47</v>
      </c>
      <c r="G57" s="187">
        <f t="shared" si="89"/>
        <v>17.13</v>
      </c>
      <c r="H57" s="187">
        <f t="shared" si="89"/>
        <v>17.809999999999999</v>
      </c>
      <c r="I57" s="187">
        <f>U57</f>
        <v>18.53</v>
      </c>
      <c r="J57" s="130"/>
      <c r="K57" s="130">
        <f>(E57/D57)-1</f>
        <v>4.0052999999999998E-2</v>
      </c>
      <c r="L57" s="130">
        <f t="shared" ref="L57:O57" si="90">(F57/E57)-1</f>
        <v>3.9773000000000003E-2</v>
      </c>
      <c r="M57" s="130">
        <f t="shared" si="90"/>
        <v>4.0072999999999998E-2</v>
      </c>
      <c r="N57" s="130">
        <f t="shared" si="90"/>
        <v>3.9696000000000002E-2</v>
      </c>
      <c r="O57" s="130">
        <f t="shared" si="90"/>
        <v>4.0426999999999998E-2</v>
      </c>
      <c r="P57" s="204">
        <f>ROUND(VLOOKUP($A57,'2017 REG - ORD 758'!$A$9:$U$303,16,FALSE)*(1+$H$2),5)</f>
        <v>15.2281</v>
      </c>
      <c r="Q57" s="204">
        <f>ROUND(VLOOKUP($A57,'2017 REG - ORD 758'!$A$9:$U$303,17,FALSE)*(1+$H$2),5)</f>
        <v>15.83722</v>
      </c>
      <c r="R57" s="204">
        <f>ROUND(VLOOKUP($A57,'2017 REG - ORD 758'!$A$9:$U$303,18,FALSE)*(1+$H$2),5)</f>
        <v>16.47071</v>
      </c>
      <c r="S57" s="204">
        <f>ROUND(VLOOKUP($A57,'2017 REG - ORD 758'!$A$9:$U$303,19,FALSE)*(1+$H$2),5)</f>
        <v>17.129539999999999</v>
      </c>
      <c r="T57" s="204">
        <f>ROUND(VLOOKUP($A57,'2017 REG - ORD 758'!$A$9:$U$303,20,FALSE)*(1+$H$2),5)</f>
        <v>17.814720000000001</v>
      </c>
      <c r="U57" s="204">
        <f>ROUND(VLOOKUP($A57,'2017 REG - ORD 758'!$A$9:$U$303,21,FALSE)*(1+$H$2),5)</f>
        <v>18.52732</v>
      </c>
      <c r="V57" s="130"/>
      <c r="W57" s="130">
        <f>(Q57/P57)-1</f>
        <v>0.04</v>
      </c>
      <c r="X57" s="130">
        <f t="shared" ref="X57:AA57" si="91">(R57/Q57)-1</f>
        <v>0.04</v>
      </c>
      <c r="Y57" s="130">
        <f t="shared" si="91"/>
        <v>0.04</v>
      </c>
      <c r="Z57" s="130">
        <f t="shared" si="91"/>
        <v>0.04</v>
      </c>
      <c r="AA57" s="130">
        <f t="shared" si="91"/>
        <v>4.0001000000000002E-2</v>
      </c>
    </row>
    <row r="58" spans="1:27" s="4" customFormat="1" ht="13.5" customHeight="1" x14ac:dyDescent="0.2">
      <c r="A58" s="76"/>
      <c r="B58" s="167"/>
      <c r="C58" s="29"/>
      <c r="D58" s="188">
        <f t="shared" si="89"/>
        <v>31674</v>
      </c>
      <c r="E58" s="188">
        <f t="shared" si="89"/>
        <v>32941</v>
      </c>
      <c r="F58" s="188">
        <f t="shared" si="89"/>
        <v>34259</v>
      </c>
      <c r="G58" s="188">
        <f t="shared" si="89"/>
        <v>35629</v>
      </c>
      <c r="H58" s="188">
        <f t="shared" si="89"/>
        <v>37055</v>
      </c>
      <c r="I58" s="188">
        <f>U58</f>
        <v>38537</v>
      </c>
      <c r="J58" s="130">
        <f>(D57/D54)-1</f>
        <v>2.4899000000000001E-2</v>
      </c>
      <c r="K58" s="130">
        <f>(E57/E54)-1</f>
        <v>2.5243000000000002E-2</v>
      </c>
      <c r="L58" s="130">
        <f t="shared" ref="L58:O58" si="92">(F57/F54)-1</f>
        <v>2.4891E-2</v>
      </c>
      <c r="M58" s="130">
        <f t="shared" si="92"/>
        <v>2.5135000000000001E-2</v>
      </c>
      <c r="N58" s="130">
        <f t="shared" si="92"/>
        <v>2.4740999999999999E-2</v>
      </c>
      <c r="O58" s="130">
        <f t="shared" si="92"/>
        <v>2.4889000000000001E-2</v>
      </c>
      <c r="P58" s="131">
        <f t="shared" ref="P58:T58" si="93">ROUND((P57*2080),5)</f>
        <v>31674.448</v>
      </c>
      <c r="Q58" s="132">
        <f t="shared" si="93"/>
        <v>32941.417600000001</v>
      </c>
      <c r="R58" s="132">
        <f t="shared" si="93"/>
        <v>34259.076800000003</v>
      </c>
      <c r="S58" s="132">
        <f t="shared" si="93"/>
        <v>35629.443200000002</v>
      </c>
      <c r="T58" s="132">
        <f t="shared" si="93"/>
        <v>37054.617599999998</v>
      </c>
      <c r="U58" s="132">
        <f>ROUND((U57*2080),5)</f>
        <v>38536.825599999996</v>
      </c>
      <c r="V58" s="130">
        <f>(P57/P54)-1</f>
        <v>2.5000999999999999E-2</v>
      </c>
      <c r="W58" s="130">
        <f>(Q57/Q54)-1</f>
        <v>2.5000000000000001E-2</v>
      </c>
      <c r="X58" s="130">
        <f t="shared" ref="X58:AA58" si="94">(R57/R54)-1</f>
        <v>2.5000000000000001E-2</v>
      </c>
      <c r="Y58" s="130">
        <f t="shared" si="94"/>
        <v>2.5000000000000001E-2</v>
      </c>
      <c r="Z58" s="130">
        <f t="shared" si="94"/>
        <v>2.5000000000000001E-2</v>
      </c>
      <c r="AA58" s="130">
        <f t="shared" si="94"/>
        <v>2.5000000000000001E-2</v>
      </c>
    </row>
    <row r="59" spans="1:27" s="4" customFormat="1" ht="13.5" customHeight="1" thickBot="1" x14ac:dyDescent="0.25">
      <c r="A59" s="80"/>
      <c r="B59" s="168"/>
      <c r="C59" s="39"/>
      <c r="D59" s="189"/>
      <c r="E59" s="190"/>
      <c r="F59" s="190"/>
      <c r="G59" s="190"/>
      <c r="H59" s="190"/>
      <c r="I59" s="190"/>
      <c r="J59" s="133"/>
      <c r="K59" s="133"/>
      <c r="L59" s="133"/>
      <c r="M59" s="133"/>
      <c r="N59" s="133"/>
      <c r="O59" s="133"/>
      <c r="P59" s="134"/>
      <c r="Q59" s="135"/>
      <c r="R59" s="135"/>
      <c r="S59" s="135"/>
      <c r="T59" s="135"/>
      <c r="U59" s="135"/>
      <c r="V59" s="133"/>
      <c r="W59" s="133"/>
      <c r="X59" s="133"/>
      <c r="Y59" s="133"/>
      <c r="Z59" s="133"/>
      <c r="AA59" s="133"/>
    </row>
    <row r="60" spans="1:27" s="4" customFormat="1" ht="13.5" customHeight="1" x14ac:dyDescent="0.2">
      <c r="A60" s="79">
        <v>18</v>
      </c>
      <c r="B60" s="166"/>
      <c r="C60" s="45"/>
      <c r="D60" s="187">
        <f t="shared" ref="D60:H61" si="95">P60</f>
        <v>15.61</v>
      </c>
      <c r="E60" s="187">
        <f t="shared" si="95"/>
        <v>16.23</v>
      </c>
      <c r="F60" s="187">
        <f t="shared" si="95"/>
        <v>16.88</v>
      </c>
      <c r="G60" s="187">
        <f t="shared" si="95"/>
        <v>17.559999999999999</v>
      </c>
      <c r="H60" s="187">
        <f t="shared" si="95"/>
        <v>18.260000000000002</v>
      </c>
      <c r="I60" s="187">
        <f>U60</f>
        <v>18.989999999999998</v>
      </c>
      <c r="J60" s="130"/>
      <c r="K60" s="130">
        <f>(E60/D60)-1</f>
        <v>3.9718000000000003E-2</v>
      </c>
      <c r="L60" s="130">
        <f t="shared" ref="L60:O60" si="96">(F60/E60)-1</f>
        <v>4.0049000000000001E-2</v>
      </c>
      <c r="M60" s="130">
        <f t="shared" si="96"/>
        <v>4.0284E-2</v>
      </c>
      <c r="N60" s="130">
        <f t="shared" si="96"/>
        <v>3.9863000000000003E-2</v>
      </c>
      <c r="O60" s="130">
        <f t="shared" si="96"/>
        <v>3.9978E-2</v>
      </c>
      <c r="P60" s="204">
        <f>ROUND(VLOOKUP($A60,'2017 REG - ORD 758'!$A$9:$U$303,16,FALSE)*(1+$H$2),5)</f>
        <v>15.60881</v>
      </c>
      <c r="Q60" s="204">
        <f>ROUND(VLOOKUP($A60,'2017 REG - ORD 758'!$A$9:$U$303,17,FALSE)*(1+$H$2),5)</f>
        <v>16.233149999999998</v>
      </c>
      <c r="R60" s="204">
        <f>ROUND(VLOOKUP($A60,'2017 REG - ORD 758'!$A$9:$U$303,18,FALSE)*(1+$H$2),5)</f>
        <v>16.882480000000001</v>
      </c>
      <c r="S60" s="204">
        <f>ROUND(VLOOKUP($A60,'2017 REG - ORD 758'!$A$9:$U$303,19,FALSE)*(1+$H$2),5)</f>
        <v>17.557780000000001</v>
      </c>
      <c r="T60" s="204">
        <f>ROUND(VLOOKUP($A60,'2017 REG - ORD 758'!$A$9:$U$303,20,FALSE)*(1+$H$2),5)</f>
        <v>18.260090000000002</v>
      </c>
      <c r="U60" s="204">
        <f>ROUND(VLOOKUP($A60,'2017 REG - ORD 758'!$A$9:$U$303,21,FALSE)*(1+$H$2),5)</f>
        <v>18.990490000000001</v>
      </c>
      <c r="V60" s="130"/>
      <c r="W60" s="130">
        <f>(Q60/P60)-1</f>
        <v>3.9999E-2</v>
      </c>
      <c r="X60" s="130">
        <f t="shared" ref="X60:AA60" si="97">(R60/Q60)-1</f>
        <v>0.04</v>
      </c>
      <c r="Y60" s="130">
        <f t="shared" si="97"/>
        <v>0.04</v>
      </c>
      <c r="Z60" s="130">
        <f t="shared" si="97"/>
        <v>0.04</v>
      </c>
      <c r="AA60" s="130">
        <f t="shared" si="97"/>
        <v>0.04</v>
      </c>
    </row>
    <row r="61" spans="1:27" s="4" customFormat="1" ht="13.5" customHeight="1" x14ac:dyDescent="0.2">
      <c r="A61" s="76"/>
      <c r="B61" s="167"/>
      <c r="C61" s="29"/>
      <c r="D61" s="188">
        <f t="shared" si="95"/>
        <v>32466</v>
      </c>
      <c r="E61" s="188">
        <f t="shared" si="95"/>
        <v>33765</v>
      </c>
      <c r="F61" s="188">
        <f t="shared" si="95"/>
        <v>35116</v>
      </c>
      <c r="G61" s="188">
        <f t="shared" si="95"/>
        <v>36520</v>
      </c>
      <c r="H61" s="188">
        <f t="shared" si="95"/>
        <v>37981</v>
      </c>
      <c r="I61" s="188">
        <f>U61</f>
        <v>39500</v>
      </c>
      <c r="J61" s="130">
        <f>(D60/D57)-1</f>
        <v>2.4951000000000001E-2</v>
      </c>
      <c r="K61" s="130">
        <f>(E60/E57)-1</f>
        <v>2.4621000000000001E-2</v>
      </c>
      <c r="L61" s="130">
        <f t="shared" ref="L61:O61" si="98">(F60/F57)-1</f>
        <v>2.4893999999999999E-2</v>
      </c>
      <c r="M61" s="130">
        <f t="shared" si="98"/>
        <v>2.5101999999999999E-2</v>
      </c>
      <c r="N61" s="130">
        <f t="shared" si="98"/>
        <v>2.5267000000000001E-2</v>
      </c>
      <c r="O61" s="130">
        <f t="shared" si="98"/>
        <v>2.4825E-2</v>
      </c>
      <c r="P61" s="131">
        <f t="shared" ref="P61:T61" si="99">ROUND((P60*2080),5)</f>
        <v>32466.324799999999</v>
      </c>
      <c r="Q61" s="132">
        <f t="shared" si="99"/>
        <v>33764.951999999997</v>
      </c>
      <c r="R61" s="132">
        <f t="shared" si="99"/>
        <v>35115.558400000002</v>
      </c>
      <c r="S61" s="132">
        <f t="shared" si="99"/>
        <v>36520.182399999998</v>
      </c>
      <c r="T61" s="132">
        <f t="shared" si="99"/>
        <v>37980.987200000003</v>
      </c>
      <c r="U61" s="132">
        <f>ROUND((U60*2080),5)</f>
        <v>39500.2192</v>
      </c>
      <c r="V61" s="130">
        <f>(P60/P57)-1</f>
        <v>2.5000000000000001E-2</v>
      </c>
      <c r="W61" s="130">
        <f>(Q60/Q57)-1</f>
        <v>2.5000000000000001E-2</v>
      </c>
      <c r="X61" s="130">
        <f t="shared" ref="X61:AA61" si="100">(R60/R57)-1</f>
        <v>2.5000000000000001E-2</v>
      </c>
      <c r="Y61" s="130">
        <f t="shared" si="100"/>
        <v>2.5000000000000001E-2</v>
      </c>
      <c r="Z61" s="130">
        <f t="shared" si="100"/>
        <v>2.5000000000000001E-2</v>
      </c>
      <c r="AA61" s="130">
        <f t="shared" si="100"/>
        <v>2.4999E-2</v>
      </c>
    </row>
    <row r="62" spans="1:27" s="4" customFormat="1" ht="13.5" customHeight="1" thickBot="1" x14ac:dyDescent="0.25">
      <c r="A62" s="80"/>
      <c r="B62" s="168"/>
      <c r="C62" s="39"/>
      <c r="D62" s="189"/>
      <c r="E62" s="190"/>
      <c r="F62" s="190"/>
      <c r="G62" s="190"/>
      <c r="H62" s="190"/>
      <c r="I62" s="190"/>
      <c r="J62" s="133"/>
      <c r="K62" s="133"/>
      <c r="L62" s="133"/>
      <c r="M62" s="133"/>
      <c r="N62" s="133"/>
      <c r="O62" s="133"/>
      <c r="P62" s="134"/>
      <c r="Q62" s="135"/>
      <c r="R62" s="135"/>
      <c r="S62" s="135"/>
      <c r="T62" s="135"/>
      <c r="U62" s="135"/>
      <c r="V62" s="133"/>
      <c r="W62" s="133"/>
      <c r="X62" s="133"/>
      <c r="Y62" s="133"/>
      <c r="Z62" s="133"/>
      <c r="AA62" s="133"/>
    </row>
    <row r="63" spans="1:27" s="4" customFormat="1" ht="13.5" customHeight="1" x14ac:dyDescent="0.2">
      <c r="A63" s="79">
        <v>19</v>
      </c>
      <c r="B63" s="166"/>
      <c r="C63" s="45"/>
      <c r="D63" s="187">
        <f t="shared" ref="D63:H64" si="101">P63</f>
        <v>16</v>
      </c>
      <c r="E63" s="187">
        <f t="shared" si="101"/>
        <v>16.64</v>
      </c>
      <c r="F63" s="187">
        <f t="shared" si="101"/>
        <v>17.3</v>
      </c>
      <c r="G63" s="187">
        <f t="shared" si="101"/>
        <v>18</v>
      </c>
      <c r="H63" s="187">
        <f t="shared" si="101"/>
        <v>18.72</v>
      </c>
      <c r="I63" s="187">
        <f>U63</f>
        <v>19.47</v>
      </c>
      <c r="J63" s="130"/>
      <c r="K63" s="130">
        <f>(E63/D63)-1</f>
        <v>0.04</v>
      </c>
      <c r="L63" s="130">
        <f t="shared" ref="L63:O63" si="102">(F63/E63)-1</f>
        <v>3.9662999999999997E-2</v>
      </c>
      <c r="M63" s="130">
        <f t="shared" si="102"/>
        <v>4.0461999999999998E-2</v>
      </c>
      <c r="N63" s="130">
        <f t="shared" si="102"/>
        <v>0.04</v>
      </c>
      <c r="O63" s="130">
        <f t="shared" si="102"/>
        <v>4.0064000000000002E-2</v>
      </c>
      <c r="P63" s="204">
        <f>ROUND(VLOOKUP($A63,'2017 REG - ORD 758'!$A$9:$U$303,16,FALSE)*(1+$H$2),5)</f>
        <v>15.99902</v>
      </c>
      <c r="Q63" s="204">
        <f>ROUND(VLOOKUP($A63,'2017 REG - ORD 758'!$A$9:$U$303,17,FALSE)*(1+$H$2),5)</f>
        <v>16.63897</v>
      </c>
      <c r="R63" s="204">
        <f>ROUND(VLOOKUP($A63,'2017 REG - ORD 758'!$A$9:$U$303,18,FALSE)*(1+$H$2),5)</f>
        <v>17.304539999999999</v>
      </c>
      <c r="S63" s="204">
        <f>ROUND(VLOOKUP($A63,'2017 REG - ORD 758'!$A$9:$U$303,19,FALSE)*(1+$H$2),5)</f>
        <v>17.99672</v>
      </c>
      <c r="T63" s="204">
        <f>ROUND(VLOOKUP($A63,'2017 REG - ORD 758'!$A$9:$U$303,20,FALSE)*(1+$H$2),5)</f>
        <v>18.71659</v>
      </c>
      <c r="U63" s="204">
        <f>ROUND(VLOOKUP($A63,'2017 REG - ORD 758'!$A$9:$U$303,21,FALSE)*(1+$H$2),5)</f>
        <v>19.465250000000001</v>
      </c>
      <c r="V63" s="130"/>
      <c r="W63" s="130">
        <f>(Q63/P63)-1</f>
        <v>3.9999E-2</v>
      </c>
      <c r="X63" s="130">
        <f t="shared" ref="X63:AA63" si="103">(R63/Q63)-1</f>
        <v>4.0001000000000002E-2</v>
      </c>
      <c r="Y63" s="130">
        <f t="shared" si="103"/>
        <v>0.04</v>
      </c>
      <c r="Z63" s="130">
        <f t="shared" si="103"/>
        <v>0.04</v>
      </c>
      <c r="AA63" s="130">
        <f t="shared" si="103"/>
        <v>0.04</v>
      </c>
    </row>
    <row r="64" spans="1:27" s="4" customFormat="1" ht="13.5" customHeight="1" x14ac:dyDescent="0.2">
      <c r="A64" s="76"/>
      <c r="B64" s="167"/>
      <c r="C64" s="29"/>
      <c r="D64" s="188">
        <f t="shared" si="101"/>
        <v>33278</v>
      </c>
      <c r="E64" s="188">
        <f t="shared" si="101"/>
        <v>34609</v>
      </c>
      <c r="F64" s="188">
        <f t="shared" si="101"/>
        <v>35993</v>
      </c>
      <c r="G64" s="188">
        <f t="shared" si="101"/>
        <v>37433</v>
      </c>
      <c r="H64" s="188">
        <f t="shared" si="101"/>
        <v>38931</v>
      </c>
      <c r="I64" s="188">
        <f>U64</f>
        <v>40488</v>
      </c>
      <c r="J64" s="130">
        <f>(D63/D60)-1</f>
        <v>2.4983999999999999E-2</v>
      </c>
      <c r="K64" s="130">
        <f>(E63/E60)-1</f>
        <v>2.5262E-2</v>
      </c>
      <c r="L64" s="130">
        <f t="shared" ref="L64:O64" si="104">(F63/F60)-1</f>
        <v>2.4882000000000001E-2</v>
      </c>
      <c r="M64" s="130">
        <f t="shared" si="104"/>
        <v>2.5056999999999999E-2</v>
      </c>
      <c r="N64" s="130">
        <f t="shared" si="104"/>
        <v>2.5191999999999999E-2</v>
      </c>
      <c r="O64" s="130">
        <f t="shared" si="104"/>
        <v>2.5276E-2</v>
      </c>
      <c r="P64" s="131">
        <f t="shared" ref="P64:T64" si="105">ROUND((P63*2080),5)</f>
        <v>33277.961600000002</v>
      </c>
      <c r="Q64" s="132">
        <f t="shared" si="105"/>
        <v>34609.0576</v>
      </c>
      <c r="R64" s="132">
        <f t="shared" si="105"/>
        <v>35993.443200000002</v>
      </c>
      <c r="S64" s="132">
        <f t="shared" si="105"/>
        <v>37433.177600000003</v>
      </c>
      <c r="T64" s="132">
        <f t="shared" si="105"/>
        <v>38930.5072</v>
      </c>
      <c r="U64" s="132">
        <f>ROUND((U63*2080),5)</f>
        <v>40487.72</v>
      </c>
      <c r="V64" s="130">
        <f>(P63/P60)-1</f>
        <v>2.4999E-2</v>
      </c>
      <c r="W64" s="130">
        <f>(Q63/Q60)-1</f>
        <v>2.4999E-2</v>
      </c>
      <c r="X64" s="130">
        <f t="shared" ref="X64:AA64" si="106">(R63/R60)-1</f>
        <v>2.5000000000000001E-2</v>
      </c>
      <c r="Y64" s="130">
        <f t="shared" si="106"/>
        <v>2.5000000000000001E-2</v>
      </c>
      <c r="Z64" s="130">
        <f t="shared" si="106"/>
        <v>2.5000000000000001E-2</v>
      </c>
      <c r="AA64" s="130">
        <f t="shared" si="106"/>
        <v>2.5000000000000001E-2</v>
      </c>
    </row>
    <row r="65" spans="1:27" s="4" customFormat="1" ht="13.5" customHeight="1" thickBot="1" x14ac:dyDescent="0.25">
      <c r="A65" s="80"/>
      <c r="B65" s="168"/>
      <c r="C65" s="39"/>
      <c r="D65" s="189"/>
      <c r="E65" s="190"/>
      <c r="F65" s="190"/>
      <c r="G65" s="190"/>
      <c r="H65" s="190"/>
      <c r="I65" s="190"/>
      <c r="J65" s="133"/>
      <c r="K65" s="133"/>
      <c r="L65" s="133"/>
      <c r="M65" s="133"/>
      <c r="N65" s="133"/>
      <c r="O65" s="133"/>
      <c r="P65" s="134"/>
      <c r="Q65" s="135"/>
      <c r="R65" s="135"/>
      <c r="S65" s="135"/>
      <c r="T65" s="135"/>
      <c r="U65" s="135"/>
      <c r="V65" s="133"/>
      <c r="W65" s="133"/>
      <c r="X65" s="133"/>
      <c r="Y65" s="133"/>
      <c r="Z65" s="133"/>
      <c r="AA65" s="133"/>
    </row>
    <row r="66" spans="1:27" s="4" customFormat="1" ht="13.5" customHeight="1" x14ac:dyDescent="0.2">
      <c r="A66" s="79">
        <v>20</v>
      </c>
      <c r="B66" s="166"/>
      <c r="C66" s="45"/>
      <c r="D66" s="187">
        <f t="shared" ref="D66:H67" si="107">P66</f>
        <v>16.399999999999999</v>
      </c>
      <c r="E66" s="187">
        <f t="shared" si="107"/>
        <v>17.05</v>
      </c>
      <c r="F66" s="187">
        <f t="shared" si="107"/>
        <v>17.739999999999998</v>
      </c>
      <c r="G66" s="187">
        <f t="shared" si="107"/>
        <v>18.45</v>
      </c>
      <c r="H66" s="187">
        <f t="shared" si="107"/>
        <v>19.18</v>
      </c>
      <c r="I66" s="187">
        <f>U66</f>
        <v>19.95</v>
      </c>
      <c r="J66" s="130"/>
      <c r="K66" s="130">
        <f>(E66/D66)-1</f>
        <v>3.9634000000000003E-2</v>
      </c>
      <c r="L66" s="130">
        <f t="shared" ref="L66:O66" si="108">(F66/E66)-1</f>
        <v>4.0468999999999998E-2</v>
      </c>
      <c r="M66" s="130">
        <f t="shared" si="108"/>
        <v>4.0023000000000003E-2</v>
      </c>
      <c r="N66" s="130">
        <f t="shared" si="108"/>
        <v>3.9565999999999997E-2</v>
      </c>
      <c r="O66" s="130">
        <f t="shared" si="108"/>
        <v>4.0146000000000001E-2</v>
      </c>
      <c r="P66" s="204">
        <f>ROUND(VLOOKUP($A66,'2017 REG - ORD 758'!$A$9:$U$303,16,FALSE)*(1+$H$2),5)</f>
        <v>16.398990000000001</v>
      </c>
      <c r="Q66" s="204">
        <f>ROUND(VLOOKUP($A66,'2017 REG - ORD 758'!$A$9:$U$303,17,FALSE)*(1+$H$2),5)</f>
        <v>17.054960000000001</v>
      </c>
      <c r="R66" s="204">
        <f>ROUND(VLOOKUP($A66,'2017 REG - ORD 758'!$A$9:$U$303,18,FALSE)*(1+$H$2),5)</f>
        <v>17.73715</v>
      </c>
      <c r="S66" s="204">
        <f>ROUND(VLOOKUP($A66,'2017 REG - ORD 758'!$A$9:$U$303,19,FALSE)*(1+$H$2),5)</f>
        <v>18.446650000000002</v>
      </c>
      <c r="T66" s="204">
        <f>ROUND(VLOOKUP($A66,'2017 REG - ORD 758'!$A$9:$U$303,20,FALSE)*(1+$H$2),5)</f>
        <v>19.18451</v>
      </c>
      <c r="U66" s="204">
        <f>ROUND(VLOOKUP($A66,'2017 REG - ORD 758'!$A$9:$U$303,21,FALSE)*(1+$H$2),5)</f>
        <v>19.951889999999999</v>
      </c>
      <c r="V66" s="130"/>
      <c r="W66" s="130">
        <f>(Q66/P66)-1</f>
        <v>4.0001000000000002E-2</v>
      </c>
      <c r="X66" s="130">
        <f t="shared" ref="X66:AA66" si="109">(R66/Q66)-1</f>
        <v>0.04</v>
      </c>
      <c r="Y66" s="130">
        <f t="shared" si="109"/>
        <v>4.0001000000000002E-2</v>
      </c>
      <c r="Z66" s="130">
        <f t="shared" si="109"/>
        <v>0.04</v>
      </c>
      <c r="AA66" s="130">
        <f t="shared" si="109"/>
        <v>0.04</v>
      </c>
    </row>
    <row r="67" spans="1:27" s="4" customFormat="1" ht="13.5" customHeight="1" x14ac:dyDescent="0.2">
      <c r="A67" s="76"/>
      <c r="B67" s="167"/>
      <c r="C67" s="29"/>
      <c r="D67" s="188">
        <f t="shared" si="107"/>
        <v>34110</v>
      </c>
      <c r="E67" s="188">
        <f t="shared" si="107"/>
        <v>35474</v>
      </c>
      <c r="F67" s="188">
        <f t="shared" si="107"/>
        <v>36893</v>
      </c>
      <c r="G67" s="188">
        <f t="shared" si="107"/>
        <v>38369</v>
      </c>
      <c r="H67" s="188">
        <f t="shared" si="107"/>
        <v>39904</v>
      </c>
      <c r="I67" s="188">
        <f>U67</f>
        <v>41500</v>
      </c>
      <c r="J67" s="130">
        <f>(D66/D63)-1</f>
        <v>2.5000000000000001E-2</v>
      </c>
      <c r="K67" s="130">
        <f>(E66/E63)-1</f>
        <v>2.4639000000000001E-2</v>
      </c>
      <c r="L67" s="130">
        <f t="shared" ref="L67:O67" si="110">(F66/F63)-1</f>
        <v>2.5433999999999998E-2</v>
      </c>
      <c r="M67" s="130">
        <f t="shared" si="110"/>
        <v>2.5000000000000001E-2</v>
      </c>
      <c r="N67" s="130">
        <f t="shared" si="110"/>
        <v>2.4573000000000001E-2</v>
      </c>
      <c r="O67" s="130">
        <f t="shared" si="110"/>
        <v>2.4653000000000001E-2</v>
      </c>
      <c r="P67" s="131">
        <f t="shared" ref="P67:T67" si="111">ROUND((P66*2080),5)</f>
        <v>34109.8992</v>
      </c>
      <c r="Q67" s="132">
        <f t="shared" si="111"/>
        <v>35474.316800000001</v>
      </c>
      <c r="R67" s="132">
        <f t="shared" si="111"/>
        <v>36893.271999999997</v>
      </c>
      <c r="S67" s="132">
        <f t="shared" si="111"/>
        <v>38369.031999999999</v>
      </c>
      <c r="T67" s="132">
        <f t="shared" si="111"/>
        <v>39903.7808</v>
      </c>
      <c r="U67" s="132">
        <f>ROUND((U66*2080),5)</f>
        <v>41499.931199999999</v>
      </c>
      <c r="V67" s="130">
        <f>(P66/P63)-1</f>
        <v>2.5000000000000001E-2</v>
      </c>
      <c r="W67" s="130">
        <f>(Q66/Q63)-1</f>
        <v>2.5000999999999999E-2</v>
      </c>
      <c r="X67" s="130">
        <f t="shared" ref="X67:AA67" si="112">(R66/R63)-1</f>
        <v>2.5000000000000001E-2</v>
      </c>
      <c r="Y67" s="130">
        <f t="shared" si="112"/>
        <v>2.5000999999999999E-2</v>
      </c>
      <c r="Z67" s="130">
        <f t="shared" si="112"/>
        <v>2.5000000000000001E-2</v>
      </c>
      <c r="AA67" s="130">
        <f t="shared" si="112"/>
        <v>2.5000000000000001E-2</v>
      </c>
    </row>
    <row r="68" spans="1:27" s="4" customFormat="1" ht="13.5" customHeight="1" thickBot="1" x14ac:dyDescent="0.25">
      <c r="A68" s="80"/>
      <c r="B68" s="168"/>
      <c r="C68" s="39"/>
      <c r="D68" s="189"/>
      <c r="E68" s="190"/>
      <c r="F68" s="190"/>
      <c r="G68" s="190"/>
      <c r="H68" s="190"/>
      <c r="I68" s="190"/>
      <c r="J68" s="133"/>
      <c r="K68" s="133"/>
      <c r="L68" s="133"/>
      <c r="M68" s="133"/>
      <c r="N68" s="133"/>
      <c r="O68" s="133"/>
      <c r="P68" s="134"/>
      <c r="Q68" s="135"/>
      <c r="R68" s="135"/>
      <c r="S68" s="135"/>
      <c r="T68" s="135"/>
      <c r="U68" s="135"/>
      <c r="V68" s="133"/>
      <c r="W68" s="133"/>
      <c r="X68" s="133"/>
      <c r="Y68" s="133"/>
      <c r="Z68" s="133"/>
      <c r="AA68" s="133"/>
    </row>
    <row r="69" spans="1:27" s="4" customFormat="1" ht="13.5" customHeight="1" x14ac:dyDescent="0.2">
      <c r="A69" s="79">
        <v>21</v>
      </c>
      <c r="B69" s="166"/>
      <c r="C69" s="45"/>
      <c r="D69" s="187">
        <f t="shared" ref="D69:H70" si="113">P69</f>
        <v>16.809999999999999</v>
      </c>
      <c r="E69" s="187">
        <f t="shared" si="113"/>
        <v>17.48</v>
      </c>
      <c r="F69" s="187">
        <f t="shared" si="113"/>
        <v>18.18</v>
      </c>
      <c r="G69" s="187">
        <f t="shared" si="113"/>
        <v>18.91</v>
      </c>
      <c r="H69" s="187">
        <f t="shared" si="113"/>
        <v>19.66</v>
      </c>
      <c r="I69" s="187">
        <f>U69</f>
        <v>20.45</v>
      </c>
      <c r="J69" s="130"/>
      <c r="K69" s="130">
        <f>(E69/D69)-1</f>
        <v>3.9856999999999997E-2</v>
      </c>
      <c r="L69" s="130">
        <f t="shared" ref="L69:O69" si="114">(F69/E69)-1</f>
        <v>4.0045999999999998E-2</v>
      </c>
      <c r="M69" s="130">
        <f t="shared" si="114"/>
        <v>4.0154000000000002E-2</v>
      </c>
      <c r="N69" s="130">
        <f t="shared" si="114"/>
        <v>3.9662000000000003E-2</v>
      </c>
      <c r="O69" s="130">
        <f t="shared" si="114"/>
        <v>4.0183000000000003E-2</v>
      </c>
      <c r="P69" s="204">
        <f>ROUND(VLOOKUP($A69,'2017 REG - ORD 758'!$A$9:$U$303,16,FALSE)*(1+$H$2),5)</f>
        <v>16.808979999999998</v>
      </c>
      <c r="Q69" s="204">
        <f>ROUND(VLOOKUP($A69,'2017 REG - ORD 758'!$A$9:$U$303,17,FALSE)*(1+$H$2),5)</f>
        <v>17.481339999999999</v>
      </c>
      <c r="R69" s="204">
        <f>ROUND(VLOOKUP($A69,'2017 REG - ORD 758'!$A$9:$U$303,18,FALSE)*(1+$H$2),5)</f>
        <v>18.180589999999999</v>
      </c>
      <c r="S69" s="204">
        <f>ROUND(VLOOKUP($A69,'2017 REG - ORD 758'!$A$9:$U$303,19,FALSE)*(1+$H$2),5)</f>
        <v>18.907810000000001</v>
      </c>
      <c r="T69" s="204">
        <f>ROUND(VLOOKUP($A69,'2017 REG - ORD 758'!$A$9:$U$303,20,FALSE)*(1+$H$2),5)</f>
        <v>19.66412</v>
      </c>
      <c r="U69" s="204">
        <f>ROUND(VLOOKUP($A69,'2017 REG - ORD 758'!$A$9:$U$303,21,FALSE)*(1+$H$2),5)</f>
        <v>20.450690000000002</v>
      </c>
      <c r="V69" s="130"/>
      <c r="W69" s="130">
        <f>(Q69/P69)-1</f>
        <v>0.04</v>
      </c>
      <c r="X69" s="130">
        <f t="shared" ref="X69:AA69" si="115">(R69/Q69)-1</f>
        <v>0.04</v>
      </c>
      <c r="Y69" s="130">
        <f t="shared" si="115"/>
        <v>0.04</v>
      </c>
      <c r="Z69" s="130">
        <f t="shared" si="115"/>
        <v>0.04</v>
      </c>
      <c r="AA69" s="130">
        <f t="shared" si="115"/>
        <v>0.04</v>
      </c>
    </row>
    <row r="70" spans="1:27" s="4" customFormat="1" ht="13.5" customHeight="1" x14ac:dyDescent="0.2">
      <c r="A70" s="76"/>
      <c r="B70" s="167"/>
      <c r="C70" s="29"/>
      <c r="D70" s="188">
        <f t="shared" si="113"/>
        <v>34963</v>
      </c>
      <c r="E70" s="188">
        <f t="shared" si="113"/>
        <v>36361</v>
      </c>
      <c r="F70" s="188">
        <f t="shared" si="113"/>
        <v>37816</v>
      </c>
      <c r="G70" s="188">
        <f t="shared" si="113"/>
        <v>39328</v>
      </c>
      <c r="H70" s="188">
        <f t="shared" si="113"/>
        <v>40901</v>
      </c>
      <c r="I70" s="188">
        <f>U70</f>
        <v>42537</v>
      </c>
      <c r="J70" s="130">
        <f>(D69/D66)-1</f>
        <v>2.5000000000000001E-2</v>
      </c>
      <c r="K70" s="130">
        <f>(E69/E66)-1</f>
        <v>2.5219999999999999E-2</v>
      </c>
      <c r="L70" s="130">
        <f t="shared" ref="L70:O70" si="116">(F69/F66)-1</f>
        <v>2.4802999999999999E-2</v>
      </c>
      <c r="M70" s="130">
        <f t="shared" si="116"/>
        <v>2.4931999999999999E-2</v>
      </c>
      <c r="N70" s="130">
        <f t="shared" si="116"/>
        <v>2.5026E-2</v>
      </c>
      <c r="O70" s="130">
        <f t="shared" si="116"/>
        <v>2.5062999999999998E-2</v>
      </c>
      <c r="P70" s="131">
        <f t="shared" ref="P70:T70" si="117">ROUND((P69*2080),5)</f>
        <v>34962.678399999997</v>
      </c>
      <c r="Q70" s="132">
        <f t="shared" si="117"/>
        <v>36361.1872</v>
      </c>
      <c r="R70" s="132">
        <f t="shared" si="117"/>
        <v>37815.627200000003</v>
      </c>
      <c r="S70" s="132">
        <f t="shared" si="117"/>
        <v>39328.2448</v>
      </c>
      <c r="T70" s="132">
        <f t="shared" si="117"/>
        <v>40901.369599999998</v>
      </c>
      <c r="U70" s="132">
        <f>ROUND((U69*2080),5)</f>
        <v>42537.4352</v>
      </c>
      <c r="V70" s="130">
        <f>(P69/P66)-1</f>
        <v>2.5000999999999999E-2</v>
      </c>
      <c r="W70" s="130">
        <f>(Q69/Q66)-1</f>
        <v>2.5000000000000001E-2</v>
      </c>
      <c r="X70" s="130">
        <f t="shared" ref="X70:AA70" si="118">(R69/R66)-1</f>
        <v>2.5000999999999999E-2</v>
      </c>
      <c r="Y70" s="130">
        <f t="shared" si="118"/>
        <v>2.5000000000000001E-2</v>
      </c>
      <c r="Z70" s="130">
        <f t="shared" si="118"/>
        <v>2.5000000000000001E-2</v>
      </c>
      <c r="AA70" s="130">
        <f t="shared" si="118"/>
        <v>2.5000000000000001E-2</v>
      </c>
    </row>
    <row r="71" spans="1:27" s="4" customFormat="1" ht="13.5" customHeight="1" thickBot="1" x14ac:dyDescent="0.25">
      <c r="A71" s="80"/>
      <c r="B71" s="168"/>
      <c r="C71" s="39"/>
      <c r="D71" s="189"/>
      <c r="E71" s="190"/>
      <c r="F71" s="190"/>
      <c r="G71" s="190"/>
      <c r="H71" s="190"/>
      <c r="I71" s="190"/>
      <c r="J71" s="133"/>
      <c r="K71" s="133"/>
      <c r="L71" s="133"/>
      <c r="M71" s="133"/>
      <c r="N71" s="133"/>
      <c r="O71" s="133"/>
      <c r="P71" s="134"/>
      <c r="Q71" s="135"/>
      <c r="R71" s="135"/>
      <c r="S71" s="135"/>
      <c r="T71" s="135"/>
      <c r="U71" s="135"/>
      <c r="V71" s="133"/>
      <c r="W71" s="133"/>
      <c r="X71" s="133"/>
      <c r="Y71" s="133"/>
      <c r="Z71" s="133"/>
      <c r="AA71" s="133"/>
    </row>
    <row r="72" spans="1:27" s="4" customFormat="1" ht="13.5" customHeight="1" x14ac:dyDescent="0.2">
      <c r="A72" s="79">
        <v>22</v>
      </c>
      <c r="B72" s="166"/>
      <c r="C72" s="45"/>
      <c r="D72" s="187">
        <f t="shared" ref="D72:H73" si="119">P72</f>
        <v>17.23</v>
      </c>
      <c r="E72" s="187">
        <f t="shared" si="119"/>
        <v>17.920000000000002</v>
      </c>
      <c r="F72" s="187">
        <f t="shared" si="119"/>
        <v>18.64</v>
      </c>
      <c r="G72" s="187">
        <f t="shared" si="119"/>
        <v>19.38</v>
      </c>
      <c r="H72" s="187">
        <f t="shared" si="119"/>
        <v>20.16</v>
      </c>
      <c r="I72" s="187">
        <f>U72</f>
        <v>20.96</v>
      </c>
      <c r="J72" s="130"/>
      <c r="K72" s="130">
        <f>(E72/D72)-1</f>
        <v>4.0045999999999998E-2</v>
      </c>
      <c r="L72" s="130">
        <f t="shared" ref="L72:O72" si="120">(F72/E72)-1</f>
        <v>4.0178999999999999E-2</v>
      </c>
      <c r="M72" s="130">
        <f t="shared" si="120"/>
        <v>3.9699999999999999E-2</v>
      </c>
      <c r="N72" s="130">
        <f t="shared" si="120"/>
        <v>4.0247999999999999E-2</v>
      </c>
      <c r="O72" s="130">
        <f t="shared" si="120"/>
        <v>3.9683000000000003E-2</v>
      </c>
      <c r="P72" s="204">
        <f>ROUND(VLOOKUP($A72,'2017 REG - ORD 758'!$A$9:$U$303,16,FALSE)*(1+$H$2),5)</f>
        <v>17.229209999999998</v>
      </c>
      <c r="Q72" s="204">
        <f>ROUND(VLOOKUP($A72,'2017 REG - ORD 758'!$A$9:$U$303,17,FALSE)*(1+$H$2),5)</f>
        <v>17.918379999999999</v>
      </c>
      <c r="R72" s="204">
        <f>ROUND(VLOOKUP($A72,'2017 REG - ORD 758'!$A$9:$U$303,18,FALSE)*(1+$H$2),5)</f>
        <v>18.635110000000001</v>
      </c>
      <c r="S72" s="204">
        <f>ROUND(VLOOKUP($A72,'2017 REG - ORD 758'!$A$9:$U$303,19,FALSE)*(1+$H$2),5)</f>
        <v>19.380520000000001</v>
      </c>
      <c r="T72" s="204">
        <f>ROUND(VLOOKUP($A72,'2017 REG - ORD 758'!$A$9:$U$303,20,FALSE)*(1+$H$2),5)</f>
        <v>20.155740000000002</v>
      </c>
      <c r="U72" s="204">
        <f>ROUND(VLOOKUP($A72,'2017 REG - ORD 758'!$A$9:$U$303,21,FALSE)*(1+$H$2),5)</f>
        <v>20.961960000000001</v>
      </c>
      <c r="V72" s="130"/>
      <c r="W72" s="130">
        <f>(Q72/P72)-1</f>
        <v>0.04</v>
      </c>
      <c r="X72" s="130">
        <f t="shared" ref="X72:AA72" si="121">(R72/Q72)-1</f>
        <v>0.04</v>
      </c>
      <c r="Y72" s="130">
        <f t="shared" si="121"/>
        <v>0.04</v>
      </c>
      <c r="Z72" s="130">
        <f t="shared" si="121"/>
        <v>0.04</v>
      </c>
      <c r="AA72" s="130">
        <f t="shared" si="121"/>
        <v>0.04</v>
      </c>
    </row>
    <row r="73" spans="1:27" s="4" customFormat="1" ht="13.5" customHeight="1" x14ac:dyDescent="0.2">
      <c r="A73" s="76"/>
      <c r="B73" s="167"/>
      <c r="C73" s="29"/>
      <c r="D73" s="188">
        <f t="shared" si="119"/>
        <v>35837</v>
      </c>
      <c r="E73" s="188">
        <f t="shared" si="119"/>
        <v>37270</v>
      </c>
      <c r="F73" s="188">
        <f t="shared" si="119"/>
        <v>38761</v>
      </c>
      <c r="G73" s="188">
        <f t="shared" si="119"/>
        <v>40311</v>
      </c>
      <c r="H73" s="188">
        <f t="shared" si="119"/>
        <v>41924</v>
      </c>
      <c r="I73" s="188">
        <f>U73</f>
        <v>43601</v>
      </c>
      <c r="J73" s="130">
        <f>(D72/D69)-1</f>
        <v>2.4985E-2</v>
      </c>
      <c r="K73" s="130">
        <f>(E72/E69)-1</f>
        <v>2.5172E-2</v>
      </c>
      <c r="L73" s="130">
        <f t="shared" ref="L73:O73" si="122">(F72/F69)-1</f>
        <v>2.5302999999999999E-2</v>
      </c>
      <c r="M73" s="130">
        <f t="shared" si="122"/>
        <v>2.4854999999999999E-2</v>
      </c>
      <c r="N73" s="130">
        <f t="shared" si="122"/>
        <v>2.5432E-2</v>
      </c>
      <c r="O73" s="130">
        <f t="shared" si="122"/>
        <v>2.4938999999999999E-2</v>
      </c>
      <c r="P73" s="131">
        <f t="shared" ref="P73:T73" si="123">ROUND((P72*2080),5)</f>
        <v>35836.756800000003</v>
      </c>
      <c r="Q73" s="132">
        <f t="shared" si="123"/>
        <v>37270.2304</v>
      </c>
      <c r="R73" s="132">
        <f t="shared" si="123"/>
        <v>38761.0288</v>
      </c>
      <c r="S73" s="132">
        <f t="shared" si="123"/>
        <v>40311.481599999999</v>
      </c>
      <c r="T73" s="132">
        <f t="shared" si="123"/>
        <v>41923.939200000001</v>
      </c>
      <c r="U73" s="132">
        <f>ROUND((U72*2080),5)</f>
        <v>43600.876799999998</v>
      </c>
      <c r="V73" s="130">
        <f>(P72/P69)-1</f>
        <v>2.5000000000000001E-2</v>
      </c>
      <c r="W73" s="130">
        <f>(Q72/Q69)-1</f>
        <v>2.5000000000000001E-2</v>
      </c>
      <c r="X73" s="130">
        <f t="shared" ref="X73:AA73" si="124">(R72/R69)-1</f>
        <v>2.5000000000000001E-2</v>
      </c>
      <c r="Y73" s="130">
        <f t="shared" si="124"/>
        <v>2.5000999999999999E-2</v>
      </c>
      <c r="Z73" s="130">
        <f t="shared" si="124"/>
        <v>2.5000999999999999E-2</v>
      </c>
      <c r="AA73" s="130">
        <f t="shared" si="124"/>
        <v>2.5000000000000001E-2</v>
      </c>
    </row>
    <row r="74" spans="1:27" s="4" customFormat="1" ht="13.5" customHeight="1" thickBot="1" x14ac:dyDescent="0.25">
      <c r="A74" s="80"/>
      <c r="B74" s="168"/>
      <c r="C74" s="39"/>
      <c r="D74" s="189"/>
      <c r="E74" s="190"/>
      <c r="F74" s="190"/>
      <c r="G74" s="190"/>
      <c r="H74" s="190"/>
      <c r="I74" s="190"/>
      <c r="J74" s="133"/>
      <c r="K74" s="133"/>
      <c r="L74" s="133"/>
      <c r="M74" s="133"/>
      <c r="N74" s="133"/>
      <c r="O74" s="133"/>
      <c r="P74" s="134"/>
      <c r="Q74" s="135"/>
      <c r="R74" s="135"/>
      <c r="S74" s="135"/>
      <c r="T74" s="135"/>
      <c r="U74" s="135"/>
      <c r="V74" s="133"/>
      <c r="W74" s="133"/>
      <c r="X74" s="133"/>
      <c r="Y74" s="133"/>
      <c r="Z74" s="133"/>
      <c r="AA74" s="133"/>
    </row>
    <row r="75" spans="1:27" s="4" customFormat="1" ht="13.5" customHeight="1" x14ac:dyDescent="0.2">
      <c r="A75" s="79">
        <v>23</v>
      </c>
      <c r="B75" s="166"/>
      <c r="C75" s="45"/>
      <c r="D75" s="187">
        <f t="shared" ref="D75:H76" si="125">P75</f>
        <v>17.66</v>
      </c>
      <c r="E75" s="187">
        <f t="shared" si="125"/>
        <v>18.37</v>
      </c>
      <c r="F75" s="187">
        <f t="shared" si="125"/>
        <v>19.100000000000001</v>
      </c>
      <c r="G75" s="187">
        <f t="shared" si="125"/>
        <v>19.87</v>
      </c>
      <c r="H75" s="187">
        <f t="shared" si="125"/>
        <v>20.66</v>
      </c>
      <c r="I75" s="187">
        <f>U75</f>
        <v>21.49</v>
      </c>
      <c r="J75" s="130"/>
      <c r="K75" s="130">
        <f>(E75/D75)-1</f>
        <v>4.0203999999999997E-2</v>
      </c>
      <c r="L75" s="130">
        <f t="shared" ref="L75:O75" si="126">(F75/E75)-1</f>
        <v>3.9738999999999997E-2</v>
      </c>
      <c r="M75" s="130">
        <f t="shared" si="126"/>
        <v>4.0314000000000003E-2</v>
      </c>
      <c r="N75" s="130">
        <f t="shared" si="126"/>
        <v>3.9758000000000002E-2</v>
      </c>
      <c r="O75" s="130">
        <f t="shared" si="126"/>
        <v>4.0174000000000001E-2</v>
      </c>
      <c r="P75" s="204">
        <f>ROUND(VLOOKUP($A75,'2017 REG - ORD 758'!$A$9:$U$303,16,FALSE)*(1+$H$2),5)</f>
        <v>17.659929999999999</v>
      </c>
      <c r="Q75" s="204">
        <f>ROUND(VLOOKUP($A75,'2017 REG - ORD 758'!$A$9:$U$303,17,FALSE)*(1+$H$2),5)</f>
        <v>18.366330000000001</v>
      </c>
      <c r="R75" s="204">
        <f>ROUND(VLOOKUP($A75,'2017 REG - ORD 758'!$A$9:$U$303,18,FALSE)*(1+$H$2),5)</f>
        <v>19.10098</v>
      </c>
      <c r="S75" s="204">
        <f>ROUND(VLOOKUP($A75,'2017 REG - ORD 758'!$A$9:$U$303,19,FALSE)*(1+$H$2),5)</f>
        <v>19.865020000000001</v>
      </c>
      <c r="T75" s="204">
        <f>ROUND(VLOOKUP($A75,'2017 REG - ORD 758'!$A$9:$U$303,20,FALSE)*(1+$H$2),5)</f>
        <v>20.65964</v>
      </c>
      <c r="U75" s="204">
        <f>ROUND(VLOOKUP($A75,'2017 REG - ORD 758'!$A$9:$U$303,21,FALSE)*(1+$H$2),5)</f>
        <v>21.48602</v>
      </c>
      <c r="V75" s="130"/>
      <c r="W75" s="130">
        <f>(Q75/P75)-1</f>
        <v>0.04</v>
      </c>
      <c r="X75" s="130">
        <f t="shared" ref="X75:AA75" si="127">(R75/Q75)-1</f>
        <v>0.04</v>
      </c>
      <c r="Y75" s="130">
        <f t="shared" si="127"/>
        <v>0.04</v>
      </c>
      <c r="Z75" s="130">
        <f t="shared" si="127"/>
        <v>4.0001000000000002E-2</v>
      </c>
      <c r="AA75" s="130">
        <f t="shared" si="127"/>
        <v>0.04</v>
      </c>
    </row>
    <row r="76" spans="1:27" s="4" customFormat="1" ht="13.5" customHeight="1" x14ac:dyDescent="0.2">
      <c r="A76" s="76"/>
      <c r="B76" s="167"/>
      <c r="C76" s="29"/>
      <c r="D76" s="188">
        <f t="shared" si="125"/>
        <v>36733</v>
      </c>
      <c r="E76" s="188">
        <f t="shared" si="125"/>
        <v>38202</v>
      </c>
      <c r="F76" s="188">
        <f t="shared" si="125"/>
        <v>39730</v>
      </c>
      <c r="G76" s="188">
        <f t="shared" si="125"/>
        <v>41319</v>
      </c>
      <c r="H76" s="188">
        <f t="shared" si="125"/>
        <v>42972</v>
      </c>
      <c r="I76" s="188">
        <f>U76</f>
        <v>44691</v>
      </c>
      <c r="J76" s="130">
        <f>(D75/D72)-1</f>
        <v>2.4955999999999999E-2</v>
      </c>
      <c r="K76" s="130">
        <f>(E75/E72)-1</f>
        <v>2.5111999999999999E-2</v>
      </c>
      <c r="L76" s="130">
        <f t="shared" ref="L76:O76" si="128">(F75/F72)-1</f>
        <v>2.4677999999999999E-2</v>
      </c>
      <c r="M76" s="130">
        <f t="shared" si="128"/>
        <v>2.5284000000000001E-2</v>
      </c>
      <c r="N76" s="130">
        <f t="shared" si="128"/>
        <v>2.4802000000000001E-2</v>
      </c>
      <c r="O76" s="130">
        <f t="shared" si="128"/>
        <v>2.5285999999999999E-2</v>
      </c>
      <c r="P76" s="131">
        <f t="shared" ref="P76:T76" si="129">ROUND((P75*2080),5)</f>
        <v>36732.654399999999</v>
      </c>
      <c r="Q76" s="132">
        <f t="shared" si="129"/>
        <v>38201.966399999998</v>
      </c>
      <c r="R76" s="132">
        <f t="shared" si="129"/>
        <v>39730.038399999998</v>
      </c>
      <c r="S76" s="132">
        <f t="shared" si="129"/>
        <v>41319.241600000001</v>
      </c>
      <c r="T76" s="132">
        <f t="shared" si="129"/>
        <v>42972.051200000002</v>
      </c>
      <c r="U76" s="132">
        <f>ROUND((U75*2080),5)</f>
        <v>44690.921600000001</v>
      </c>
      <c r="V76" s="130">
        <f>(P75/P72)-1</f>
        <v>2.4999E-2</v>
      </c>
      <c r="W76" s="130">
        <f>(Q75/Q72)-1</f>
        <v>2.4999E-2</v>
      </c>
      <c r="X76" s="130">
        <f t="shared" ref="X76:AA76" si="130">(R75/R72)-1</f>
        <v>2.5000000000000001E-2</v>
      </c>
      <c r="Y76" s="130">
        <f t="shared" si="130"/>
        <v>2.4999E-2</v>
      </c>
      <c r="Z76" s="130">
        <f t="shared" si="130"/>
        <v>2.5000000000000001E-2</v>
      </c>
      <c r="AA76" s="130">
        <f t="shared" si="130"/>
        <v>2.5000999999999999E-2</v>
      </c>
    </row>
    <row r="77" spans="1:27" s="4" customFormat="1" ht="13.5" customHeight="1" thickBot="1" x14ac:dyDescent="0.25">
      <c r="A77" s="80"/>
      <c r="B77" s="168"/>
      <c r="C77" s="39"/>
      <c r="D77" s="189"/>
      <c r="E77" s="190"/>
      <c r="F77" s="190"/>
      <c r="G77" s="190"/>
      <c r="H77" s="190"/>
      <c r="I77" s="190"/>
      <c r="J77" s="133"/>
      <c r="K77" s="133"/>
      <c r="L77" s="133"/>
      <c r="M77" s="133"/>
      <c r="N77" s="133"/>
      <c r="O77" s="133"/>
      <c r="P77" s="134"/>
      <c r="Q77" s="135"/>
      <c r="R77" s="135"/>
      <c r="S77" s="135"/>
      <c r="T77" s="135"/>
      <c r="U77" s="135"/>
      <c r="V77" s="133"/>
      <c r="W77" s="133"/>
      <c r="X77" s="133"/>
      <c r="Y77" s="133"/>
      <c r="Z77" s="133"/>
      <c r="AA77" s="133"/>
    </row>
    <row r="78" spans="1:27" s="4" customFormat="1" ht="13.5" customHeight="1" x14ac:dyDescent="0.2">
      <c r="A78" s="79">
        <v>24</v>
      </c>
      <c r="B78" s="166"/>
      <c r="C78" s="45"/>
      <c r="D78" s="187">
        <f t="shared" ref="D78:H79" si="131">P78</f>
        <v>18.100000000000001</v>
      </c>
      <c r="E78" s="187">
        <f t="shared" si="131"/>
        <v>18.829999999999998</v>
      </c>
      <c r="F78" s="187">
        <f t="shared" si="131"/>
        <v>19.579999999999998</v>
      </c>
      <c r="G78" s="187">
        <f t="shared" si="131"/>
        <v>20.36</v>
      </c>
      <c r="H78" s="187">
        <f t="shared" si="131"/>
        <v>21.18</v>
      </c>
      <c r="I78" s="187">
        <f>U78</f>
        <v>22.02</v>
      </c>
      <c r="J78" s="130"/>
      <c r="K78" s="130">
        <f>(E78/D78)-1</f>
        <v>4.0330999999999999E-2</v>
      </c>
      <c r="L78" s="130">
        <f t="shared" ref="L78:O78" si="132">(F78/E78)-1</f>
        <v>3.9829999999999997E-2</v>
      </c>
      <c r="M78" s="130">
        <f t="shared" si="132"/>
        <v>3.9836999999999997E-2</v>
      </c>
      <c r="N78" s="130">
        <f t="shared" si="132"/>
        <v>4.0274999999999998E-2</v>
      </c>
      <c r="O78" s="130">
        <f t="shared" si="132"/>
        <v>3.9660000000000001E-2</v>
      </c>
      <c r="P78" s="204">
        <f>ROUND(VLOOKUP($A78,'2017 REG - ORD 758'!$A$9:$U$303,16,FALSE)*(1+$H$2),5)</f>
        <v>18.101430000000001</v>
      </c>
      <c r="Q78" s="204">
        <f>ROUND(VLOOKUP($A78,'2017 REG - ORD 758'!$A$9:$U$303,17,FALSE)*(1+$H$2),5)</f>
        <v>18.825489999999999</v>
      </c>
      <c r="R78" s="204">
        <f>ROUND(VLOOKUP($A78,'2017 REG - ORD 758'!$A$9:$U$303,18,FALSE)*(1+$H$2),5)</f>
        <v>19.578510000000001</v>
      </c>
      <c r="S78" s="204">
        <f>ROUND(VLOOKUP($A78,'2017 REG - ORD 758'!$A$9:$U$303,19,FALSE)*(1+$H$2),5)</f>
        <v>20.361650000000001</v>
      </c>
      <c r="T78" s="204">
        <f>ROUND(VLOOKUP($A78,'2017 REG - ORD 758'!$A$9:$U$303,20,FALSE)*(1+$H$2),5)</f>
        <v>21.176110000000001</v>
      </c>
      <c r="U78" s="204">
        <f>ROUND(VLOOKUP($A78,'2017 REG - ORD 758'!$A$9:$U$303,21,FALSE)*(1+$H$2),5)</f>
        <v>22.023160000000001</v>
      </c>
      <c r="V78" s="130"/>
      <c r="W78" s="130">
        <f>(Q78/P78)-1</f>
        <v>0.04</v>
      </c>
      <c r="X78" s="130">
        <f t="shared" ref="X78:AA78" si="133">(R78/Q78)-1</f>
        <v>0.04</v>
      </c>
      <c r="Y78" s="130">
        <f t="shared" si="133"/>
        <v>0.04</v>
      </c>
      <c r="Z78" s="130">
        <f t="shared" si="133"/>
        <v>0.04</v>
      </c>
      <c r="AA78" s="130">
        <f t="shared" si="133"/>
        <v>0.04</v>
      </c>
    </row>
    <row r="79" spans="1:27" s="4" customFormat="1" ht="13.5" customHeight="1" x14ac:dyDescent="0.2">
      <c r="A79" s="76"/>
      <c r="B79" s="167"/>
      <c r="C79" s="29"/>
      <c r="D79" s="188">
        <f t="shared" si="131"/>
        <v>37651</v>
      </c>
      <c r="E79" s="188">
        <f t="shared" si="131"/>
        <v>39157</v>
      </c>
      <c r="F79" s="188">
        <f t="shared" si="131"/>
        <v>40723</v>
      </c>
      <c r="G79" s="188">
        <f t="shared" si="131"/>
        <v>42352</v>
      </c>
      <c r="H79" s="188">
        <f t="shared" si="131"/>
        <v>44046</v>
      </c>
      <c r="I79" s="188">
        <f>U79</f>
        <v>45808</v>
      </c>
      <c r="J79" s="130">
        <f>(D78/D75)-1</f>
        <v>2.4915E-2</v>
      </c>
      <c r="K79" s="130">
        <f>(E78/E75)-1</f>
        <v>2.5041000000000001E-2</v>
      </c>
      <c r="L79" s="130">
        <f t="shared" ref="L79:O79" si="134">(F78/F75)-1</f>
        <v>2.5131000000000001E-2</v>
      </c>
      <c r="M79" s="130">
        <f t="shared" si="134"/>
        <v>2.4660000000000001E-2</v>
      </c>
      <c r="N79" s="130">
        <f t="shared" si="134"/>
        <v>2.5169E-2</v>
      </c>
      <c r="O79" s="130">
        <f t="shared" si="134"/>
        <v>2.4663000000000001E-2</v>
      </c>
      <c r="P79" s="131">
        <f t="shared" ref="P79:T79" si="135">ROUND((P78*2080),5)</f>
        <v>37650.974399999999</v>
      </c>
      <c r="Q79" s="132">
        <f t="shared" si="135"/>
        <v>39157.019200000002</v>
      </c>
      <c r="R79" s="132">
        <f t="shared" si="135"/>
        <v>40723.300799999997</v>
      </c>
      <c r="S79" s="132">
        <f t="shared" si="135"/>
        <v>42352.232000000004</v>
      </c>
      <c r="T79" s="132">
        <f t="shared" si="135"/>
        <v>44046.308799999999</v>
      </c>
      <c r="U79" s="132">
        <f>ROUND((U78*2080),5)</f>
        <v>45808.1728</v>
      </c>
      <c r="V79" s="130">
        <f>(P78/P75)-1</f>
        <v>2.5000000000000001E-2</v>
      </c>
      <c r="W79" s="130">
        <f>(Q78/Q75)-1</f>
        <v>2.5000000000000001E-2</v>
      </c>
      <c r="X79" s="130">
        <f t="shared" ref="X79:AA79" si="136">(R78/R75)-1</f>
        <v>2.5000000000000001E-2</v>
      </c>
      <c r="Y79" s="130">
        <f t="shared" si="136"/>
        <v>2.5000000000000001E-2</v>
      </c>
      <c r="Z79" s="130">
        <f t="shared" si="136"/>
        <v>2.4999E-2</v>
      </c>
      <c r="AA79" s="130">
        <f t="shared" si="136"/>
        <v>2.5000000000000001E-2</v>
      </c>
    </row>
    <row r="80" spans="1:27" s="4" customFormat="1" ht="13.5" customHeight="1" thickBot="1" x14ac:dyDescent="0.25">
      <c r="A80" s="80"/>
      <c r="B80" s="168"/>
      <c r="C80" s="39"/>
      <c r="D80" s="189"/>
      <c r="E80" s="190"/>
      <c r="F80" s="190"/>
      <c r="G80" s="190"/>
      <c r="H80" s="190"/>
      <c r="I80" s="190"/>
      <c r="J80" s="133"/>
      <c r="K80" s="133"/>
      <c r="L80" s="133"/>
      <c r="M80" s="133"/>
      <c r="N80" s="133"/>
      <c r="O80" s="133"/>
      <c r="P80" s="134"/>
      <c r="Q80" s="135"/>
      <c r="R80" s="135"/>
      <c r="S80" s="135"/>
      <c r="T80" s="135"/>
      <c r="U80" s="135"/>
      <c r="V80" s="133"/>
      <c r="W80" s="133"/>
      <c r="X80" s="133"/>
      <c r="Y80" s="133"/>
      <c r="Z80" s="133"/>
      <c r="AA80" s="133"/>
    </row>
    <row r="81" spans="1:27" s="4" customFormat="1" ht="13.5" customHeight="1" x14ac:dyDescent="0.2">
      <c r="A81" s="79">
        <v>25</v>
      </c>
      <c r="B81" s="166"/>
      <c r="C81" s="45"/>
      <c r="D81" s="187">
        <f t="shared" ref="D81:H82" si="137">P81</f>
        <v>18.55</v>
      </c>
      <c r="E81" s="187">
        <f t="shared" si="137"/>
        <v>19.3</v>
      </c>
      <c r="F81" s="187">
        <f t="shared" si="137"/>
        <v>20.07</v>
      </c>
      <c r="G81" s="187">
        <f t="shared" si="137"/>
        <v>20.87</v>
      </c>
      <c r="H81" s="187">
        <f t="shared" si="137"/>
        <v>21.71</v>
      </c>
      <c r="I81" s="187">
        <f>U81</f>
        <v>22.57</v>
      </c>
      <c r="J81" s="130"/>
      <c r="K81" s="130">
        <f>(E81/D81)-1</f>
        <v>4.0431000000000002E-2</v>
      </c>
      <c r="L81" s="130">
        <f t="shared" ref="L81:O81" si="138">(F81/E81)-1</f>
        <v>3.9896000000000001E-2</v>
      </c>
      <c r="M81" s="130">
        <f t="shared" si="138"/>
        <v>3.986E-2</v>
      </c>
      <c r="N81" s="130">
        <f t="shared" si="138"/>
        <v>4.0249E-2</v>
      </c>
      <c r="O81" s="130">
        <f t="shared" si="138"/>
        <v>3.9613000000000002E-2</v>
      </c>
      <c r="P81" s="204">
        <f>ROUND(VLOOKUP($A81,'2017 REG - ORD 758'!$A$9:$U$303,16,FALSE)*(1+$H$2),5)</f>
        <v>18.55397</v>
      </c>
      <c r="Q81" s="204">
        <f>ROUND(VLOOKUP($A81,'2017 REG - ORD 758'!$A$9:$U$303,17,FALSE)*(1+$H$2),5)</f>
        <v>19.296130000000002</v>
      </c>
      <c r="R81" s="204">
        <f>ROUND(VLOOKUP($A81,'2017 REG - ORD 758'!$A$9:$U$303,18,FALSE)*(1+$H$2),5)</f>
        <v>20.067969999999999</v>
      </c>
      <c r="S81" s="204">
        <f>ROUND(VLOOKUP($A81,'2017 REG - ORD 758'!$A$9:$U$303,19,FALSE)*(1+$H$2),5)</f>
        <v>20.87069</v>
      </c>
      <c r="T81" s="204">
        <f>ROUND(VLOOKUP($A81,'2017 REG - ORD 758'!$A$9:$U$303,20,FALSE)*(1+$H$2),5)</f>
        <v>21.70552</v>
      </c>
      <c r="U81" s="204">
        <f>ROUND(VLOOKUP($A81,'2017 REG - ORD 758'!$A$9:$U$303,21,FALSE)*(1+$H$2),5)</f>
        <v>22.57375</v>
      </c>
      <c r="V81" s="130"/>
      <c r="W81" s="130">
        <f>(Q81/P81)-1</f>
        <v>0.04</v>
      </c>
      <c r="X81" s="130">
        <f t="shared" ref="X81:AA81" si="139">(R81/Q81)-1</f>
        <v>0.04</v>
      </c>
      <c r="Y81" s="130">
        <f t="shared" si="139"/>
        <v>0.04</v>
      </c>
      <c r="Z81" s="130">
        <f t="shared" si="139"/>
        <v>0.04</v>
      </c>
      <c r="AA81" s="130">
        <f t="shared" si="139"/>
        <v>0.04</v>
      </c>
    </row>
    <row r="82" spans="1:27" s="4" customFormat="1" ht="13.5" customHeight="1" x14ac:dyDescent="0.2">
      <c r="A82" s="76"/>
      <c r="B82" s="167"/>
      <c r="C82" s="29"/>
      <c r="D82" s="188">
        <f t="shared" si="137"/>
        <v>38592</v>
      </c>
      <c r="E82" s="188">
        <f t="shared" si="137"/>
        <v>40136</v>
      </c>
      <c r="F82" s="188">
        <f t="shared" si="137"/>
        <v>41741</v>
      </c>
      <c r="G82" s="188">
        <f t="shared" si="137"/>
        <v>43411</v>
      </c>
      <c r="H82" s="188">
        <f t="shared" si="137"/>
        <v>45147</v>
      </c>
      <c r="I82" s="188">
        <f>U82</f>
        <v>46953</v>
      </c>
      <c r="J82" s="130">
        <f>(D81/D78)-1</f>
        <v>2.4861999999999999E-2</v>
      </c>
      <c r="K82" s="130">
        <f>(E81/E78)-1</f>
        <v>2.496E-2</v>
      </c>
      <c r="L82" s="130">
        <f t="shared" ref="L82:O82" si="140">(F81/F78)-1</f>
        <v>2.5026E-2</v>
      </c>
      <c r="M82" s="130">
        <f t="shared" si="140"/>
        <v>2.5048999999999998E-2</v>
      </c>
      <c r="N82" s="130">
        <f t="shared" si="140"/>
        <v>2.5024000000000001E-2</v>
      </c>
      <c r="O82" s="130">
        <f t="shared" si="140"/>
        <v>2.4976999999999999E-2</v>
      </c>
      <c r="P82" s="131">
        <f t="shared" ref="P82:T82" si="141">ROUND((P81*2080),5)</f>
        <v>38592.257599999997</v>
      </c>
      <c r="Q82" s="132">
        <f t="shared" si="141"/>
        <v>40135.950400000002</v>
      </c>
      <c r="R82" s="132">
        <f t="shared" si="141"/>
        <v>41741.3776</v>
      </c>
      <c r="S82" s="132">
        <f t="shared" si="141"/>
        <v>43411.035199999998</v>
      </c>
      <c r="T82" s="132">
        <f t="shared" si="141"/>
        <v>45147.481599999999</v>
      </c>
      <c r="U82" s="132">
        <f>ROUND((U81*2080),5)</f>
        <v>46953.4</v>
      </c>
      <c r="V82" s="130">
        <f>(P81/P78)-1</f>
        <v>2.5000000000000001E-2</v>
      </c>
      <c r="W82" s="130">
        <f>(Q81/Q78)-1</f>
        <v>2.5000000000000001E-2</v>
      </c>
      <c r="X82" s="130">
        <f t="shared" ref="X82:AA82" si="142">(R81/R78)-1</f>
        <v>2.5000000000000001E-2</v>
      </c>
      <c r="Y82" s="130">
        <f t="shared" si="142"/>
        <v>2.5000000000000001E-2</v>
      </c>
      <c r="Z82" s="130">
        <f t="shared" si="142"/>
        <v>2.5000000000000001E-2</v>
      </c>
      <c r="AA82" s="130">
        <f t="shared" si="142"/>
        <v>2.5000000000000001E-2</v>
      </c>
    </row>
    <row r="83" spans="1:27" s="4" customFormat="1" ht="13.5" customHeight="1" thickBot="1" x14ac:dyDescent="0.25">
      <c r="A83" s="80"/>
      <c r="B83" s="168"/>
      <c r="C83" s="39"/>
      <c r="D83" s="189"/>
      <c r="E83" s="190"/>
      <c r="F83" s="190"/>
      <c r="G83" s="190"/>
      <c r="H83" s="190"/>
      <c r="I83" s="190"/>
      <c r="J83" s="133"/>
      <c r="K83" s="133"/>
      <c r="L83" s="133"/>
      <c r="M83" s="133"/>
      <c r="N83" s="133"/>
      <c r="O83" s="133"/>
      <c r="P83" s="134"/>
      <c r="Q83" s="135"/>
      <c r="R83" s="135"/>
      <c r="S83" s="135"/>
      <c r="T83" s="135"/>
      <c r="U83" s="135"/>
      <c r="V83" s="133"/>
      <c r="W83" s="133"/>
      <c r="X83" s="133"/>
      <c r="Y83" s="133"/>
      <c r="Z83" s="133"/>
      <c r="AA83" s="133"/>
    </row>
    <row r="84" spans="1:27" s="4" customFormat="1" ht="13.5" customHeight="1" x14ac:dyDescent="0.2">
      <c r="A84" s="79">
        <v>26</v>
      </c>
      <c r="B84" s="166"/>
      <c r="C84" s="45"/>
      <c r="D84" s="187">
        <f t="shared" ref="D84:H85" si="143">P84</f>
        <v>19.02</v>
      </c>
      <c r="E84" s="187">
        <f t="shared" si="143"/>
        <v>19.78</v>
      </c>
      <c r="F84" s="187">
        <f t="shared" si="143"/>
        <v>20.57</v>
      </c>
      <c r="G84" s="187">
        <f t="shared" si="143"/>
        <v>21.39</v>
      </c>
      <c r="H84" s="187">
        <f t="shared" si="143"/>
        <v>22.25</v>
      </c>
      <c r="I84" s="187">
        <f>U84</f>
        <v>23.14</v>
      </c>
      <c r="J84" s="130"/>
      <c r="K84" s="130">
        <f>(E84/D84)-1</f>
        <v>3.9958E-2</v>
      </c>
      <c r="L84" s="130">
        <f t="shared" ref="L84:O84" si="144">(F84/E84)-1</f>
        <v>3.9939000000000002E-2</v>
      </c>
      <c r="M84" s="130">
        <f t="shared" si="144"/>
        <v>3.9863999999999997E-2</v>
      </c>
      <c r="N84" s="130">
        <f t="shared" si="144"/>
        <v>4.0205999999999999E-2</v>
      </c>
      <c r="O84" s="130">
        <f t="shared" si="144"/>
        <v>0.04</v>
      </c>
      <c r="P84" s="204">
        <f>ROUND(VLOOKUP($A84,'2017 REG - ORD 758'!$A$9:$U$303,16,FALSE)*(1+$H$2),5)</f>
        <v>19.017810000000001</v>
      </c>
      <c r="Q84" s="204">
        <f>ROUND(VLOOKUP($A84,'2017 REG - ORD 758'!$A$9:$U$303,17,FALSE)*(1+$H$2),5)</f>
        <v>19.77852</v>
      </c>
      <c r="R84" s="204">
        <f>ROUND(VLOOKUP($A84,'2017 REG - ORD 758'!$A$9:$U$303,18,FALSE)*(1+$H$2),5)</f>
        <v>20.569669999999999</v>
      </c>
      <c r="S84" s="204">
        <f>ROUND(VLOOKUP($A84,'2017 REG - ORD 758'!$A$9:$U$303,19,FALSE)*(1+$H$2),5)</f>
        <v>21.39245</v>
      </c>
      <c r="T84" s="204">
        <f>ROUND(VLOOKUP($A84,'2017 REG - ORD 758'!$A$9:$U$303,20,FALSE)*(1+$H$2),5)</f>
        <v>22.248149999999999</v>
      </c>
      <c r="U84" s="204">
        <f>ROUND(VLOOKUP($A84,'2017 REG - ORD 758'!$A$9:$U$303,21,FALSE)*(1+$H$2),5)</f>
        <v>23.138079999999999</v>
      </c>
      <c r="V84" s="130"/>
      <c r="W84" s="130">
        <f>(Q84/P84)-1</f>
        <v>0.04</v>
      </c>
      <c r="X84" s="130">
        <f t="shared" ref="X84:AA84" si="145">(R84/Q84)-1</f>
        <v>0.04</v>
      </c>
      <c r="Y84" s="130">
        <f t="shared" si="145"/>
        <v>0.04</v>
      </c>
      <c r="Z84" s="130">
        <f t="shared" si="145"/>
        <v>0.04</v>
      </c>
      <c r="AA84" s="130">
        <f t="shared" si="145"/>
        <v>0.04</v>
      </c>
    </row>
    <row r="85" spans="1:27" s="4" customFormat="1" ht="13.5" customHeight="1" x14ac:dyDescent="0.2">
      <c r="A85" s="76"/>
      <c r="B85" s="167"/>
      <c r="C85" s="29"/>
      <c r="D85" s="188">
        <f t="shared" si="143"/>
        <v>39557</v>
      </c>
      <c r="E85" s="188">
        <f t="shared" si="143"/>
        <v>41139</v>
      </c>
      <c r="F85" s="188">
        <f t="shared" si="143"/>
        <v>42785</v>
      </c>
      <c r="G85" s="188">
        <f t="shared" si="143"/>
        <v>44496</v>
      </c>
      <c r="H85" s="188">
        <f t="shared" si="143"/>
        <v>46276</v>
      </c>
      <c r="I85" s="188">
        <f>U85</f>
        <v>48127</v>
      </c>
      <c r="J85" s="130">
        <f>(D84/D81)-1</f>
        <v>2.5336999999999998E-2</v>
      </c>
      <c r="K85" s="130">
        <f>(E84/E81)-1</f>
        <v>2.487E-2</v>
      </c>
      <c r="L85" s="130">
        <f t="shared" ref="L85:O85" si="146">(F84/F81)-1</f>
        <v>2.4913000000000001E-2</v>
      </c>
      <c r="M85" s="130">
        <f t="shared" si="146"/>
        <v>2.4916000000000001E-2</v>
      </c>
      <c r="N85" s="130">
        <f t="shared" si="146"/>
        <v>2.4872999999999999E-2</v>
      </c>
      <c r="O85" s="130">
        <f t="shared" si="146"/>
        <v>2.5255E-2</v>
      </c>
      <c r="P85" s="131">
        <f t="shared" ref="P85:T85" si="147">ROUND((P84*2080),5)</f>
        <v>39557.044800000003</v>
      </c>
      <c r="Q85" s="132">
        <f t="shared" si="147"/>
        <v>41139.321600000003</v>
      </c>
      <c r="R85" s="132">
        <f t="shared" si="147"/>
        <v>42784.9136</v>
      </c>
      <c r="S85" s="132">
        <f t="shared" si="147"/>
        <v>44496.296000000002</v>
      </c>
      <c r="T85" s="132">
        <f t="shared" si="147"/>
        <v>46276.152000000002</v>
      </c>
      <c r="U85" s="132">
        <f>ROUND((U84*2080),5)</f>
        <v>48127.206400000003</v>
      </c>
      <c r="V85" s="130">
        <f>(P84/P81)-1</f>
        <v>2.5000000000000001E-2</v>
      </c>
      <c r="W85" s="130">
        <f>(Q84/Q81)-1</f>
        <v>2.4999E-2</v>
      </c>
      <c r="X85" s="130">
        <f t="shared" ref="X85:AA85" si="148">(R84/R81)-1</f>
        <v>2.5000000000000001E-2</v>
      </c>
      <c r="Y85" s="130">
        <f t="shared" si="148"/>
        <v>2.5000000000000001E-2</v>
      </c>
      <c r="Z85" s="130">
        <f t="shared" si="148"/>
        <v>2.5000000000000001E-2</v>
      </c>
      <c r="AA85" s="130">
        <f t="shared" si="148"/>
        <v>2.4999E-2</v>
      </c>
    </row>
    <row r="86" spans="1:27" s="4" customFormat="1" ht="13.5" customHeight="1" thickBot="1" x14ac:dyDescent="0.25">
      <c r="A86" s="80"/>
      <c r="B86" s="168"/>
      <c r="C86" s="39"/>
      <c r="D86" s="189"/>
      <c r="E86" s="190"/>
      <c r="F86" s="190"/>
      <c r="G86" s="190"/>
      <c r="H86" s="190"/>
      <c r="I86" s="190"/>
      <c r="J86" s="133"/>
      <c r="K86" s="133"/>
      <c r="L86" s="133"/>
      <c r="M86" s="133"/>
      <c r="N86" s="133"/>
      <c r="O86" s="133"/>
      <c r="P86" s="134"/>
      <c r="Q86" s="135"/>
      <c r="R86" s="135"/>
      <c r="S86" s="135"/>
      <c r="T86" s="135"/>
      <c r="U86" s="135"/>
      <c r="V86" s="133"/>
      <c r="W86" s="133"/>
      <c r="X86" s="133"/>
      <c r="Y86" s="133"/>
      <c r="Z86" s="133"/>
      <c r="AA86" s="133"/>
    </row>
    <row r="87" spans="1:27" s="4" customFormat="1" ht="13.5" customHeight="1" x14ac:dyDescent="0.2">
      <c r="A87" s="79">
        <v>27</v>
      </c>
      <c r="B87" s="166"/>
      <c r="C87" s="45"/>
      <c r="D87" s="187">
        <f t="shared" ref="D87:H88" si="149">P87</f>
        <v>19.489999999999998</v>
      </c>
      <c r="E87" s="187">
        <f t="shared" si="149"/>
        <v>20.27</v>
      </c>
      <c r="F87" s="187">
        <f t="shared" si="149"/>
        <v>21.08</v>
      </c>
      <c r="G87" s="187">
        <f t="shared" si="149"/>
        <v>21.93</v>
      </c>
      <c r="H87" s="187">
        <f t="shared" si="149"/>
        <v>22.8</v>
      </c>
      <c r="I87" s="187">
        <f>U87</f>
        <v>23.72</v>
      </c>
      <c r="J87" s="130"/>
      <c r="K87" s="130">
        <f>(E87/D87)-1</f>
        <v>4.0021000000000001E-2</v>
      </c>
      <c r="L87" s="130">
        <f t="shared" ref="L87:O87" si="150">(F87/E87)-1</f>
        <v>3.9961000000000003E-2</v>
      </c>
      <c r="M87" s="130">
        <f t="shared" si="150"/>
        <v>4.0322999999999998E-2</v>
      </c>
      <c r="N87" s="130">
        <f t="shared" si="150"/>
        <v>3.9671999999999999E-2</v>
      </c>
      <c r="O87" s="130">
        <f t="shared" si="150"/>
        <v>4.0350999999999998E-2</v>
      </c>
      <c r="P87" s="204">
        <f>ROUND(VLOOKUP($A87,'2017 REG - ORD 758'!$A$9:$U$303,16,FALSE)*(1+$H$2),5)</f>
        <v>19.49325</v>
      </c>
      <c r="Q87" s="204">
        <f>ROUND(VLOOKUP($A87,'2017 REG - ORD 758'!$A$9:$U$303,17,FALSE)*(1+$H$2),5)</f>
        <v>20.27299</v>
      </c>
      <c r="R87" s="204">
        <f>ROUND(VLOOKUP($A87,'2017 REG - ORD 758'!$A$9:$U$303,18,FALSE)*(1+$H$2),5)</f>
        <v>21.083909999999999</v>
      </c>
      <c r="S87" s="204">
        <f>ROUND(VLOOKUP($A87,'2017 REG - ORD 758'!$A$9:$U$303,19,FALSE)*(1+$H$2),5)</f>
        <v>21.92726</v>
      </c>
      <c r="T87" s="204">
        <f>ROUND(VLOOKUP($A87,'2017 REG - ORD 758'!$A$9:$U$303,20,FALSE)*(1+$H$2),5)</f>
        <v>22.804349999999999</v>
      </c>
      <c r="U87" s="204">
        <f>ROUND(VLOOKUP($A87,'2017 REG - ORD 758'!$A$9:$U$303,21,FALSE)*(1+$H$2),5)</f>
        <v>23.716529999999999</v>
      </c>
      <c r="V87" s="130"/>
      <c r="W87" s="130">
        <f>(Q87/P87)-1</f>
        <v>4.0001000000000002E-2</v>
      </c>
      <c r="X87" s="130">
        <f t="shared" ref="X87:AA87" si="151">(R87/Q87)-1</f>
        <v>0.04</v>
      </c>
      <c r="Y87" s="130">
        <f t="shared" si="151"/>
        <v>0.04</v>
      </c>
      <c r="Z87" s="130">
        <f t="shared" si="151"/>
        <v>0.04</v>
      </c>
      <c r="AA87" s="130">
        <f t="shared" si="151"/>
        <v>0.04</v>
      </c>
    </row>
    <row r="88" spans="1:27" s="4" customFormat="1" ht="13.5" customHeight="1" x14ac:dyDescent="0.2">
      <c r="A88" s="76"/>
      <c r="B88" s="167"/>
      <c r="C88" s="29"/>
      <c r="D88" s="188">
        <f t="shared" si="149"/>
        <v>40546</v>
      </c>
      <c r="E88" s="188">
        <f t="shared" si="149"/>
        <v>42168</v>
      </c>
      <c r="F88" s="188">
        <f t="shared" si="149"/>
        <v>43855</v>
      </c>
      <c r="G88" s="188">
        <f t="shared" si="149"/>
        <v>45609</v>
      </c>
      <c r="H88" s="188">
        <f t="shared" si="149"/>
        <v>47433</v>
      </c>
      <c r="I88" s="188">
        <f>U88</f>
        <v>49330</v>
      </c>
      <c r="J88" s="130">
        <f>(D87/D84)-1</f>
        <v>2.4711E-2</v>
      </c>
      <c r="K88" s="130">
        <f>(E87/E84)-1</f>
        <v>2.4771999999999999E-2</v>
      </c>
      <c r="L88" s="130">
        <f t="shared" ref="L88:O88" si="152">(F87/F84)-1</f>
        <v>2.4792999999999999E-2</v>
      </c>
      <c r="M88" s="130">
        <f t="shared" si="152"/>
        <v>2.5245E-2</v>
      </c>
      <c r="N88" s="130">
        <f t="shared" si="152"/>
        <v>2.4719000000000001E-2</v>
      </c>
      <c r="O88" s="130">
        <f t="shared" si="152"/>
        <v>2.5065E-2</v>
      </c>
      <c r="P88" s="131">
        <f t="shared" ref="P88:T88" si="153">ROUND((P87*2080),5)</f>
        <v>40545.96</v>
      </c>
      <c r="Q88" s="132">
        <f t="shared" si="153"/>
        <v>42167.819199999998</v>
      </c>
      <c r="R88" s="132">
        <f t="shared" si="153"/>
        <v>43854.532800000001</v>
      </c>
      <c r="S88" s="132">
        <f t="shared" si="153"/>
        <v>45608.700799999999</v>
      </c>
      <c r="T88" s="132">
        <f t="shared" si="153"/>
        <v>47433.048000000003</v>
      </c>
      <c r="U88" s="132">
        <f>ROUND((U87*2080),5)</f>
        <v>49330.382400000002</v>
      </c>
      <c r="V88" s="130">
        <f>(P87/P84)-1</f>
        <v>2.5000000000000001E-2</v>
      </c>
      <c r="W88" s="130">
        <f>(Q87/Q84)-1</f>
        <v>2.5000000000000001E-2</v>
      </c>
      <c r="X88" s="130">
        <f t="shared" ref="X88:AA88" si="154">(R87/R84)-1</f>
        <v>2.5000000000000001E-2</v>
      </c>
      <c r="Y88" s="130">
        <f t="shared" si="154"/>
        <v>2.5000000000000001E-2</v>
      </c>
      <c r="Z88" s="130">
        <f t="shared" si="154"/>
        <v>2.5000000000000001E-2</v>
      </c>
      <c r="AA88" s="130">
        <f t="shared" si="154"/>
        <v>2.5000000000000001E-2</v>
      </c>
    </row>
    <row r="89" spans="1:27" s="4" customFormat="1" ht="13.5" customHeight="1" thickBot="1" x14ac:dyDescent="0.25">
      <c r="A89" s="80"/>
      <c r="B89" s="168"/>
      <c r="C89" s="39"/>
      <c r="D89" s="189"/>
      <c r="E89" s="190"/>
      <c r="F89" s="190"/>
      <c r="G89" s="190"/>
      <c r="H89" s="190"/>
      <c r="I89" s="190"/>
      <c r="J89" s="133"/>
      <c r="K89" s="133"/>
      <c r="L89" s="133"/>
      <c r="M89" s="133"/>
      <c r="N89" s="133"/>
      <c r="O89" s="133"/>
      <c r="P89" s="134"/>
      <c r="Q89" s="135"/>
      <c r="R89" s="135"/>
      <c r="S89" s="135"/>
      <c r="T89" s="135"/>
      <c r="U89" s="135"/>
      <c r="V89" s="133"/>
      <c r="W89" s="133"/>
      <c r="X89" s="133"/>
      <c r="Y89" s="133"/>
      <c r="Z89" s="133"/>
      <c r="AA89" s="133"/>
    </row>
    <row r="90" spans="1:27" s="4" customFormat="1" ht="13.5" customHeight="1" x14ac:dyDescent="0.2">
      <c r="A90" s="79">
        <v>28</v>
      </c>
      <c r="B90" s="166"/>
      <c r="C90" s="45"/>
      <c r="D90" s="187">
        <f t="shared" ref="D90:H91" si="155">P90</f>
        <v>19.98</v>
      </c>
      <c r="E90" s="187">
        <f t="shared" si="155"/>
        <v>20.78</v>
      </c>
      <c r="F90" s="187">
        <f t="shared" si="155"/>
        <v>21.61</v>
      </c>
      <c r="G90" s="187">
        <f t="shared" si="155"/>
        <v>22.48</v>
      </c>
      <c r="H90" s="187">
        <f t="shared" si="155"/>
        <v>23.37</v>
      </c>
      <c r="I90" s="187">
        <f>U90</f>
        <v>24.31</v>
      </c>
      <c r="J90" s="130"/>
      <c r="K90" s="130">
        <f>(E90/D90)-1</f>
        <v>4.0039999999999999E-2</v>
      </c>
      <c r="L90" s="130">
        <f t="shared" ref="L90:O90" si="156">(F90/E90)-1</f>
        <v>3.9941999999999998E-2</v>
      </c>
      <c r="M90" s="130">
        <f t="shared" si="156"/>
        <v>4.0259000000000003E-2</v>
      </c>
      <c r="N90" s="130">
        <f t="shared" si="156"/>
        <v>3.9591000000000001E-2</v>
      </c>
      <c r="O90" s="130">
        <f t="shared" si="156"/>
        <v>4.0223000000000002E-2</v>
      </c>
      <c r="P90" s="204">
        <f>ROUND(VLOOKUP($A90,'2017 REG - ORD 758'!$A$9:$U$303,16,FALSE)*(1+$H$2),5)</f>
        <v>19.98057</v>
      </c>
      <c r="Q90" s="204">
        <f>ROUND(VLOOKUP($A90,'2017 REG - ORD 758'!$A$9:$U$303,17,FALSE)*(1+$H$2),5)</f>
        <v>20.779800000000002</v>
      </c>
      <c r="R90" s="204">
        <f>ROUND(VLOOKUP($A90,'2017 REG - ORD 758'!$A$9:$U$303,18,FALSE)*(1+$H$2),5)</f>
        <v>21.611000000000001</v>
      </c>
      <c r="S90" s="204">
        <f>ROUND(VLOOKUP($A90,'2017 REG - ORD 758'!$A$9:$U$303,19,FALSE)*(1+$H$2),5)</f>
        <v>22.475439999999999</v>
      </c>
      <c r="T90" s="204">
        <f>ROUND(VLOOKUP($A90,'2017 REG - ORD 758'!$A$9:$U$303,20,FALSE)*(1+$H$2),5)</f>
        <v>23.374459999999999</v>
      </c>
      <c r="U90" s="204">
        <f>ROUND(VLOOKUP($A90,'2017 REG - ORD 758'!$A$9:$U$303,21,FALSE)*(1+$H$2),5)</f>
        <v>24.309439999999999</v>
      </c>
      <c r="V90" s="130"/>
      <c r="W90" s="130">
        <f>(Q90/P90)-1</f>
        <v>0.04</v>
      </c>
      <c r="X90" s="130">
        <f t="shared" ref="X90:AA90" si="157">(R90/Q90)-1</f>
        <v>0.04</v>
      </c>
      <c r="Y90" s="130">
        <f t="shared" si="157"/>
        <v>0.04</v>
      </c>
      <c r="Z90" s="130">
        <f t="shared" si="157"/>
        <v>0.04</v>
      </c>
      <c r="AA90" s="130">
        <f t="shared" si="157"/>
        <v>0.04</v>
      </c>
    </row>
    <row r="91" spans="1:27" s="4" customFormat="1" ht="13.5" customHeight="1" x14ac:dyDescent="0.2">
      <c r="A91" s="76"/>
      <c r="B91" s="167"/>
      <c r="C91" s="29"/>
      <c r="D91" s="188">
        <f t="shared" si="155"/>
        <v>41560</v>
      </c>
      <c r="E91" s="188">
        <f t="shared" si="155"/>
        <v>43222</v>
      </c>
      <c r="F91" s="188">
        <f t="shared" si="155"/>
        <v>44951</v>
      </c>
      <c r="G91" s="188">
        <f t="shared" si="155"/>
        <v>46749</v>
      </c>
      <c r="H91" s="188">
        <f t="shared" si="155"/>
        <v>48619</v>
      </c>
      <c r="I91" s="188">
        <f>U91</f>
        <v>50564</v>
      </c>
      <c r="J91" s="130">
        <f>(D90/D87)-1</f>
        <v>2.5141E-2</v>
      </c>
      <c r="K91" s="130">
        <f>(E90/E87)-1</f>
        <v>2.5159999999999998E-2</v>
      </c>
      <c r="L91" s="130">
        <f t="shared" ref="L91:O91" si="158">(F90/F87)-1</f>
        <v>2.5142000000000001E-2</v>
      </c>
      <c r="M91" s="130">
        <f t="shared" si="158"/>
        <v>2.5080000000000002E-2</v>
      </c>
      <c r="N91" s="130">
        <f t="shared" si="158"/>
        <v>2.5000000000000001E-2</v>
      </c>
      <c r="O91" s="130">
        <f t="shared" si="158"/>
        <v>2.4874E-2</v>
      </c>
      <c r="P91" s="131">
        <f t="shared" ref="P91:T91" si="159">ROUND((P90*2080),5)</f>
        <v>41559.585599999999</v>
      </c>
      <c r="Q91" s="132">
        <f t="shared" si="159"/>
        <v>43221.983999999997</v>
      </c>
      <c r="R91" s="132">
        <f t="shared" si="159"/>
        <v>44950.879999999997</v>
      </c>
      <c r="S91" s="132">
        <f t="shared" si="159"/>
        <v>46748.915200000003</v>
      </c>
      <c r="T91" s="132">
        <f t="shared" si="159"/>
        <v>48618.876799999998</v>
      </c>
      <c r="U91" s="132">
        <f>ROUND((U90*2080),5)</f>
        <v>50563.635199999997</v>
      </c>
      <c r="V91" s="130">
        <f>(P90/P87)-1</f>
        <v>2.4999E-2</v>
      </c>
      <c r="W91" s="130">
        <f>(Q90/Q87)-1</f>
        <v>2.4999E-2</v>
      </c>
      <c r="X91" s="130">
        <f t="shared" ref="X91:AA91" si="160">(R90/R87)-1</f>
        <v>2.5000000000000001E-2</v>
      </c>
      <c r="Y91" s="130">
        <f t="shared" si="160"/>
        <v>2.5000000000000001E-2</v>
      </c>
      <c r="Z91" s="130">
        <f t="shared" si="160"/>
        <v>2.5000000000000001E-2</v>
      </c>
      <c r="AA91" s="130">
        <f t="shared" si="160"/>
        <v>2.5000000000000001E-2</v>
      </c>
    </row>
    <row r="92" spans="1:27" s="4" customFormat="1" ht="13.5" customHeight="1" thickBot="1" x14ac:dyDescent="0.25">
      <c r="A92" s="80"/>
      <c r="B92" s="168"/>
      <c r="C92" s="39"/>
      <c r="D92" s="189"/>
      <c r="E92" s="190"/>
      <c r="F92" s="190"/>
      <c r="G92" s="190"/>
      <c r="H92" s="190"/>
      <c r="I92" s="190"/>
      <c r="J92" s="133"/>
      <c r="K92" s="133"/>
      <c r="L92" s="133"/>
      <c r="M92" s="133"/>
      <c r="N92" s="133"/>
      <c r="O92" s="133"/>
      <c r="P92" s="134"/>
      <c r="Q92" s="135"/>
      <c r="R92" s="135"/>
      <c r="S92" s="135"/>
      <c r="T92" s="135"/>
      <c r="U92" s="135"/>
      <c r="V92" s="133"/>
      <c r="W92" s="133"/>
      <c r="X92" s="133"/>
      <c r="Y92" s="133"/>
      <c r="Z92" s="133"/>
      <c r="AA92" s="133"/>
    </row>
    <row r="93" spans="1:27" s="4" customFormat="1" ht="13.5" customHeight="1" x14ac:dyDescent="0.2">
      <c r="A93" s="79">
        <v>29</v>
      </c>
      <c r="B93" s="166"/>
      <c r="C93" s="45"/>
      <c r="D93" s="187">
        <f t="shared" ref="D93:H94" si="161">P93</f>
        <v>20.48</v>
      </c>
      <c r="E93" s="187">
        <f t="shared" si="161"/>
        <v>21.3</v>
      </c>
      <c r="F93" s="187">
        <f t="shared" si="161"/>
        <v>22.15</v>
      </c>
      <c r="G93" s="187">
        <f t="shared" si="161"/>
        <v>23.04</v>
      </c>
      <c r="H93" s="187">
        <f t="shared" si="161"/>
        <v>23.96</v>
      </c>
      <c r="I93" s="187">
        <f>U93</f>
        <v>24.92</v>
      </c>
      <c r="J93" s="130"/>
      <c r="K93" s="130">
        <f>(E93/D93)-1</f>
        <v>4.0038999999999998E-2</v>
      </c>
      <c r="L93" s="130">
        <f t="shared" ref="L93:O93" si="162">(F93/E93)-1</f>
        <v>3.9905999999999997E-2</v>
      </c>
      <c r="M93" s="130">
        <f t="shared" si="162"/>
        <v>4.0181000000000001E-2</v>
      </c>
      <c r="N93" s="130">
        <f t="shared" si="162"/>
        <v>3.9931000000000001E-2</v>
      </c>
      <c r="O93" s="130">
        <f t="shared" si="162"/>
        <v>4.0066999999999998E-2</v>
      </c>
      <c r="P93" s="204">
        <f>ROUND(VLOOKUP($A93,'2017 REG - ORD 758'!$A$9:$U$303,16,FALSE)*(1+$H$2),5)</f>
        <v>20.4801</v>
      </c>
      <c r="Q93" s="204">
        <f>ROUND(VLOOKUP($A93,'2017 REG - ORD 758'!$A$9:$U$303,17,FALSE)*(1+$H$2),5)</f>
        <v>21.299299999999999</v>
      </c>
      <c r="R93" s="204">
        <f>ROUND(VLOOKUP($A93,'2017 REG - ORD 758'!$A$9:$U$303,18,FALSE)*(1+$H$2),5)</f>
        <v>22.15128</v>
      </c>
      <c r="S93" s="204">
        <f>ROUND(VLOOKUP($A93,'2017 REG - ORD 758'!$A$9:$U$303,19,FALSE)*(1+$H$2),5)</f>
        <v>23.037330000000001</v>
      </c>
      <c r="T93" s="204">
        <f>ROUND(VLOOKUP($A93,'2017 REG - ORD 758'!$A$9:$U$303,20,FALSE)*(1+$H$2),5)</f>
        <v>23.958819999999999</v>
      </c>
      <c r="U93" s="204">
        <f>ROUND(VLOOKUP($A93,'2017 REG - ORD 758'!$A$9:$U$303,21,FALSE)*(1+$H$2),5)</f>
        <v>24.917179999999998</v>
      </c>
      <c r="V93" s="130"/>
      <c r="W93" s="130">
        <f>(Q93/P93)-1</f>
        <v>0.04</v>
      </c>
      <c r="X93" s="130">
        <f t="shared" ref="X93:AA93" si="163">(R93/Q93)-1</f>
        <v>0.04</v>
      </c>
      <c r="Y93" s="130">
        <f t="shared" si="163"/>
        <v>0.04</v>
      </c>
      <c r="Z93" s="130">
        <f t="shared" si="163"/>
        <v>0.04</v>
      </c>
      <c r="AA93" s="130">
        <f t="shared" si="163"/>
        <v>0.04</v>
      </c>
    </row>
    <row r="94" spans="1:27" s="4" customFormat="1" ht="13.5" customHeight="1" x14ac:dyDescent="0.2">
      <c r="A94" s="76"/>
      <c r="B94" s="167"/>
      <c r="C94" s="29"/>
      <c r="D94" s="188">
        <f t="shared" si="161"/>
        <v>42599</v>
      </c>
      <c r="E94" s="188">
        <f t="shared" si="161"/>
        <v>44303</v>
      </c>
      <c r="F94" s="188">
        <f t="shared" si="161"/>
        <v>46075</v>
      </c>
      <c r="G94" s="188">
        <f t="shared" si="161"/>
        <v>47918</v>
      </c>
      <c r="H94" s="188">
        <f t="shared" si="161"/>
        <v>49834</v>
      </c>
      <c r="I94" s="188">
        <f>U94</f>
        <v>51828</v>
      </c>
      <c r="J94" s="130">
        <f>(D93/D90)-1</f>
        <v>2.5024999999999999E-2</v>
      </c>
      <c r="K94" s="130">
        <f>(E93/E90)-1</f>
        <v>2.5024000000000001E-2</v>
      </c>
      <c r="L94" s="130">
        <f t="shared" ref="L94:O94" si="164">(F93/F90)-1</f>
        <v>2.4988E-2</v>
      </c>
      <c r="M94" s="130">
        <f t="shared" si="164"/>
        <v>2.4910999999999999E-2</v>
      </c>
      <c r="N94" s="130">
        <f t="shared" si="164"/>
        <v>2.5246000000000001E-2</v>
      </c>
      <c r="O94" s="130">
        <f t="shared" si="164"/>
        <v>2.5093000000000001E-2</v>
      </c>
      <c r="P94" s="131">
        <f t="shared" ref="P94:T94" si="165">ROUND((P93*2080),5)</f>
        <v>42598.608</v>
      </c>
      <c r="Q94" s="132">
        <f t="shared" si="165"/>
        <v>44302.544000000002</v>
      </c>
      <c r="R94" s="132">
        <f t="shared" si="165"/>
        <v>46074.662400000001</v>
      </c>
      <c r="S94" s="132">
        <f t="shared" si="165"/>
        <v>47917.646399999998</v>
      </c>
      <c r="T94" s="132">
        <f t="shared" si="165"/>
        <v>49834.345600000001</v>
      </c>
      <c r="U94" s="132">
        <f>ROUND((U93*2080),5)</f>
        <v>51827.734400000001</v>
      </c>
      <c r="V94" s="130">
        <f>(P93/P90)-1</f>
        <v>2.5000999999999999E-2</v>
      </c>
      <c r="W94" s="130">
        <f>(Q93/Q90)-1</f>
        <v>2.5000000000000001E-2</v>
      </c>
      <c r="X94" s="130">
        <f t="shared" ref="X94:AA94" si="166">(R93/R90)-1</f>
        <v>2.5000000000000001E-2</v>
      </c>
      <c r="Y94" s="130">
        <f t="shared" si="166"/>
        <v>2.5000000000000001E-2</v>
      </c>
      <c r="Z94" s="130">
        <f t="shared" si="166"/>
        <v>2.5000000000000001E-2</v>
      </c>
      <c r="AA94" s="130">
        <f t="shared" si="166"/>
        <v>2.5000000000000001E-2</v>
      </c>
    </row>
    <row r="95" spans="1:27" s="4" customFormat="1" ht="13.5" customHeight="1" thickBot="1" x14ac:dyDescent="0.25">
      <c r="A95" s="80"/>
      <c r="B95" s="168"/>
      <c r="C95" s="39"/>
      <c r="D95" s="189"/>
      <c r="E95" s="190"/>
      <c r="F95" s="190"/>
      <c r="G95" s="190"/>
      <c r="H95" s="190"/>
      <c r="I95" s="190"/>
      <c r="J95" s="133"/>
      <c r="K95" s="133"/>
      <c r="L95" s="133"/>
      <c r="M95" s="133"/>
      <c r="N95" s="133"/>
      <c r="O95" s="133"/>
      <c r="P95" s="134"/>
      <c r="Q95" s="135"/>
      <c r="R95" s="135"/>
      <c r="S95" s="135"/>
      <c r="T95" s="135"/>
      <c r="U95" s="135"/>
      <c r="V95" s="133"/>
      <c r="W95" s="133"/>
      <c r="X95" s="133"/>
      <c r="Y95" s="133"/>
      <c r="Z95" s="133"/>
      <c r="AA95" s="133"/>
    </row>
    <row r="96" spans="1:27" s="4" customFormat="1" ht="13.5" customHeight="1" x14ac:dyDescent="0.2">
      <c r="A96" s="79">
        <v>30</v>
      </c>
      <c r="B96" s="166"/>
      <c r="C96" s="45"/>
      <c r="D96" s="187">
        <f t="shared" ref="D96:H97" si="167">P96</f>
        <v>20.99</v>
      </c>
      <c r="E96" s="187">
        <f t="shared" si="167"/>
        <v>21.83</v>
      </c>
      <c r="F96" s="187">
        <f t="shared" si="167"/>
        <v>22.71</v>
      </c>
      <c r="G96" s="187">
        <f t="shared" si="167"/>
        <v>23.61</v>
      </c>
      <c r="H96" s="187">
        <f t="shared" si="167"/>
        <v>24.56</v>
      </c>
      <c r="I96" s="187">
        <f>U96</f>
        <v>25.54</v>
      </c>
      <c r="J96" s="130"/>
      <c r="K96" s="130">
        <f>(E96/D96)-1</f>
        <v>4.0018999999999999E-2</v>
      </c>
      <c r="L96" s="130">
        <f t="shared" ref="L96:O96" si="168">(F96/E96)-1</f>
        <v>4.0311E-2</v>
      </c>
      <c r="M96" s="130">
        <f t="shared" si="168"/>
        <v>3.9629999999999999E-2</v>
      </c>
      <c r="N96" s="130">
        <f t="shared" si="168"/>
        <v>4.0237000000000002E-2</v>
      </c>
      <c r="O96" s="130">
        <f t="shared" si="168"/>
        <v>3.9902E-2</v>
      </c>
      <c r="P96" s="204">
        <f>ROUND(VLOOKUP($A96,'2017 REG - ORD 758'!$A$9:$U$303,16,FALSE)*(1+$H$2),5)</f>
        <v>20.992100000000001</v>
      </c>
      <c r="Q96" s="204">
        <f>ROUND(VLOOKUP($A96,'2017 REG - ORD 758'!$A$9:$U$303,17,FALSE)*(1+$H$2),5)</f>
        <v>21.831779999999998</v>
      </c>
      <c r="R96" s="204">
        <f>ROUND(VLOOKUP($A96,'2017 REG - ORD 758'!$A$9:$U$303,18,FALSE)*(1+$H$2),5)</f>
        <v>22.70505</v>
      </c>
      <c r="S96" s="204">
        <f>ROUND(VLOOKUP($A96,'2017 REG - ORD 758'!$A$9:$U$303,19,FALSE)*(1+$H$2),5)</f>
        <v>23.61326</v>
      </c>
      <c r="T96" s="204">
        <f>ROUND(VLOOKUP($A96,'2017 REG - ORD 758'!$A$9:$U$303,20,FALSE)*(1+$H$2),5)</f>
        <v>24.557790000000001</v>
      </c>
      <c r="U96" s="204">
        <f>ROUND(VLOOKUP($A96,'2017 REG - ORD 758'!$A$9:$U$303,21,FALSE)*(1+$H$2),5)</f>
        <v>25.540099999999999</v>
      </c>
      <c r="V96" s="130"/>
      <c r="W96" s="130">
        <f>(Q96/P96)-1</f>
        <v>0.04</v>
      </c>
      <c r="X96" s="130">
        <f t="shared" ref="X96:AA96" si="169">(R96/Q96)-1</f>
        <v>0.04</v>
      </c>
      <c r="Y96" s="130">
        <f t="shared" si="169"/>
        <v>0.04</v>
      </c>
      <c r="Z96" s="130">
        <f t="shared" si="169"/>
        <v>0.04</v>
      </c>
      <c r="AA96" s="130">
        <f t="shared" si="169"/>
        <v>0.04</v>
      </c>
    </row>
    <row r="97" spans="1:27" s="4" customFormat="1" ht="13.5" customHeight="1" x14ac:dyDescent="0.2">
      <c r="A97" s="76"/>
      <c r="B97" s="167"/>
      <c r="C97" s="29"/>
      <c r="D97" s="188">
        <f t="shared" si="167"/>
        <v>43664</v>
      </c>
      <c r="E97" s="188">
        <f t="shared" si="167"/>
        <v>45410</v>
      </c>
      <c r="F97" s="188">
        <f t="shared" si="167"/>
        <v>47227</v>
      </c>
      <c r="G97" s="188">
        <f t="shared" si="167"/>
        <v>49116</v>
      </c>
      <c r="H97" s="188">
        <f t="shared" si="167"/>
        <v>51080</v>
      </c>
      <c r="I97" s="188">
        <f>U97</f>
        <v>53123</v>
      </c>
      <c r="J97" s="130">
        <f>(D96/D93)-1</f>
        <v>2.4902000000000001E-2</v>
      </c>
      <c r="K97" s="130">
        <f>(E96/E93)-1</f>
        <v>2.4882999999999999E-2</v>
      </c>
      <c r="L97" s="130">
        <f t="shared" ref="L97:O97" si="170">(F96/F93)-1</f>
        <v>2.5281999999999999E-2</v>
      </c>
      <c r="M97" s="130">
        <f t="shared" si="170"/>
        <v>2.4740000000000002E-2</v>
      </c>
      <c r="N97" s="130">
        <f t="shared" si="170"/>
        <v>2.5041999999999998E-2</v>
      </c>
      <c r="O97" s="130">
        <f t="shared" si="170"/>
        <v>2.4879999999999999E-2</v>
      </c>
      <c r="P97" s="131">
        <f t="shared" ref="P97:T97" si="171">ROUND((P96*2080),5)</f>
        <v>43663.567999999999</v>
      </c>
      <c r="Q97" s="132">
        <f t="shared" si="171"/>
        <v>45410.102400000003</v>
      </c>
      <c r="R97" s="132">
        <f t="shared" si="171"/>
        <v>47226.504000000001</v>
      </c>
      <c r="S97" s="132">
        <f t="shared" si="171"/>
        <v>49115.580800000003</v>
      </c>
      <c r="T97" s="132">
        <f t="shared" si="171"/>
        <v>51080.203200000004</v>
      </c>
      <c r="U97" s="132">
        <f>ROUND((U96*2080),5)</f>
        <v>53123.408000000003</v>
      </c>
      <c r="V97" s="130">
        <f>(P96/P93)-1</f>
        <v>2.5000000000000001E-2</v>
      </c>
      <c r="W97" s="130">
        <f>(Q96/Q93)-1</f>
        <v>2.5000000000000001E-2</v>
      </c>
      <c r="X97" s="130">
        <f t="shared" ref="X97:AA97" si="172">(R96/R93)-1</f>
        <v>2.4999E-2</v>
      </c>
      <c r="Y97" s="130">
        <f t="shared" si="172"/>
        <v>2.5000000000000001E-2</v>
      </c>
      <c r="Z97" s="130">
        <f t="shared" si="172"/>
        <v>2.5000000000000001E-2</v>
      </c>
      <c r="AA97" s="130">
        <f t="shared" si="172"/>
        <v>2.5000000000000001E-2</v>
      </c>
    </row>
    <row r="98" spans="1:27" s="4" customFormat="1" ht="13.5" customHeight="1" thickBot="1" x14ac:dyDescent="0.25">
      <c r="A98" s="80"/>
      <c r="B98" s="168"/>
      <c r="C98" s="39"/>
      <c r="D98" s="189"/>
      <c r="E98" s="190"/>
      <c r="F98" s="190"/>
      <c r="G98" s="190"/>
      <c r="H98" s="190"/>
      <c r="I98" s="190"/>
      <c r="J98" s="133"/>
      <c r="K98" s="133"/>
      <c r="L98" s="133"/>
      <c r="M98" s="133"/>
      <c r="N98" s="133"/>
      <c r="O98" s="133"/>
      <c r="P98" s="134"/>
      <c r="Q98" s="135"/>
      <c r="R98" s="135"/>
      <c r="S98" s="135"/>
      <c r="T98" s="135"/>
      <c r="U98" s="135"/>
      <c r="V98" s="133"/>
      <c r="W98" s="133"/>
      <c r="X98" s="133"/>
      <c r="Y98" s="133"/>
      <c r="Z98" s="133"/>
      <c r="AA98" s="133"/>
    </row>
    <row r="99" spans="1:27" s="4" customFormat="1" ht="13.5" customHeight="1" x14ac:dyDescent="0.2">
      <c r="A99" s="79">
        <v>31</v>
      </c>
      <c r="B99" s="169" t="s">
        <v>19</v>
      </c>
      <c r="C99" s="45" t="s">
        <v>105</v>
      </c>
      <c r="D99" s="187">
        <f t="shared" ref="D99:H100" si="173">P99</f>
        <v>21.52</v>
      </c>
      <c r="E99" s="187">
        <f t="shared" si="173"/>
        <v>22.38</v>
      </c>
      <c r="F99" s="187">
        <f t="shared" si="173"/>
        <v>23.27</v>
      </c>
      <c r="G99" s="187">
        <f t="shared" si="173"/>
        <v>24.2</v>
      </c>
      <c r="H99" s="187">
        <f t="shared" si="173"/>
        <v>25.17</v>
      </c>
      <c r="I99" s="187">
        <f>U99</f>
        <v>26.18</v>
      </c>
      <c r="J99" s="130"/>
      <c r="K99" s="130">
        <f>(E99/D99)-1</f>
        <v>3.9962999999999999E-2</v>
      </c>
      <c r="L99" s="130">
        <f t="shared" ref="L99:O99" si="174">(F99/E99)-1</f>
        <v>3.9767999999999998E-2</v>
      </c>
      <c r="M99" s="130">
        <f t="shared" si="174"/>
        <v>3.9966000000000002E-2</v>
      </c>
      <c r="N99" s="130">
        <f t="shared" si="174"/>
        <v>4.0083000000000001E-2</v>
      </c>
      <c r="O99" s="130">
        <f t="shared" si="174"/>
        <v>4.0127000000000003E-2</v>
      </c>
      <c r="P99" s="204">
        <f>ROUND(VLOOKUP($A99,'2017 REG - ORD 758'!$A$9:$U$303,16,FALSE)*(1+$H$2),5)</f>
        <v>21.5169</v>
      </c>
      <c r="Q99" s="204">
        <f>ROUND(VLOOKUP($A99,'2017 REG - ORD 758'!$A$9:$U$303,17,FALSE)*(1+$H$2),5)</f>
        <v>22.377579999999998</v>
      </c>
      <c r="R99" s="204">
        <f>ROUND(VLOOKUP($A99,'2017 REG - ORD 758'!$A$9:$U$303,18,FALSE)*(1+$H$2),5)</f>
        <v>23.272680000000001</v>
      </c>
      <c r="S99" s="204">
        <f>ROUND(VLOOKUP($A99,'2017 REG - ORD 758'!$A$9:$U$303,19,FALSE)*(1+$H$2),5)</f>
        <v>24.203600000000002</v>
      </c>
      <c r="T99" s="204">
        <f>ROUND(VLOOKUP($A99,'2017 REG - ORD 758'!$A$9:$U$303,20,FALSE)*(1+$H$2),5)</f>
        <v>25.17174</v>
      </c>
      <c r="U99" s="204">
        <f>ROUND(VLOOKUP($A99,'2017 REG - ORD 758'!$A$9:$U$303,21,FALSE)*(1+$H$2),5)</f>
        <v>26.178609999999999</v>
      </c>
      <c r="V99" s="130"/>
      <c r="W99" s="130">
        <f>(Q99/P99)-1</f>
        <v>0.04</v>
      </c>
      <c r="X99" s="130">
        <f t="shared" ref="X99:AA99" si="175">(R99/Q99)-1</f>
        <v>0.04</v>
      </c>
      <c r="Y99" s="130">
        <f t="shared" si="175"/>
        <v>4.0001000000000002E-2</v>
      </c>
      <c r="Z99" s="130">
        <f t="shared" si="175"/>
        <v>0.04</v>
      </c>
      <c r="AA99" s="130">
        <f t="shared" si="175"/>
        <v>0.04</v>
      </c>
    </row>
    <row r="100" spans="1:27" s="4" customFormat="1" ht="13.5" customHeight="1" x14ac:dyDescent="0.2">
      <c r="A100" s="76"/>
      <c r="B100" s="167"/>
      <c r="C100" s="24"/>
      <c r="D100" s="188">
        <f t="shared" si="173"/>
        <v>44755</v>
      </c>
      <c r="E100" s="188">
        <f t="shared" si="173"/>
        <v>46545</v>
      </c>
      <c r="F100" s="188">
        <f t="shared" si="173"/>
        <v>48407</v>
      </c>
      <c r="G100" s="188">
        <f t="shared" si="173"/>
        <v>50343</v>
      </c>
      <c r="H100" s="188">
        <f t="shared" si="173"/>
        <v>52357</v>
      </c>
      <c r="I100" s="188">
        <f>U100</f>
        <v>54452</v>
      </c>
      <c r="J100" s="130">
        <f>(D99/D96)-1</f>
        <v>2.5250000000000002E-2</v>
      </c>
      <c r="K100" s="130">
        <f>(E99/E96)-1</f>
        <v>2.5194999999999999E-2</v>
      </c>
      <c r="L100" s="130">
        <f t="shared" ref="L100:O100" si="176">(F99/F96)-1</f>
        <v>2.4659E-2</v>
      </c>
      <c r="M100" s="130">
        <f t="shared" si="176"/>
        <v>2.4989000000000001E-2</v>
      </c>
      <c r="N100" s="130">
        <f t="shared" si="176"/>
        <v>2.4837000000000001E-2</v>
      </c>
      <c r="O100" s="130">
        <f t="shared" si="176"/>
        <v>2.5059000000000001E-2</v>
      </c>
      <c r="P100" s="131">
        <f t="shared" ref="P100:T100" si="177">ROUND((P99*2080),5)</f>
        <v>44755.152000000002</v>
      </c>
      <c r="Q100" s="132">
        <f t="shared" si="177"/>
        <v>46545.366399999999</v>
      </c>
      <c r="R100" s="132">
        <f t="shared" si="177"/>
        <v>48407.174400000004</v>
      </c>
      <c r="S100" s="132">
        <f t="shared" si="177"/>
        <v>50343.487999999998</v>
      </c>
      <c r="T100" s="132">
        <f t="shared" si="177"/>
        <v>52357.2192</v>
      </c>
      <c r="U100" s="132">
        <f>ROUND((U99*2080),5)</f>
        <v>54451.508800000003</v>
      </c>
      <c r="V100" s="130">
        <f>(P99/P96)-1</f>
        <v>2.5000000000000001E-2</v>
      </c>
      <c r="W100" s="130">
        <f>(Q99/Q96)-1</f>
        <v>2.5000000000000001E-2</v>
      </c>
      <c r="X100" s="130">
        <f t="shared" ref="X100:AA100" si="178">(R99/R96)-1</f>
        <v>2.5000000000000001E-2</v>
      </c>
      <c r="Y100" s="130">
        <f t="shared" si="178"/>
        <v>2.5000000000000001E-2</v>
      </c>
      <c r="Z100" s="130">
        <f t="shared" si="178"/>
        <v>2.5000000000000001E-2</v>
      </c>
      <c r="AA100" s="130">
        <f t="shared" si="178"/>
        <v>2.5000000000000001E-2</v>
      </c>
    </row>
    <row r="101" spans="1:27" s="4" customFormat="1" ht="13.5" customHeight="1" x14ac:dyDescent="0.2">
      <c r="A101" s="76"/>
      <c r="B101" s="167"/>
      <c r="C101" s="24"/>
      <c r="D101" s="192"/>
      <c r="E101" s="193"/>
      <c r="F101" s="193"/>
      <c r="G101" s="193"/>
      <c r="H101" s="193"/>
      <c r="I101" s="193"/>
      <c r="J101" s="137"/>
      <c r="K101" s="137"/>
      <c r="L101" s="137"/>
      <c r="M101" s="137"/>
      <c r="N101" s="137"/>
      <c r="O101" s="137"/>
      <c r="P101" s="138"/>
      <c r="Q101" s="139"/>
      <c r="R101" s="139"/>
      <c r="S101" s="139"/>
      <c r="T101" s="139"/>
      <c r="U101" s="139"/>
      <c r="V101" s="137"/>
      <c r="W101" s="137"/>
      <c r="X101" s="137"/>
      <c r="Y101" s="137"/>
      <c r="Z101" s="137"/>
      <c r="AA101" s="137"/>
    </row>
    <row r="102" spans="1:27" s="4" customFormat="1" ht="13.5" customHeight="1" thickBot="1" x14ac:dyDescent="0.25">
      <c r="A102" s="80"/>
      <c r="B102" s="168"/>
      <c r="C102" s="39"/>
      <c r="D102" s="189"/>
      <c r="E102" s="190"/>
      <c r="F102" s="190"/>
      <c r="G102" s="190"/>
      <c r="H102" s="190"/>
      <c r="I102" s="190"/>
      <c r="J102" s="133"/>
      <c r="K102" s="133"/>
      <c r="L102" s="133"/>
      <c r="M102" s="133"/>
      <c r="N102" s="133"/>
      <c r="O102" s="133"/>
      <c r="P102" s="134"/>
      <c r="Q102" s="135"/>
      <c r="R102" s="135"/>
      <c r="S102" s="135"/>
      <c r="T102" s="135"/>
      <c r="U102" s="135"/>
      <c r="V102" s="133"/>
      <c r="W102" s="133"/>
      <c r="X102" s="133"/>
      <c r="Y102" s="133"/>
      <c r="Z102" s="133"/>
      <c r="AA102" s="133"/>
    </row>
    <row r="103" spans="1:27" s="4" customFormat="1" ht="13.5" customHeight="1" x14ac:dyDescent="0.2">
      <c r="A103" s="79">
        <v>32</v>
      </c>
      <c r="B103" s="166"/>
      <c r="C103" s="45"/>
      <c r="D103" s="187">
        <f t="shared" ref="D103:H104" si="179">P103</f>
        <v>22.05</v>
      </c>
      <c r="E103" s="187">
        <f t="shared" si="179"/>
        <v>22.94</v>
      </c>
      <c r="F103" s="187">
        <f t="shared" si="179"/>
        <v>23.85</v>
      </c>
      <c r="G103" s="187">
        <f t="shared" si="179"/>
        <v>24.81</v>
      </c>
      <c r="H103" s="187">
        <f t="shared" si="179"/>
        <v>25.8</v>
      </c>
      <c r="I103" s="187">
        <f>U103</f>
        <v>26.83</v>
      </c>
      <c r="J103" s="130"/>
      <c r="K103" s="130">
        <f>(E103/D103)-1</f>
        <v>4.0363000000000003E-2</v>
      </c>
      <c r="L103" s="130">
        <f t="shared" ref="L103:O103" si="180">(F103/E103)-1</f>
        <v>3.9669000000000003E-2</v>
      </c>
      <c r="M103" s="130">
        <f t="shared" si="180"/>
        <v>4.0252000000000003E-2</v>
      </c>
      <c r="N103" s="130">
        <f t="shared" si="180"/>
        <v>3.9903000000000001E-2</v>
      </c>
      <c r="O103" s="130">
        <f t="shared" si="180"/>
        <v>3.9921999999999999E-2</v>
      </c>
      <c r="P103" s="204">
        <f>ROUND(VLOOKUP($A103,'2017 REG - ORD 758'!$A$9:$U$303,16,FALSE)*(1+$H$2),5)</f>
        <v>22.054839999999999</v>
      </c>
      <c r="Q103" s="204">
        <f>ROUND(VLOOKUP($A103,'2017 REG - ORD 758'!$A$9:$U$303,17,FALSE)*(1+$H$2),5)</f>
        <v>22.93703</v>
      </c>
      <c r="R103" s="204">
        <f>ROUND(VLOOKUP($A103,'2017 REG - ORD 758'!$A$9:$U$303,18,FALSE)*(1+$H$2),5)</f>
        <v>23.854510000000001</v>
      </c>
      <c r="S103" s="204">
        <f>ROUND(VLOOKUP($A103,'2017 REG - ORD 758'!$A$9:$U$303,19,FALSE)*(1+$H$2),5)</f>
        <v>24.808679999999999</v>
      </c>
      <c r="T103" s="204">
        <f>ROUND(VLOOKUP($A103,'2017 REG - ORD 758'!$A$9:$U$303,20,FALSE)*(1+$H$2),5)</f>
        <v>25.801020000000001</v>
      </c>
      <c r="U103" s="204">
        <f>ROUND(VLOOKUP($A103,'2017 REG - ORD 758'!$A$9:$U$303,21,FALSE)*(1+$H$2),5)</f>
        <v>26.833079999999999</v>
      </c>
      <c r="V103" s="130"/>
      <c r="W103" s="130">
        <f>(Q103/P103)-1</f>
        <v>0.04</v>
      </c>
      <c r="X103" s="130">
        <f t="shared" ref="X103:AA103" si="181">(R103/Q103)-1</f>
        <v>0.04</v>
      </c>
      <c r="Y103" s="130">
        <f t="shared" si="181"/>
        <v>0.04</v>
      </c>
      <c r="Z103" s="130">
        <f t="shared" si="181"/>
        <v>0.04</v>
      </c>
      <c r="AA103" s="130">
        <f t="shared" si="181"/>
        <v>4.0001000000000002E-2</v>
      </c>
    </row>
    <row r="104" spans="1:27" s="4" customFormat="1" ht="13.5" customHeight="1" x14ac:dyDescent="0.2">
      <c r="A104" s="76"/>
      <c r="B104" s="167"/>
      <c r="C104" s="29"/>
      <c r="D104" s="188">
        <f t="shared" si="179"/>
        <v>45874</v>
      </c>
      <c r="E104" s="188">
        <f t="shared" si="179"/>
        <v>47709</v>
      </c>
      <c r="F104" s="188">
        <f t="shared" si="179"/>
        <v>49617</v>
      </c>
      <c r="G104" s="188">
        <f t="shared" si="179"/>
        <v>51602</v>
      </c>
      <c r="H104" s="188">
        <f t="shared" si="179"/>
        <v>53666</v>
      </c>
      <c r="I104" s="188">
        <f>U104</f>
        <v>55813</v>
      </c>
      <c r="J104" s="130">
        <f>(D103/D99)-1</f>
        <v>2.4628000000000001E-2</v>
      </c>
      <c r="K104" s="130">
        <f>(E103/E99)-1</f>
        <v>2.5021999999999999E-2</v>
      </c>
      <c r="L104" s="130">
        <f t="shared" ref="L104:O104" si="182">(F103/F99)-1</f>
        <v>2.4924999999999999E-2</v>
      </c>
      <c r="M104" s="130">
        <f t="shared" si="182"/>
        <v>2.5207E-2</v>
      </c>
      <c r="N104" s="130">
        <f t="shared" si="182"/>
        <v>2.503E-2</v>
      </c>
      <c r="O104" s="130">
        <f t="shared" si="182"/>
        <v>2.4827999999999999E-2</v>
      </c>
      <c r="P104" s="131">
        <f t="shared" ref="P104:T104" si="183">ROUND((P103*2080),5)</f>
        <v>45874.067199999998</v>
      </c>
      <c r="Q104" s="132">
        <f t="shared" si="183"/>
        <v>47709.022400000002</v>
      </c>
      <c r="R104" s="132">
        <f t="shared" si="183"/>
        <v>49617.380799999999</v>
      </c>
      <c r="S104" s="132">
        <f t="shared" si="183"/>
        <v>51602.054400000001</v>
      </c>
      <c r="T104" s="132">
        <f t="shared" si="183"/>
        <v>53666.121599999999</v>
      </c>
      <c r="U104" s="132">
        <f>ROUND((U103*2080),5)</f>
        <v>55812.806400000001</v>
      </c>
      <c r="V104" s="130">
        <f>(P103/P99)-1</f>
        <v>2.5000999999999999E-2</v>
      </c>
      <c r="W104" s="130">
        <f>(Q103/Q99)-1</f>
        <v>2.5000000000000001E-2</v>
      </c>
      <c r="X104" s="130">
        <f t="shared" ref="X104:AA104" si="184">(R103/R99)-1</f>
        <v>2.5000999999999999E-2</v>
      </c>
      <c r="Y104" s="130">
        <f t="shared" si="184"/>
        <v>2.5000000000000001E-2</v>
      </c>
      <c r="Z104" s="130">
        <f t="shared" si="184"/>
        <v>2.4999E-2</v>
      </c>
      <c r="AA104" s="130">
        <f t="shared" si="184"/>
        <v>2.5000000000000001E-2</v>
      </c>
    </row>
    <row r="105" spans="1:27" s="4" customFormat="1" ht="13.5" customHeight="1" thickBot="1" x14ac:dyDescent="0.25">
      <c r="A105" s="80"/>
      <c r="B105" s="168"/>
      <c r="C105" s="39"/>
      <c r="D105" s="189"/>
      <c r="E105" s="190"/>
      <c r="F105" s="190"/>
      <c r="G105" s="190"/>
      <c r="H105" s="190"/>
      <c r="I105" s="190"/>
      <c r="J105" s="133"/>
      <c r="K105" s="133"/>
      <c r="L105" s="133"/>
      <c r="M105" s="133"/>
      <c r="N105" s="133"/>
      <c r="O105" s="133"/>
      <c r="P105" s="134"/>
      <c r="Q105" s="135"/>
      <c r="R105" s="135"/>
      <c r="S105" s="135"/>
      <c r="T105" s="135"/>
      <c r="U105" s="135"/>
      <c r="V105" s="133"/>
      <c r="W105" s="133"/>
      <c r="X105" s="133"/>
      <c r="Y105" s="133"/>
      <c r="Z105" s="133"/>
      <c r="AA105" s="133"/>
    </row>
    <row r="106" spans="1:27" s="4" customFormat="1" ht="13.5" customHeight="1" x14ac:dyDescent="0.2">
      <c r="A106" s="79">
        <v>33</v>
      </c>
      <c r="B106" s="166"/>
      <c r="D106" s="187">
        <f t="shared" ref="D106:H107" si="185">P106</f>
        <v>22.61</v>
      </c>
      <c r="E106" s="187">
        <f t="shared" si="185"/>
        <v>23.51</v>
      </c>
      <c r="F106" s="187">
        <f t="shared" si="185"/>
        <v>24.45</v>
      </c>
      <c r="G106" s="187">
        <f t="shared" si="185"/>
        <v>25.43</v>
      </c>
      <c r="H106" s="187">
        <f t="shared" si="185"/>
        <v>26.45</v>
      </c>
      <c r="I106" s="187">
        <f>U106</f>
        <v>27.5</v>
      </c>
      <c r="J106" s="130"/>
      <c r="K106" s="130">
        <f>(E106/D106)-1</f>
        <v>3.9805E-2</v>
      </c>
      <c r="L106" s="130">
        <f t="shared" ref="L106:O106" si="186">(F106/E106)-1</f>
        <v>3.9982999999999998E-2</v>
      </c>
      <c r="M106" s="130">
        <f t="shared" si="186"/>
        <v>4.0082E-2</v>
      </c>
      <c r="N106" s="130">
        <f t="shared" si="186"/>
        <v>4.011E-2</v>
      </c>
      <c r="O106" s="130">
        <f t="shared" si="186"/>
        <v>3.9697999999999997E-2</v>
      </c>
      <c r="P106" s="204">
        <f>ROUND(VLOOKUP($A106,'2017 REG - ORD 758'!$A$9:$U$303,16,FALSE)*(1+$H$2),5)</f>
        <v>22.606190000000002</v>
      </c>
      <c r="Q106" s="204">
        <f>ROUND(VLOOKUP($A106,'2017 REG - ORD 758'!$A$9:$U$303,17,FALSE)*(1+$H$2),5)</f>
        <v>23.510439999999999</v>
      </c>
      <c r="R106" s="204">
        <f>ROUND(VLOOKUP($A106,'2017 REG - ORD 758'!$A$9:$U$303,18,FALSE)*(1+$H$2),5)</f>
        <v>24.450859999999999</v>
      </c>
      <c r="S106" s="204">
        <f>ROUND(VLOOKUP($A106,'2017 REG - ORD 758'!$A$9:$U$303,19,FALSE)*(1+$H$2),5)</f>
        <v>25.428899999999999</v>
      </c>
      <c r="T106" s="204">
        <f>ROUND(VLOOKUP($A106,'2017 REG - ORD 758'!$A$9:$U$303,20,FALSE)*(1+$H$2),5)</f>
        <v>26.44605</v>
      </c>
      <c r="U106" s="204">
        <f>ROUND(VLOOKUP($A106,'2017 REG - ORD 758'!$A$9:$U$303,21,FALSE)*(1+$H$2),5)</f>
        <v>27.503900000000002</v>
      </c>
      <c r="V106" s="130"/>
      <c r="W106" s="130">
        <f>(Q106/P106)-1</f>
        <v>0.04</v>
      </c>
      <c r="X106" s="130">
        <f t="shared" ref="X106:AA106" si="187">(R106/Q106)-1</f>
        <v>0.04</v>
      </c>
      <c r="Y106" s="130">
        <f t="shared" si="187"/>
        <v>0.04</v>
      </c>
      <c r="Z106" s="130">
        <f t="shared" si="187"/>
        <v>0.04</v>
      </c>
      <c r="AA106" s="130">
        <f t="shared" si="187"/>
        <v>0.04</v>
      </c>
    </row>
    <row r="107" spans="1:27" s="4" customFormat="1" ht="13.5" customHeight="1" x14ac:dyDescent="0.2">
      <c r="A107" s="76"/>
      <c r="B107" s="167"/>
      <c r="C107" s="29"/>
      <c r="D107" s="188">
        <f t="shared" si="185"/>
        <v>47021</v>
      </c>
      <c r="E107" s="188">
        <f t="shared" si="185"/>
        <v>48902</v>
      </c>
      <c r="F107" s="188">
        <f t="shared" si="185"/>
        <v>50858</v>
      </c>
      <c r="G107" s="188">
        <f t="shared" si="185"/>
        <v>52892</v>
      </c>
      <c r="H107" s="188">
        <f t="shared" si="185"/>
        <v>55008</v>
      </c>
      <c r="I107" s="188">
        <f>U107</f>
        <v>57208</v>
      </c>
      <c r="J107" s="130">
        <f>(D106/D103)-1</f>
        <v>2.5396999999999999E-2</v>
      </c>
      <c r="K107" s="130">
        <f>(E106/E103)-1</f>
        <v>2.4847000000000001E-2</v>
      </c>
      <c r="L107" s="130">
        <f t="shared" ref="L107:O107" si="188">(F106/F103)-1</f>
        <v>2.5156999999999999E-2</v>
      </c>
      <c r="M107" s="130">
        <f t="shared" si="188"/>
        <v>2.4989999999999998E-2</v>
      </c>
      <c r="N107" s="130">
        <f t="shared" si="188"/>
        <v>2.5194000000000001E-2</v>
      </c>
      <c r="O107" s="130">
        <f t="shared" si="188"/>
        <v>2.4972000000000001E-2</v>
      </c>
      <c r="P107" s="131">
        <f t="shared" ref="P107:T107" si="189">ROUND((P106*2080),5)</f>
        <v>47020.875200000002</v>
      </c>
      <c r="Q107" s="132">
        <f t="shared" si="189"/>
        <v>48901.715199999999</v>
      </c>
      <c r="R107" s="132">
        <f t="shared" si="189"/>
        <v>50857.788800000002</v>
      </c>
      <c r="S107" s="132">
        <f t="shared" si="189"/>
        <v>52892.112000000001</v>
      </c>
      <c r="T107" s="132">
        <f t="shared" si="189"/>
        <v>55007.784</v>
      </c>
      <c r="U107" s="132">
        <f>ROUND((U106*2080),5)</f>
        <v>57208.112000000001</v>
      </c>
      <c r="V107" s="130">
        <f>(P106/P103)-1</f>
        <v>2.4999E-2</v>
      </c>
      <c r="W107" s="130">
        <f>(Q106/Q103)-1</f>
        <v>2.4999E-2</v>
      </c>
      <c r="X107" s="130">
        <f t="shared" ref="X107:AA107" si="190">(R106/R103)-1</f>
        <v>2.4999E-2</v>
      </c>
      <c r="Y107" s="130">
        <f t="shared" si="190"/>
        <v>2.5000000000000001E-2</v>
      </c>
      <c r="Z107" s="130">
        <f t="shared" si="190"/>
        <v>2.5000000000000001E-2</v>
      </c>
      <c r="AA107" s="130">
        <f t="shared" si="190"/>
        <v>2.5000000000000001E-2</v>
      </c>
    </row>
    <row r="108" spans="1:27" s="4" customFormat="1" ht="13.5" customHeight="1" thickBot="1" x14ac:dyDescent="0.25">
      <c r="A108" s="80"/>
      <c r="B108" s="168"/>
      <c r="C108" s="39"/>
      <c r="D108" s="189"/>
      <c r="E108" s="190"/>
      <c r="F108" s="190"/>
      <c r="G108" s="190"/>
      <c r="H108" s="190"/>
      <c r="I108" s="190"/>
      <c r="J108" s="133"/>
      <c r="K108" s="133"/>
      <c r="L108" s="133"/>
      <c r="M108" s="133"/>
      <c r="N108" s="133"/>
      <c r="O108" s="133"/>
      <c r="P108" s="134"/>
      <c r="Q108" s="135"/>
      <c r="R108" s="135"/>
      <c r="S108" s="135"/>
      <c r="T108" s="135"/>
      <c r="U108" s="135"/>
      <c r="V108" s="133"/>
      <c r="W108" s="133"/>
      <c r="X108" s="133"/>
      <c r="Y108" s="133"/>
      <c r="Z108" s="133"/>
      <c r="AA108" s="133"/>
    </row>
    <row r="109" spans="1:27" s="4" customFormat="1" ht="13.5" customHeight="1" x14ac:dyDescent="0.2">
      <c r="A109" s="79">
        <v>34</v>
      </c>
      <c r="B109" s="169" t="s">
        <v>21</v>
      </c>
      <c r="C109" s="45" t="s">
        <v>105</v>
      </c>
      <c r="D109" s="187">
        <f t="shared" ref="D109:H110" si="191">P109</f>
        <v>23.17</v>
      </c>
      <c r="E109" s="187">
        <f t="shared" si="191"/>
        <v>24.1</v>
      </c>
      <c r="F109" s="187">
        <f t="shared" si="191"/>
        <v>25.06</v>
      </c>
      <c r="G109" s="187">
        <f t="shared" si="191"/>
        <v>26.06</v>
      </c>
      <c r="H109" s="187">
        <f t="shared" si="191"/>
        <v>27.11</v>
      </c>
      <c r="I109" s="187">
        <f>U109</f>
        <v>28.19</v>
      </c>
      <c r="J109" s="130"/>
      <c r="K109" s="130">
        <f>(E109/D109)-1</f>
        <v>4.0138E-2</v>
      </c>
      <c r="L109" s="130">
        <f t="shared" ref="L109:O109" si="192">(F109/E109)-1</f>
        <v>3.9834000000000001E-2</v>
      </c>
      <c r="M109" s="130">
        <f t="shared" si="192"/>
        <v>3.9904000000000002E-2</v>
      </c>
      <c r="N109" s="130">
        <f t="shared" si="192"/>
        <v>4.0292000000000001E-2</v>
      </c>
      <c r="O109" s="130">
        <f t="shared" si="192"/>
        <v>3.9837999999999998E-2</v>
      </c>
      <c r="P109" s="204">
        <f>ROUND(VLOOKUP($A109,'2017 REG - ORD 758'!$A$9:$U$303,16,FALSE)*(1+$H$2),5)</f>
        <v>23.171340000000001</v>
      </c>
      <c r="Q109" s="204">
        <f>ROUND(VLOOKUP($A109,'2017 REG - ORD 758'!$A$9:$U$303,17,FALSE)*(1+$H$2),5)</f>
        <v>24.098199999999999</v>
      </c>
      <c r="R109" s="204">
        <f>ROUND(VLOOKUP($A109,'2017 REG - ORD 758'!$A$9:$U$303,18,FALSE)*(1+$H$2),5)</f>
        <v>25.06213</v>
      </c>
      <c r="S109" s="204">
        <f>ROUND(VLOOKUP($A109,'2017 REG - ORD 758'!$A$9:$U$303,19,FALSE)*(1+$H$2),5)</f>
        <v>26.064620000000001</v>
      </c>
      <c r="T109" s="204">
        <f>ROUND(VLOOKUP($A109,'2017 REG - ORD 758'!$A$9:$U$303,20,FALSE)*(1+$H$2),5)</f>
        <v>27.107199999999999</v>
      </c>
      <c r="U109" s="204">
        <f>ROUND(VLOOKUP($A109,'2017 REG - ORD 758'!$A$9:$U$303,21,FALSE)*(1+$H$2),5)</f>
        <v>28.191500000000001</v>
      </c>
      <c r="V109" s="130"/>
      <c r="W109" s="130">
        <f>(Q109/P109)-1</f>
        <v>0.04</v>
      </c>
      <c r="X109" s="130">
        <f t="shared" ref="X109:AA109" si="193">(R109/Q109)-1</f>
        <v>0.04</v>
      </c>
      <c r="Y109" s="130">
        <f t="shared" si="193"/>
        <v>0.04</v>
      </c>
      <c r="Z109" s="130">
        <f t="shared" si="193"/>
        <v>0.04</v>
      </c>
      <c r="AA109" s="130">
        <f t="shared" si="193"/>
        <v>0.04</v>
      </c>
    </row>
    <row r="110" spans="1:27" s="4" customFormat="1" ht="13.5" customHeight="1" x14ac:dyDescent="0.2">
      <c r="A110" s="76"/>
      <c r="B110" s="167" t="s">
        <v>195</v>
      </c>
      <c r="C110" s="24" t="s">
        <v>105</v>
      </c>
      <c r="D110" s="188">
        <f t="shared" si="191"/>
        <v>48196</v>
      </c>
      <c r="E110" s="188">
        <f t="shared" si="191"/>
        <v>50124</v>
      </c>
      <c r="F110" s="188">
        <f t="shared" si="191"/>
        <v>52129</v>
      </c>
      <c r="G110" s="188">
        <f t="shared" si="191"/>
        <v>54214</v>
      </c>
      <c r="H110" s="188">
        <f t="shared" si="191"/>
        <v>56383</v>
      </c>
      <c r="I110" s="188">
        <f>U110</f>
        <v>58638</v>
      </c>
      <c r="J110" s="130">
        <f>(D109/D106)-1</f>
        <v>2.4767999999999998E-2</v>
      </c>
      <c r="K110" s="130">
        <f>(E109/E106)-1</f>
        <v>2.5096E-2</v>
      </c>
      <c r="L110" s="130">
        <f t="shared" ref="L110:O110" si="194">(F109/F106)-1</f>
        <v>2.4948999999999999E-2</v>
      </c>
      <c r="M110" s="130">
        <f t="shared" si="194"/>
        <v>2.4774000000000001E-2</v>
      </c>
      <c r="N110" s="130">
        <f t="shared" si="194"/>
        <v>2.4952999999999999E-2</v>
      </c>
      <c r="O110" s="130">
        <f t="shared" si="194"/>
        <v>2.5090999999999999E-2</v>
      </c>
      <c r="P110" s="131">
        <f t="shared" ref="P110:T110" si="195">ROUND((P109*2080),5)</f>
        <v>48196.387199999997</v>
      </c>
      <c r="Q110" s="132">
        <f t="shared" si="195"/>
        <v>50124.256000000001</v>
      </c>
      <c r="R110" s="132">
        <f t="shared" si="195"/>
        <v>52129.2304</v>
      </c>
      <c r="S110" s="132">
        <f t="shared" si="195"/>
        <v>54214.409599999999</v>
      </c>
      <c r="T110" s="132">
        <f t="shared" si="195"/>
        <v>56382.976000000002</v>
      </c>
      <c r="U110" s="132">
        <f>ROUND((U109*2080),5)</f>
        <v>58638.32</v>
      </c>
      <c r="V110" s="130">
        <f>(P109/P106)-1</f>
        <v>2.5000000000000001E-2</v>
      </c>
      <c r="W110" s="130">
        <f>(Q109/Q106)-1</f>
        <v>2.5000000000000001E-2</v>
      </c>
      <c r="X110" s="130">
        <f t="shared" ref="X110:AA110" si="196">(R109/R106)-1</f>
        <v>2.5000000000000001E-2</v>
      </c>
      <c r="Y110" s="130">
        <f t="shared" si="196"/>
        <v>2.5000000000000001E-2</v>
      </c>
      <c r="Z110" s="130">
        <f t="shared" si="196"/>
        <v>2.5000000000000001E-2</v>
      </c>
      <c r="AA110" s="130">
        <f t="shared" si="196"/>
        <v>2.5000000000000001E-2</v>
      </c>
    </row>
    <row r="111" spans="1:27" s="4" customFormat="1" ht="13.5" customHeight="1" x14ac:dyDescent="0.2">
      <c r="A111" s="76"/>
      <c r="B111" s="167" t="s">
        <v>220</v>
      </c>
      <c r="C111" s="24" t="s">
        <v>105</v>
      </c>
      <c r="D111" s="196"/>
      <c r="E111" s="188"/>
      <c r="F111" s="188"/>
      <c r="G111" s="188"/>
      <c r="H111" s="188"/>
      <c r="I111" s="188"/>
      <c r="J111" s="130"/>
      <c r="K111" s="130"/>
      <c r="L111" s="130"/>
      <c r="M111" s="130"/>
      <c r="N111" s="130"/>
      <c r="O111" s="130"/>
      <c r="P111" s="131"/>
      <c r="Q111" s="132"/>
      <c r="R111" s="132"/>
      <c r="S111" s="132"/>
      <c r="T111" s="132"/>
      <c r="U111" s="132"/>
      <c r="V111" s="130"/>
      <c r="W111" s="130"/>
      <c r="X111" s="130"/>
      <c r="Y111" s="130"/>
      <c r="Z111" s="130"/>
      <c r="AA111" s="130"/>
    </row>
    <row r="112" spans="1:27" s="4" customFormat="1" ht="13.5" customHeight="1" x14ac:dyDescent="0.2">
      <c r="A112" s="76"/>
      <c r="B112" s="167" t="s">
        <v>221</v>
      </c>
      <c r="C112" s="24" t="s">
        <v>105</v>
      </c>
      <c r="D112" s="196"/>
      <c r="E112" s="188"/>
      <c r="F112" s="188"/>
      <c r="G112" s="188"/>
      <c r="H112" s="188"/>
      <c r="I112" s="188"/>
      <c r="J112" s="130"/>
      <c r="K112" s="130"/>
      <c r="L112" s="130"/>
      <c r="M112" s="130"/>
      <c r="N112" s="130"/>
      <c r="O112" s="130"/>
      <c r="P112" s="131"/>
      <c r="Q112" s="132"/>
      <c r="R112" s="132"/>
      <c r="S112" s="132"/>
      <c r="T112" s="132"/>
      <c r="U112" s="132"/>
      <c r="V112" s="130"/>
      <c r="W112" s="130"/>
      <c r="X112" s="130"/>
      <c r="Y112" s="130"/>
      <c r="Z112" s="130"/>
      <c r="AA112" s="130"/>
    </row>
    <row r="113" spans="1:27" s="4" customFormat="1" ht="13.5" customHeight="1" thickBot="1" x14ac:dyDescent="0.25">
      <c r="A113" s="80"/>
      <c r="B113" s="170"/>
      <c r="C113" s="49"/>
      <c r="D113" s="189"/>
      <c r="E113" s="190"/>
      <c r="F113" s="190"/>
      <c r="G113" s="190"/>
      <c r="H113" s="190"/>
      <c r="I113" s="190"/>
      <c r="J113" s="133"/>
      <c r="K113" s="133"/>
      <c r="L113" s="133"/>
      <c r="M113" s="133"/>
      <c r="N113" s="133"/>
      <c r="O113" s="133"/>
      <c r="P113" s="134"/>
      <c r="Q113" s="135"/>
      <c r="R113" s="135"/>
      <c r="S113" s="135"/>
      <c r="T113" s="135"/>
      <c r="U113" s="135"/>
      <c r="V113" s="133"/>
      <c r="W113" s="133"/>
      <c r="X113" s="133"/>
      <c r="Y113" s="133"/>
      <c r="Z113" s="133"/>
      <c r="AA113" s="133"/>
    </row>
    <row r="114" spans="1:27" s="4" customFormat="1" ht="13.5" customHeight="1" x14ac:dyDescent="0.2">
      <c r="A114" s="79">
        <v>35</v>
      </c>
      <c r="B114" s="169"/>
      <c r="C114" s="45"/>
      <c r="D114" s="187">
        <f t="shared" ref="D114:H115" si="197">P114</f>
        <v>23.75</v>
      </c>
      <c r="E114" s="187">
        <f t="shared" si="197"/>
        <v>24.7</v>
      </c>
      <c r="F114" s="187">
        <f t="shared" si="197"/>
        <v>25.69</v>
      </c>
      <c r="G114" s="187">
        <f t="shared" si="197"/>
        <v>26.72</v>
      </c>
      <c r="H114" s="187">
        <f t="shared" si="197"/>
        <v>27.78</v>
      </c>
      <c r="I114" s="187">
        <f>U114</f>
        <v>28.9</v>
      </c>
      <c r="J114" s="130"/>
      <c r="K114" s="130">
        <f>(E114/D114)-1</f>
        <v>0.04</v>
      </c>
      <c r="L114" s="130">
        <f t="shared" ref="L114:O114" si="198">(F114/E114)-1</f>
        <v>4.0080999999999999E-2</v>
      </c>
      <c r="M114" s="130">
        <f t="shared" si="198"/>
        <v>4.0092999999999997E-2</v>
      </c>
      <c r="N114" s="130">
        <f t="shared" si="198"/>
        <v>3.9670999999999998E-2</v>
      </c>
      <c r="O114" s="130">
        <f t="shared" si="198"/>
        <v>4.0316999999999999E-2</v>
      </c>
      <c r="P114" s="204">
        <f>ROUND(VLOOKUP($A114,'2017 REG - ORD 758'!$A$9:$U$303,16,FALSE)*(1+$H$2),5)</f>
        <v>23.750630000000001</v>
      </c>
      <c r="Q114" s="204">
        <f>ROUND(VLOOKUP($A114,'2017 REG - ORD 758'!$A$9:$U$303,17,FALSE)*(1+$H$2),5)</f>
        <v>24.70065</v>
      </c>
      <c r="R114" s="204">
        <f>ROUND(VLOOKUP($A114,'2017 REG - ORD 758'!$A$9:$U$303,18,FALSE)*(1+$H$2),5)</f>
        <v>25.688680000000002</v>
      </c>
      <c r="S114" s="204">
        <f>ROUND(VLOOKUP($A114,'2017 REG - ORD 758'!$A$9:$U$303,19,FALSE)*(1+$H$2),5)</f>
        <v>26.716229999999999</v>
      </c>
      <c r="T114" s="204">
        <f>ROUND(VLOOKUP($A114,'2017 REG - ORD 758'!$A$9:$U$303,20,FALSE)*(1+$H$2),5)</f>
        <v>27.784880000000001</v>
      </c>
      <c r="U114" s="204">
        <f>ROUND(VLOOKUP($A114,'2017 REG - ORD 758'!$A$9:$U$303,21,FALSE)*(1+$H$2),5)</f>
        <v>28.89629</v>
      </c>
      <c r="V114" s="130"/>
      <c r="W114" s="130">
        <f>(Q114/P114)-1</f>
        <v>0.04</v>
      </c>
      <c r="X114" s="130">
        <f t="shared" ref="X114:AA114" si="199">(R114/Q114)-1</f>
        <v>0.04</v>
      </c>
      <c r="Y114" s="130">
        <f t="shared" si="199"/>
        <v>0.04</v>
      </c>
      <c r="Z114" s="130">
        <f t="shared" si="199"/>
        <v>0.04</v>
      </c>
      <c r="AA114" s="130">
        <f t="shared" si="199"/>
        <v>4.0001000000000002E-2</v>
      </c>
    </row>
    <row r="115" spans="1:27" s="4" customFormat="1" ht="13.5" customHeight="1" x14ac:dyDescent="0.2">
      <c r="A115" s="76" t="s">
        <v>141</v>
      </c>
      <c r="B115" s="167"/>
      <c r="C115" s="24"/>
      <c r="D115" s="188">
        <f t="shared" si="197"/>
        <v>49401</v>
      </c>
      <c r="E115" s="188">
        <f t="shared" si="197"/>
        <v>51377</v>
      </c>
      <c r="F115" s="188">
        <f t="shared" si="197"/>
        <v>53432</v>
      </c>
      <c r="G115" s="188">
        <f t="shared" si="197"/>
        <v>55570</v>
      </c>
      <c r="H115" s="188">
        <f t="shared" si="197"/>
        <v>57793</v>
      </c>
      <c r="I115" s="188">
        <f>U115</f>
        <v>60104</v>
      </c>
      <c r="J115" s="130">
        <f>(D114/D109)-1</f>
        <v>2.5031999999999999E-2</v>
      </c>
      <c r="K115" s="130">
        <f>(E114/E109)-1</f>
        <v>2.4896000000000001E-2</v>
      </c>
      <c r="L115" s="130">
        <f t="shared" ref="L115:O115" si="200">(F114/F109)-1</f>
        <v>2.5139999999999999E-2</v>
      </c>
      <c r="M115" s="130">
        <f t="shared" si="200"/>
        <v>2.5326000000000001E-2</v>
      </c>
      <c r="N115" s="130">
        <f t="shared" si="200"/>
        <v>2.4714E-2</v>
      </c>
      <c r="O115" s="130">
        <f t="shared" si="200"/>
        <v>2.5186E-2</v>
      </c>
      <c r="P115" s="131">
        <f t="shared" ref="P115:T115" si="201">ROUND((P114*2080),5)</f>
        <v>49401.310400000002</v>
      </c>
      <c r="Q115" s="132">
        <f t="shared" si="201"/>
        <v>51377.351999999999</v>
      </c>
      <c r="R115" s="132">
        <f t="shared" si="201"/>
        <v>53432.454400000002</v>
      </c>
      <c r="S115" s="132">
        <f t="shared" si="201"/>
        <v>55569.758399999999</v>
      </c>
      <c r="T115" s="132">
        <f t="shared" si="201"/>
        <v>57792.5504</v>
      </c>
      <c r="U115" s="132">
        <f>ROUND((U114*2080),5)</f>
        <v>60104.283199999998</v>
      </c>
      <c r="V115" s="130">
        <f>(P114/P109)-1</f>
        <v>2.5000000000000001E-2</v>
      </c>
      <c r="W115" s="130">
        <f>(Q114/Q109)-1</f>
        <v>2.5000000000000001E-2</v>
      </c>
      <c r="X115" s="130">
        <f t="shared" ref="X115:AA115" si="202">(R114/R109)-1</f>
        <v>2.5000000000000001E-2</v>
      </c>
      <c r="Y115" s="130">
        <f t="shared" si="202"/>
        <v>2.5000000000000001E-2</v>
      </c>
      <c r="Z115" s="130">
        <f t="shared" si="202"/>
        <v>2.5000000000000001E-2</v>
      </c>
      <c r="AA115" s="130">
        <f t="shared" si="202"/>
        <v>2.5000000000000001E-2</v>
      </c>
    </row>
    <row r="116" spans="1:27" s="4" customFormat="1" ht="13.5" customHeight="1" thickBot="1" x14ac:dyDescent="0.25">
      <c r="A116" s="80"/>
      <c r="B116" s="168"/>
      <c r="C116" s="39"/>
      <c r="D116" s="189"/>
      <c r="E116" s="190"/>
      <c r="F116" s="190"/>
      <c r="G116" s="190"/>
      <c r="H116" s="190"/>
      <c r="I116" s="190"/>
      <c r="J116" s="133"/>
      <c r="K116" s="133"/>
      <c r="L116" s="133"/>
      <c r="M116" s="133"/>
      <c r="N116" s="133"/>
      <c r="O116" s="133"/>
      <c r="P116" s="134"/>
      <c r="Q116" s="135"/>
      <c r="R116" s="135"/>
      <c r="S116" s="135"/>
      <c r="T116" s="135"/>
      <c r="U116" s="135"/>
      <c r="V116" s="133"/>
      <c r="W116" s="133"/>
      <c r="X116" s="133"/>
      <c r="Y116" s="133"/>
      <c r="Z116" s="133"/>
      <c r="AA116" s="133"/>
    </row>
    <row r="117" spans="1:27" s="4" customFormat="1" ht="13.5" customHeight="1" x14ac:dyDescent="0.2">
      <c r="A117" s="79">
        <v>36</v>
      </c>
      <c r="B117" s="169" t="s">
        <v>24</v>
      </c>
      <c r="C117" s="45" t="s">
        <v>105</v>
      </c>
      <c r="D117" s="187">
        <f t="shared" ref="D117:H118" si="203">P117</f>
        <v>24.34</v>
      </c>
      <c r="E117" s="187">
        <f t="shared" si="203"/>
        <v>25.32</v>
      </c>
      <c r="F117" s="187">
        <f t="shared" si="203"/>
        <v>26.33</v>
      </c>
      <c r="G117" s="187">
        <f t="shared" si="203"/>
        <v>27.38</v>
      </c>
      <c r="H117" s="187">
        <f t="shared" si="203"/>
        <v>28.48</v>
      </c>
      <c r="I117" s="187">
        <f>U117</f>
        <v>29.62</v>
      </c>
      <c r="J117" s="130"/>
      <c r="K117" s="130">
        <f>(E117/D117)-1</f>
        <v>4.0263E-2</v>
      </c>
      <c r="L117" s="130">
        <f t="shared" ref="L117:O117" si="204">(F117/E117)-1</f>
        <v>3.9889000000000001E-2</v>
      </c>
      <c r="M117" s="130">
        <f t="shared" si="204"/>
        <v>3.9877999999999997E-2</v>
      </c>
      <c r="N117" s="130">
        <f t="shared" si="204"/>
        <v>4.0175000000000002E-2</v>
      </c>
      <c r="O117" s="130">
        <f t="shared" si="204"/>
        <v>4.0028000000000001E-2</v>
      </c>
      <c r="P117" s="204">
        <f>ROUND(VLOOKUP($A117,'2017 REG - ORD 758'!$A$9:$U$303,16,FALSE)*(1+$H$2),5)</f>
        <v>24.34441</v>
      </c>
      <c r="Q117" s="204">
        <f>ROUND(VLOOKUP($A117,'2017 REG - ORD 758'!$A$9:$U$303,17,FALSE)*(1+$H$2),5)</f>
        <v>25.318180000000002</v>
      </c>
      <c r="R117" s="204">
        <f>ROUND(VLOOKUP($A117,'2017 REG - ORD 758'!$A$9:$U$303,18,FALSE)*(1+$H$2),5)</f>
        <v>26.330909999999999</v>
      </c>
      <c r="S117" s="204">
        <f>ROUND(VLOOKUP($A117,'2017 REG - ORD 758'!$A$9:$U$303,19,FALSE)*(1+$H$2),5)</f>
        <v>27.384150000000002</v>
      </c>
      <c r="T117" s="204">
        <f>ROUND(VLOOKUP($A117,'2017 REG - ORD 758'!$A$9:$U$303,20,FALSE)*(1+$H$2),5)</f>
        <v>28.479520000000001</v>
      </c>
      <c r="U117" s="204">
        <f>ROUND(VLOOKUP($A117,'2017 REG - ORD 758'!$A$9:$U$303,21,FALSE)*(1+$H$2),5)</f>
        <v>29.618690000000001</v>
      </c>
      <c r="V117" s="130"/>
      <c r="W117" s="130">
        <f>(Q117/P117)-1</f>
        <v>0.04</v>
      </c>
      <c r="X117" s="130">
        <f t="shared" ref="X117:AA117" si="205">(R117/Q117)-1</f>
        <v>0.04</v>
      </c>
      <c r="Y117" s="130">
        <f t="shared" si="205"/>
        <v>0.04</v>
      </c>
      <c r="Z117" s="130">
        <f t="shared" si="205"/>
        <v>0.04</v>
      </c>
      <c r="AA117" s="130">
        <f t="shared" si="205"/>
        <v>0.04</v>
      </c>
    </row>
    <row r="118" spans="1:27" s="4" customFormat="1" ht="13.5" customHeight="1" x14ac:dyDescent="0.2">
      <c r="A118" s="76"/>
      <c r="B118" s="167" t="s">
        <v>158</v>
      </c>
      <c r="C118" s="24" t="s">
        <v>105</v>
      </c>
      <c r="D118" s="188">
        <f t="shared" si="203"/>
        <v>50636</v>
      </c>
      <c r="E118" s="188">
        <f t="shared" si="203"/>
        <v>52662</v>
      </c>
      <c r="F118" s="188">
        <f t="shared" si="203"/>
        <v>54768</v>
      </c>
      <c r="G118" s="188">
        <f t="shared" si="203"/>
        <v>56959</v>
      </c>
      <c r="H118" s="188">
        <f t="shared" si="203"/>
        <v>59237</v>
      </c>
      <c r="I118" s="188">
        <f>U118</f>
        <v>61607</v>
      </c>
      <c r="J118" s="130">
        <f>(D117/D114)-1</f>
        <v>2.4841999999999999E-2</v>
      </c>
      <c r="K118" s="130">
        <f>(E117/E114)-1</f>
        <v>2.5100999999999998E-2</v>
      </c>
      <c r="L118" s="130">
        <f t="shared" ref="L118:O118" si="206">(F117/F114)-1</f>
        <v>2.4912E-2</v>
      </c>
      <c r="M118" s="130">
        <f t="shared" si="206"/>
        <v>2.4701000000000001E-2</v>
      </c>
      <c r="N118" s="130">
        <f t="shared" si="206"/>
        <v>2.5198000000000002E-2</v>
      </c>
      <c r="O118" s="130">
        <f t="shared" si="206"/>
        <v>2.4913000000000001E-2</v>
      </c>
      <c r="P118" s="131">
        <f t="shared" ref="P118:T118" si="207">ROUND((P117*2080),5)</f>
        <v>50636.372799999997</v>
      </c>
      <c r="Q118" s="132">
        <f t="shared" si="207"/>
        <v>52661.814400000003</v>
      </c>
      <c r="R118" s="132">
        <f t="shared" si="207"/>
        <v>54768.292800000003</v>
      </c>
      <c r="S118" s="132">
        <f t="shared" si="207"/>
        <v>56959.031999999999</v>
      </c>
      <c r="T118" s="132">
        <f t="shared" si="207"/>
        <v>59237.401599999997</v>
      </c>
      <c r="U118" s="132">
        <f>ROUND((U117*2080),5)</f>
        <v>61606.875200000002</v>
      </c>
      <c r="V118" s="130">
        <f>(P117/P114)-1</f>
        <v>2.5000999999999999E-2</v>
      </c>
      <c r="W118" s="130">
        <f>(Q117/Q114)-1</f>
        <v>2.5000999999999999E-2</v>
      </c>
      <c r="X118" s="130">
        <f t="shared" ref="X118:AA118" si="208">(R117/R114)-1</f>
        <v>2.5000999999999999E-2</v>
      </c>
      <c r="Y118" s="130">
        <f t="shared" si="208"/>
        <v>2.5000999999999999E-2</v>
      </c>
      <c r="Z118" s="130">
        <f t="shared" si="208"/>
        <v>2.5000999999999999E-2</v>
      </c>
      <c r="AA118" s="130">
        <f t="shared" si="208"/>
        <v>2.5000000000000001E-2</v>
      </c>
    </row>
    <row r="119" spans="1:27" s="4" customFormat="1" ht="13.5" customHeight="1" thickBot="1" x14ac:dyDescent="0.25">
      <c r="A119" s="80"/>
      <c r="B119" s="168"/>
      <c r="C119" s="39"/>
      <c r="D119" s="189"/>
      <c r="E119" s="190"/>
      <c r="F119" s="190"/>
      <c r="G119" s="190"/>
      <c r="H119" s="190"/>
      <c r="I119" s="190"/>
      <c r="J119" s="133"/>
      <c r="K119" s="133"/>
      <c r="L119" s="133"/>
      <c r="M119" s="133"/>
      <c r="N119" s="133"/>
      <c r="O119" s="133"/>
      <c r="P119" s="134"/>
      <c r="Q119" s="135"/>
      <c r="R119" s="135"/>
      <c r="S119" s="135"/>
      <c r="T119" s="135"/>
      <c r="U119" s="135"/>
      <c r="V119" s="133"/>
      <c r="W119" s="133"/>
      <c r="X119" s="133"/>
      <c r="Y119" s="133"/>
      <c r="Z119" s="133"/>
      <c r="AA119" s="133"/>
    </row>
    <row r="120" spans="1:27" s="4" customFormat="1" ht="13.5" customHeight="1" x14ac:dyDescent="0.2">
      <c r="A120" s="79">
        <v>37</v>
      </c>
      <c r="B120" s="166" t="s">
        <v>25</v>
      </c>
      <c r="C120" s="45" t="s">
        <v>105</v>
      </c>
      <c r="D120" s="187">
        <f t="shared" ref="D120:H121" si="209">P120</f>
        <v>24.95</v>
      </c>
      <c r="E120" s="187">
        <f t="shared" si="209"/>
        <v>25.95</v>
      </c>
      <c r="F120" s="187">
        <f t="shared" si="209"/>
        <v>26.99</v>
      </c>
      <c r="G120" s="187">
        <f t="shared" si="209"/>
        <v>28.07</v>
      </c>
      <c r="H120" s="187">
        <f t="shared" si="209"/>
        <v>29.19</v>
      </c>
      <c r="I120" s="187">
        <f>U120</f>
        <v>30.36</v>
      </c>
      <c r="J120" s="130"/>
      <c r="K120" s="130">
        <f>(E120/D120)-1</f>
        <v>4.0079999999999998E-2</v>
      </c>
      <c r="L120" s="130">
        <f t="shared" ref="L120:O120" si="210">(F120/E120)-1</f>
        <v>4.0077000000000002E-2</v>
      </c>
      <c r="M120" s="130">
        <f t="shared" si="210"/>
        <v>4.0015000000000002E-2</v>
      </c>
      <c r="N120" s="130">
        <f t="shared" si="210"/>
        <v>3.9899999999999998E-2</v>
      </c>
      <c r="O120" s="130">
        <f t="shared" si="210"/>
        <v>4.0082E-2</v>
      </c>
      <c r="P120" s="204">
        <f>ROUND(VLOOKUP($A120,'2017 REG - ORD 758'!$A$9:$U$303,16,FALSE)*(1+$H$2),5)</f>
        <v>24.953009999999999</v>
      </c>
      <c r="Q120" s="204">
        <f>ROUND(VLOOKUP($A120,'2017 REG - ORD 758'!$A$9:$U$303,17,FALSE)*(1+$H$2),5)</f>
        <v>25.951139999999999</v>
      </c>
      <c r="R120" s="204">
        <f>ROUND(VLOOKUP($A120,'2017 REG - ORD 758'!$A$9:$U$303,18,FALSE)*(1+$H$2),5)</f>
        <v>26.989180000000001</v>
      </c>
      <c r="S120" s="204">
        <f>ROUND(VLOOKUP($A120,'2017 REG - ORD 758'!$A$9:$U$303,19,FALSE)*(1+$H$2),5)</f>
        <v>28.068750000000001</v>
      </c>
      <c r="T120" s="204">
        <f>ROUND(VLOOKUP($A120,'2017 REG - ORD 758'!$A$9:$U$303,20,FALSE)*(1+$H$2),5)</f>
        <v>29.191500000000001</v>
      </c>
      <c r="U120" s="204">
        <f>ROUND(VLOOKUP($A120,'2017 REG - ORD 758'!$A$9:$U$303,21,FALSE)*(1+$H$2),5)</f>
        <v>30.359169999999999</v>
      </c>
      <c r="V120" s="130"/>
      <c r="W120" s="130">
        <f>(Q120/P120)-1</f>
        <v>0.04</v>
      </c>
      <c r="X120" s="130">
        <f t="shared" ref="X120:AA120" si="211">(R120/Q120)-1</f>
        <v>0.04</v>
      </c>
      <c r="Y120" s="130">
        <f t="shared" si="211"/>
        <v>0.04</v>
      </c>
      <c r="Z120" s="130">
        <f t="shared" si="211"/>
        <v>0.04</v>
      </c>
      <c r="AA120" s="130">
        <f t="shared" si="211"/>
        <v>0.04</v>
      </c>
    </row>
    <row r="121" spans="1:27" s="4" customFormat="1" ht="13.5" customHeight="1" x14ac:dyDescent="0.2">
      <c r="A121" s="76" t="s">
        <v>141</v>
      </c>
      <c r="B121" s="167" t="s">
        <v>157</v>
      </c>
      <c r="C121" s="29" t="s">
        <v>105</v>
      </c>
      <c r="D121" s="188">
        <f t="shared" si="209"/>
        <v>51902</v>
      </c>
      <c r="E121" s="188">
        <f t="shared" si="209"/>
        <v>53978</v>
      </c>
      <c r="F121" s="188">
        <f t="shared" si="209"/>
        <v>56137</v>
      </c>
      <c r="G121" s="188">
        <f t="shared" si="209"/>
        <v>58383</v>
      </c>
      <c r="H121" s="188">
        <f t="shared" si="209"/>
        <v>60718</v>
      </c>
      <c r="I121" s="188">
        <f>U121</f>
        <v>63147</v>
      </c>
      <c r="J121" s="130">
        <f>(D120/D117)-1</f>
        <v>2.5062000000000001E-2</v>
      </c>
      <c r="K121" s="130">
        <f>(E120/E117)-1</f>
        <v>2.4882000000000001E-2</v>
      </c>
      <c r="L121" s="130">
        <f t="shared" ref="L121:O121" si="212">(F120/F117)-1</f>
        <v>2.5066000000000001E-2</v>
      </c>
      <c r="M121" s="130">
        <f t="shared" si="212"/>
        <v>2.5201000000000001E-2</v>
      </c>
      <c r="N121" s="130">
        <f t="shared" si="212"/>
        <v>2.4930000000000001E-2</v>
      </c>
      <c r="O121" s="130">
        <f t="shared" si="212"/>
        <v>2.4983000000000002E-2</v>
      </c>
      <c r="P121" s="131">
        <f t="shared" ref="P121:T121" si="213">ROUND((P120*2080),5)</f>
        <v>51902.260799999996</v>
      </c>
      <c r="Q121" s="132">
        <f t="shared" si="213"/>
        <v>53978.371200000001</v>
      </c>
      <c r="R121" s="132">
        <f t="shared" si="213"/>
        <v>56137.494400000003</v>
      </c>
      <c r="S121" s="132">
        <f t="shared" si="213"/>
        <v>58383</v>
      </c>
      <c r="T121" s="132">
        <f t="shared" si="213"/>
        <v>60718.32</v>
      </c>
      <c r="U121" s="132">
        <f>ROUND((U120*2080),5)</f>
        <v>63147.073600000003</v>
      </c>
      <c r="V121" s="130">
        <f>(P120/P117)-1</f>
        <v>2.5000000000000001E-2</v>
      </c>
      <c r="W121" s="130">
        <f>(Q120/Q117)-1</f>
        <v>2.5000000000000001E-2</v>
      </c>
      <c r="X121" s="130">
        <f t="shared" ref="X121:AA121" si="214">(R120/R117)-1</f>
        <v>2.5000000000000001E-2</v>
      </c>
      <c r="Y121" s="130">
        <f t="shared" si="214"/>
        <v>2.5000000000000001E-2</v>
      </c>
      <c r="Z121" s="130">
        <f t="shared" si="214"/>
        <v>2.5000000000000001E-2</v>
      </c>
      <c r="AA121" s="130">
        <f t="shared" si="214"/>
        <v>2.5000000000000001E-2</v>
      </c>
    </row>
    <row r="122" spans="1:27" s="4" customFormat="1" ht="13.5" customHeight="1" x14ac:dyDescent="0.2">
      <c r="A122" s="76"/>
      <c r="B122" s="167" t="s">
        <v>222</v>
      </c>
      <c r="C122" s="29" t="s">
        <v>105</v>
      </c>
      <c r="D122" s="194"/>
      <c r="E122" s="195"/>
      <c r="F122" s="195"/>
      <c r="G122" s="195"/>
      <c r="H122" s="195"/>
      <c r="I122" s="195"/>
      <c r="J122" s="136"/>
      <c r="K122" s="136"/>
      <c r="L122" s="136"/>
      <c r="M122" s="136"/>
      <c r="N122" s="136"/>
      <c r="O122" s="136"/>
      <c r="P122" s="131"/>
      <c r="Q122" s="132"/>
      <c r="R122" s="132"/>
      <c r="S122" s="132"/>
      <c r="T122" s="132"/>
      <c r="U122" s="132"/>
      <c r="V122" s="136"/>
      <c r="W122" s="136"/>
      <c r="X122" s="136"/>
      <c r="Y122" s="136"/>
      <c r="Z122" s="136"/>
      <c r="AA122" s="136"/>
    </row>
    <row r="123" spans="1:27" s="4" customFormat="1" ht="13.5" customHeight="1" thickBot="1" x14ac:dyDescent="0.25">
      <c r="A123" s="80"/>
      <c r="B123" s="168"/>
      <c r="C123" s="39"/>
      <c r="D123" s="189"/>
      <c r="E123" s="190"/>
      <c r="F123" s="190"/>
      <c r="G123" s="190"/>
      <c r="H123" s="190"/>
      <c r="I123" s="190"/>
      <c r="J123" s="133"/>
      <c r="K123" s="133"/>
      <c r="L123" s="133"/>
      <c r="M123" s="133"/>
      <c r="N123" s="133"/>
      <c r="O123" s="133"/>
      <c r="P123" s="134"/>
      <c r="Q123" s="135"/>
      <c r="R123" s="135"/>
      <c r="S123" s="135"/>
      <c r="T123" s="135"/>
      <c r="U123" s="135"/>
      <c r="V123" s="133"/>
      <c r="W123" s="133"/>
      <c r="X123" s="133"/>
      <c r="Y123" s="133"/>
      <c r="Z123" s="133"/>
      <c r="AA123" s="133"/>
    </row>
    <row r="124" spans="1:27" s="4" customFormat="1" ht="13.5" customHeight="1" x14ac:dyDescent="0.2">
      <c r="A124" s="79">
        <v>38</v>
      </c>
      <c r="B124" s="166" t="s">
        <v>26</v>
      </c>
      <c r="C124" s="45" t="s">
        <v>105</v>
      </c>
      <c r="D124" s="187">
        <f t="shared" ref="D124:H125" si="215">P124</f>
        <v>25.58</v>
      </c>
      <c r="E124" s="187">
        <f t="shared" si="215"/>
        <v>26.6</v>
      </c>
      <c r="F124" s="187">
        <f t="shared" si="215"/>
        <v>27.66</v>
      </c>
      <c r="G124" s="187">
        <f t="shared" si="215"/>
        <v>28.77</v>
      </c>
      <c r="H124" s="187">
        <f t="shared" si="215"/>
        <v>29.92</v>
      </c>
      <c r="I124" s="187">
        <f>U124</f>
        <v>31.12</v>
      </c>
      <c r="J124" s="130"/>
      <c r="K124" s="130">
        <f>(E124/D124)-1</f>
        <v>3.9875000000000001E-2</v>
      </c>
      <c r="L124" s="130">
        <f t="shared" ref="L124:O124" si="216">(F124/E124)-1</f>
        <v>3.9849999999999997E-2</v>
      </c>
      <c r="M124" s="130">
        <f t="shared" si="216"/>
        <v>4.0129999999999999E-2</v>
      </c>
      <c r="N124" s="130">
        <f t="shared" si="216"/>
        <v>3.9972000000000001E-2</v>
      </c>
      <c r="O124" s="130">
        <f t="shared" si="216"/>
        <v>4.0106999999999997E-2</v>
      </c>
      <c r="P124" s="204">
        <f>ROUND(VLOOKUP($A124,'2017 REG - ORD 758'!$A$9:$U$303,16,FALSE)*(1+$H$2),5)</f>
        <v>25.576840000000001</v>
      </c>
      <c r="Q124" s="204">
        <f>ROUND(VLOOKUP($A124,'2017 REG - ORD 758'!$A$9:$U$303,17,FALSE)*(1+$H$2),5)</f>
        <v>26.599910000000001</v>
      </c>
      <c r="R124" s="204">
        <f>ROUND(VLOOKUP($A124,'2017 REG - ORD 758'!$A$9:$U$303,18,FALSE)*(1+$H$2),5)</f>
        <v>27.663910000000001</v>
      </c>
      <c r="S124" s="204">
        <f>ROUND(VLOOKUP($A124,'2017 REG - ORD 758'!$A$9:$U$303,19,FALSE)*(1+$H$2),5)</f>
        <v>28.77047</v>
      </c>
      <c r="T124" s="204">
        <f>ROUND(VLOOKUP($A124,'2017 REG - ORD 758'!$A$9:$U$303,20,FALSE)*(1+$H$2),5)</f>
        <v>29.921289999999999</v>
      </c>
      <c r="U124" s="204">
        <f>ROUND(VLOOKUP($A124,'2017 REG - ORD 758'!$A$9:$U$303,21,FALSE)*(1+$H$2),5)</f>
        <v>31.11815</v>
      </c>
      <c r="V124" s="130"/>
      <c r="W124" s="130">
        <f>(Q124/P124)-1</f>
        <v>0.04</v>
      </c>
      <c r="X124" s="130">
        <f t="shared" ref="X124:AA124" si="217">(R124/Q124)-1</f>
        <v>0.04</v>
      </c>
      <c r="Y124" s="130">
        <f t="shared" si="217"/>
        <v>0.04</v>
      </c>
      <c r="Z124" s="130">
        <f t="shared" si="217"/>
        <v>0.04</v>
      </c>
      <c r="AA124" s="130">
        <f t="shared" si="217"/>
        <v>0.04</v>
      </c>
    </row>
    <row r="125" spans="1:27" s="4" customFormat="1" ht="13.5" customHeight="1" x14ac:dyDescent="0.2">
      <c r="A125" s="76" t="s">
        <v>141</v>
      </c>
      <c r="B125" s="171" t="s">
        <v>58</v>
      </c>
      <c r="C125" s="24" t="s">
        <v>105</v>
      </c>
      <c r="D125" s="188">
        <f t="shared" si="215"/>
        <v>53200</v>
      </c>
      <c r="E125" s="188">
        <f t="shared" si="215"/>
        <v>55328</v>
      </c>
      <c r="F125" s="188">
        <f t="shared" si="215"/>
        <v>57541</v>
      </c>
      <c r="G125" s="188">
        <f t="shared" si="215"/>
        <v>59843</v>
      </c>
      <c r="H125" s="188">
        <f t="shared" si="215"/>
        <v>62236</v>
      </c>
      <c r="I125" s="188">
        <f>U125</f>
        <v>64726</v>
      </c>
      <c r="J125" s="130">
        <f>(D124/D120)-1</f>
        <v>2.5250999999999999E-2</v>
      </c>
      <c r="K125" s="130">
        <f>(E124/E120)-1</f>
        <v>2.5048000000000001E-2</v>
      </c>
      <c r="L125" s="130">
        <f t="shared" ref="L125:O125" si="218">(F124/F120)-1</f>
        <v>2.4823999999999999E-2</v>
      </c>
      <c r="M125" s="130">
        <f t="shared" si="218"/>
        <v>2.4937999999999998E-2</v>
      </c>
      <c r="N125" s="130">
        <f t="shared" si="218"/>
        <v>2.5009E-2</v>
      </c>
      <c r="O125" s="130">
        <f t="shared" si="218"/>
        <v>2.5033E-2</v>
      </c>
      <c r="P125" s="131">
        <f t="shared" ref="P125:T125" si="219">ROUND((P124*2080),5)</f>
        <v>53199.8272</v>
      </c>
      <c r="Q125" s="132">
        <f t="shared" si="219"/>
        <v>55327.8128</v>
      </c>
      <c r="R125" s="132">
        <f t="shared" si="219"/>
        <v>57540.932800000002</v>
      </c>
      <c r="S125" s="132">
        <f t="shared" si="219"/>
        <v>59842.577599999997</v>
      </c>
      <c r="T125" s="132">
        <f t="shared" si="219"/>
        <v>62236.283199999998</v>
      </c>
      <c r="U125" s="132">
        <f>ROUND((U124*2080),5)</f>
        <v>64725.752</v>
      </c>
      <c r="V125" s="130">
        <f>(P124/P120)-1</f>
        <v>2.5000000000000001E-2</v>
      </c>
      <c r="W125" s="130">
        <f>(Q124/Q120)-1</f>
        <v>2.5000000000000001E-2</v>
      </c>
      <c r="X125" s="130">
        <f t="shared" ref="X125:AA125" si="220">(R124/R120)-1</f>
        <v>2.5000000000000001E-2</v>
      </c>
      <c r="Y125" s="130">
        <f t="shared" si="220"/>
        <v>2.5000000000000001E-2</v>
      </c>
      <c r="Z125" s="130">
        <f t="shared" si="220"/>
        <v>2.5000000000000001E-2</v>
      </c>
      <c r="AA125" s="130">
        <f t="shared" si="220"/>
        <v>2.5000000000000001E-2</v>
      </c>
    </row>
    <row r="126" spans="1:27" s="4" customFormat="1" ht="13.5" customHeight="1" x14ac:dyDescent="0.2">
      <c r="A126" s="76"/>
      <c r="B126" s="171"/>
      <c r="C126" s="24"/>
      <c r="D126" s="194"/>
      <c r="E126" s="195"/>
      <c r="F126" s="195"/>
      <c r="G126" s="195"/>
      <c r="H126" s="195"/>
      <c r="I126" s="195"/>
      <c r="J126" s="136"/>
      <c r="K126" s="136"/>
      <c r="L126" s="136"/>
      <c r="M126" s="136"/>
      <c r="N126" s="136"/>
      <c r="O126" s="136"/>
      <c r="P126" s="131"/>
      <c r="Q126" s="132"/>
      <c r="R126" s="132"/>
      <c r="S126" s="132"/>
      <c r="T126" s="132"/>
      <c r="U126" s="132"/>
      <c r="V126" s="136"/>
      <c r="W126" s="136"/>
      <c r="X126" s="136"/>
      <c r="Y126" s="136"/>
      <c r="Z126" s="136"/>
      <c r="AA126" s="136"/>
    </row>
    <row r="127" spans="1:27" s="4" customFormat="1" ht="13.5" customHeight="1" thickBot="1" x14ac:dyDescent="0.25">
      <c r="A127" s="80"/>
      <c r="B127" s="168"/>
      <c r="C127" s="39"/>
      <c r="D127" s="189"/>
      <c r="E127" s="190"/>
      <c r="F127" s="190"/>
      <c r="G127" s="190"/>
      <c r="H127" s="190"/>
      <c r="I127" s="190"/>
      <c r="J127" s="133"/>
      <c r="K127" s="133"/>
      <c r="L127" s="133"/>
      <c r="M127" s="133"/>
      <c r="N127" s="133"/>
      <c r="O127" s="133"/>
      <c r="P127" s="134"/>
      <c r="Q127" s="135"/>
      <c r="R127" s="135"/>
      <c r="S127" s="135"/>
      <c r="T127" s="135"/>
      <c r="U127" s="135"/>
      <c r="V127" s="133"/>
      <c r="W127" s="133"/>
      <c r="X127" s="133"/>
      <c r="Y127" s="133"/>
      <c r="Z127" s="133"/>
      <c r="AA127" s="133"/>
    </row>
    <row r="128" spans="1:27" s="4" customFormat="1" ht="13.5" customHeight="1" x14ac:dyDescent="0.2">
      <c r="A128" s="79">
        <v>39</v>
      </c>
      <c r="B128" s="166"/>
      <c r="C128" s="45" t="s">
        <v>105</v>
      </c>
      <c r="D128" s="187">
        <f t="shared" ref="D128:H129" si="221">P128</f>
        <v>26.22</v>
      </c>
      <c r="E128" s="187">
        <f t="shared" si="221"/>
        <v>27.26</v>
      </c>
      <c r="F128" s="187">
        <f t="shared" si="221"/>
        <v>28.36</v>
      </c>
      <c r="G128" s="187">
        <f t="shared" si="221"/>
        <v>29.49</v>
      </c>
      <c r="H128" s="187">
        <f t="shared" si="221"/>
        <v>30.67</v>
      </c>
      <c r="I128" s="187">
        <f>U128</f>
        <v>31.9</v>
      </c>
      <c r="J128" s="130"/>
      <c r="K128" s="130">
        <f>(E128/D128)-1</f>
        <v>3.9663999999999998E-2</v>
      </c>
      <c r="L128" s="130">
        <f t="shared" ref="L128:O128" si="222">(F128/E128)-1</f>
        <v>4.0351999999999999E-2</v>
      </c>
      <c r="M128" s="130">
        <f t="shared" si="222"/>
        <v>3.9844999999999998E-2</v>
      </c>
      <c r="N128" s="130">
        <f t="shared" si="222"/>
        <v>4.0014000000000001E-2</v>
      </c>
      <c r="O128" s="130">
        <f t="shared" si="222"/>
        <v>4.0104000000000001E-2</v>
      </c>
      <c r="P128" s="204">
        <f>ROUND(VLOOKUP($A128,'2017 REG - ORD 758'!$A$9:$U$303,16,FALSE)*(1+$H$2),5)</f>
        <v>26.216270000000002</v>
      </c>
      <c r="Q128" s="204">
        <f>ROUND(VLOOKUP($A128,'2017 REG - ORD 758'!$A$9:$U$303,17,FALSE)*(1+$H$2),5)</f>
        <v>27.26492</v>
      </c>
      <c r="R128" s="204">
        <f>ROUND(VLOOKUP($A128,'2017 REG - ORD 758'!$A$9:$U$303,18,FALSE)*(1+$H$2),5)</f>
        <v>28.355509999999999</v>
      </c>
      <c r="S128" s="204">
        <f>ROUND(VLOOKUP($A128,'2017 REG - ORD 758'!$A$9:$U$303,19,FALSE)*(1+$H$2),5)</f>
        <v>29.489740000000001</v>
      </c>
      <c r="T128" s="204">
        <f>ROUND(VLOOKUP($A128,'2017 REG - ORD 758'!$A$9:$U$303,20,FALSE)*(1+$H$2),5)</f>
        <v>30.669319999999999</v>
      </c>
      <c r="U128" s="204">
        <f>ROUND(VLOOKUP($A128,'2017 REG - ORD 758'!$A$9:$U$303,21,FALSE)*(1+$H$2),5)</f>
        <v>31.896100000000001</v>
      </c>
      <c r="V128" s="130"/>
      <c r="W128" s="130">
        <f>(Q128/P128)-1</f>
        <v>0.04</v>
      </c>
      <c r="X128" s="130">
        <f t="shared" ref="X128:AA128" si="223">(R128/Q128)-1</f>
        <v>0.04</v>
      </c>
      <c r="Y128" s="130">
        <f t="shared" si="223"/>
        <v>0.04</v>
      </c>
      <c r="Z128" s="130">
        <f t="shared" si="223"/>
        <v>0.04</v>
      </c>
      <c r="AA128" s="130">
        <f t="shared" si="223"/>
        <v>0.04</v>
      </c>
    </row>
    <row r="129" spans="1:27" s="4" customFormat="1" ht="13.5" customHeight="1" x14ac:dyDescent="0.2">
      <c r="A129" s="33" t="s">
        <v>141</v>
      </c>
      <c r="B129" s="171"/>
      <c r="C129" s="24" t="s">
        <v>105</v>
      </c>
      <c r="D129" s="188">
        <f t="shared" si="221"/>
        <v>54530</v>
      </c>
      <c r="E129" s="188">
        <f t="shared" si="221"/>
        <v>56711</v>
      </c>
      <c r="F129" s="188">
        <f t="shared" si="221"/>
        <v>58979</v>
      </c>
      <c r="G129" s="188">
        <f t="shared" si="221"/>
        <v>61339</v>
      </c>
      <c r="H129" s="188">
        <f t="shared" si="221"/>
        <v>63792</v>
      </c>
      <c r="I129" s="188">
        <f>U129</f>
        <v>66344</v>
      </c>
      <c r="J129" s="130">
        <f>(D128/D124)-1</f>
        <v>2.5020000000000001E-2</v>
      </c>
      <c r="K129" s="130">
        <f>(E128/E124)-1</f>
        <v>2.4812000000000001E-2</v>
      </c>
      <c r="L129" s="130">
        <f t="shared" ref="L129:O129" si="224">(F128/F124)-1</f>
        <v>2.5307E-2</v>
      </c>
      <c r="M129" s="130">
        <f t="shared" si="224"/>
        <v>2.5026E-2</v>
      </c>
      <c r="N129" s="130">
        <f t="shared" si="224"/>
        <v>2.5066999999999999E-2</v>
      </c>
      <c r="O129" s="130">
        <f t="shared" si="224"/>
        <v>2.5063999999999999E-2</v>
      </c>
      <c r="P129" s="131">
        <f t="shared" ref="P129:T129" si="225">ROUND((P128*2080),5)</f>
        <v>54529.8416</v>
      </c>
      <c r="Q129" s="132">
        <f t="shared" si="225"/>
        <v>56711.033600000002</v>
      </c>
      <c r="R129" s="132">
        <f t="shared" si="225"/>
        <v>58979.460800000001</v>
      </c>
      <c r="S129" s="132">
        <f t="shared" si="225"/>
        <v>61338.659200000002</v>
      </c>
      <c r="T129" s="132">
        <f t="shared" si="225"/>
        <v>63792.185599999997</v>
      </c>
      <c r="U129" s="132">
        <f>ROUND((U128*2080),5)</f>
        <v>66343.888000000006</v>
      </c>
      <c r="V129" s="130">
        <f>(P128/P124)-1</f>
        <v>2.5000000000000001E-2</v>
      </c>
      <c r="W129" s="130">
        <f>(Q128/Q124)-1</f>
        <v>2.5000000000000001E-2</v>
      </c>
      <c r="X129" s="130">
        <f t="shared" ref="X129:AA129" si="226">(R128/R124)-1</f>
        <v>2.5000000000000001E-2</v>
      </c>
      <c r="Y129" s="130">
        <f t="shared" si="226"/>
        <v>2.5000000000000001E-2</v>
      </c>
      <c r="Z129" s="130">
        <f t="shared" si="226"/>
        <v>2.5000000000000001E-2</v>
      </c>
      <c r="AA129" s="130">
        <f t="shared" si="226"/>
        <v>2.5000000000000001E-2</v>
      </c>
    </row>
    <row r="130" spans="1:27" s="4" customFormat="1" ht="13.5" customHeight="1" x14ac:dyDescent="0.2">
      <c r="A130" s="33"/>
      <c r="B130" s="171"/>
      <c r="C130" s="24"/>
      <c r="D130" s="194"/>
      <c r="E130" s="195"/>
      <c r="F130" s="195"/>
      <c r="G130" s="195"/>
      <c r="H130" s="195"/>
      <c r="I130" s="195"/>
      <c r="J130" s="136"/>
      <c r="K130" s="136"/>
      <c r="L130" s="136"/>
      <c r="M130" s="136"/>
      <c r="N130" s="136"/>
      <c r="O130" s="136"/>
      <c r="P130" s="131"/>
      <c r="Q130" s="132"/>
      <c r="R130" s="132"/>
      <c r="S130" s="132"/>
      <c r="T130" s="132"/>
      <c r="U130" s="132"/>
      <c r="V130" s="136"/>
      <c r="W130" s="136"/>
      <c r="X130" s="136"/>
      <c r="Y130" s="136"/>
      <c r="Z130" s="136"/>
      <c r="AA130" s="136"/>
    </row>
    <row r="131" spans="1:27" s="4" customFormat="1" ht="13.5" customHeight="1" thickBot="1" x14ac:dyDescent="0.25">
      <c r="A131" s="81"/>
      <c r="B131" s="172"/>
      <c r="C131" s="85"/>
      <c r="D131" s="189"/>
      <c r="E131" s="190"/>
      <c r="F131" s="190"/>
      <c r="G131" s="190"/>
      <c r="H131" s="190"/>
      <c r="I131" s="190"/>
      <c r="J131" s="133"/>
      <c r="K131" s="133"/>
      <c r="L131" s="133"/>
      <c r="M131" s="133"/>
      <c r="N131" s="133"/>
      <c r="O131" s="133"/>
      <c r="P131" s="134"/>
      <c r="Q131" s="135"/>
      <c r="R131" s="135"/>
      <c r="S131" s="135"/>
      <c r="T131" s="135"/>
      <c r="U131" s="135"/>
      <c r="V131" s="133"/>
      <c r="W131" s="133"/>
      <c r="X131" s="133"/>
      <c r="Y131" s="133"/>
      <c r="Z131" s="133"/>
      <c r="AA131" s="133"/>
    </row>
    <row r="132" spans="1:27" s="4" customFormat="1" ht="13.5" customHeight="1" x14ac:dyDescent="0.2">
      <c r="A132" s="79">
        <v>40</v>
      </c>
      <c r="B132" s="166" t="s">
        <v>28</v>
      </c>
      <c r="C132" s="45" t="s">
        <v>105</v>
      </c>
      <c r="D132" s="187">
        <f t="shared" ref="D132:H133" si="227">P132</f>
        <v>26.87</v>
      </c>
      <c r="E132" s="187">
        <f t="shared" si="227"/>
        <v>27.95</v>
      </c>
      <c r="F132" s="187">
        <f t="shared" si="227"/>
        <v>29.06</v>
      </c>
      <c r="G132" s="187">
        <f t="shared" si="227"/>
        <v>30.23</v>
      </c>
      <c r="H132" s="187">
        <f t="shared" si="227"/>
        <v>31.44</v>
      </c>
      <c r="I132" s="187">
        <f>U132</f>
        <v>32.69</v>
      </c>
      <c r="J132" s="130"/>
      <c r="K132" s="130">
        <f>(E132/D132)-1</f>
        <v>4.0194000000000001E-2</v>
      </c>
      <c r="L132" s="130">
        <f t="shared" ref="L132:O132" si="228">(F132/E132)-1</f>
        <v>3.9713999999999999E-2</v>
      </c>
      <c r="M132" s="130">
        <f t="shared" si="228"/>
        <v>4.0261999999999999E-2</v>
      </c>
      <c r="N132" s="130">
        <f t="shared" si="228"/>
        <v>4.0025999999999999E-2</v>
      </c>
      <c r="O132" s="130">
        <f t="shared" si="228"/>
        <v>3.9758000000000002E-2</v>
      </c>
      <c r="P132" s="204">
        <f>ROUND(VLOOKUP($A132,'2017 REG - ORD 758'!$A$9:$U$303,16,FALSE)*(1+$H$2),5)</f>
        <v>26.871670000000002</v>
      </c>
      <c r="Q132" s="204">
        <f>ROUND(VLOOKUP($A132,'2017 REG - ORD 758'!$A$9:$U$303,17,FALSE)*(1+$H$2),5)</f>
        <v>27.946539999999999</v>
      </c>
      <c r="R132" s="204">
        <f>ROUND(VLOOKUP($A132,'2017 REG - ORD 758'!$A$9:$U$303,18,FALSE)*(1+$H$2),5)</f>
        <v>29.064399999999999</v>
      </c>
      <c r="S132" s="204">
        <f>ROUND(VLOOKUP($A132,'2017 REG - ORD 758'!$A$9:$U$303,19,FALSE)*(1+$H$2),5)</f>
        <v>30.226980000000001</v>
      </c>
      <c r="T132" s="204">
        <f>ROUND(VLOOKUP($A132,'2017 REG - ORD 758'!$A$9:$U$303,20,FALSE)*(1+$H$2),5)</f>
        <v>31.436060000000001</v>
      </c>
      <c r="U132" s="204">
        <f>ROUND(VLOOKUP($A132,'2017 REG - ORD 758'!$A$9:$U$303,21,FALSE)*(1+$H$2),5)</f>
        <v>32.6935</v>
      </c>
      <c r="V132" s="130"/>
      <c r="W132" s="130">
        <f>(Q132/P132)-1</f>
        <v>0.04</v>
      </c>
      <c r="X132" s="130">
        <f t="shared" ref="X132:AA132" si="229">(R132/Q132)-1</f>
        <v>0.04</v>
      </c>
      <c r="Y132" s="130">
        <f t="shared" si="229"/>
        <v>0.04</v>
      </c>
      <c r="Z132" s="130">
        <f t="shared" si="229"/>
        <v>0.04</v>
      </c>
      <c r="AA132" s="130">
        <f t="shared" si="229"/>
        <v>0.04</v>
      </c>
    </row>
    <row r="133" spans="1:27" s="4" customFormat="1" ht="13.5" customHeight="1" x14ac:dyDescent="0.2">
      <c r="A133" s="76"/>
      <c r="B133" s="171" t="s">
        <v>112</v>
      </c>
      <c r="C133" s="24" t="s">
        <v>105</v>
      </c>
      <c r="D133" s="188">
        <f t="shared" si="227"/>
        <v>55893</v>
      </c>
      <c r="E133" s="188">
        <f t="shared" si="227"/>
        <v>58129</v>
      </c>
      <c r="F133" s="188">
        <f t="shared" si="227"/>
        <v>60454</v>
      </c>
      <c r="G133" s="188">
        <f t="shared" si="227"/>
        <v>62872</v>
      </c>
      <c r="H133" s="188">
        <f t="shared" si="227"/>
        <v>65387</v>
      </c>
      <c r="I133" s="188">
        <f>U133</f>
        <v>68002</v>
      </c>
      <c r="J133" s="130">
        <f>(D132/D128)-1</f>
        <v>2.479E-2</v>
      </c>
      <c r="K133" s="130">
        <f>(E132/E128)-1</f>
        <v>2.5312000000000001E-2</v>
      </c>
      <c r="L133" s="130">
        <f t="shared" ref="L133:O133" si="230">(F132/F128)-1</f>
        <v>2.4683E-2</v>
      </c>
      <c r="M133" s="130">
        <f t="shared" si="230"/>
        <v>2.5093000000000001E-2</v>
      </c>
      <c r="N133" s="130">
        <f t="shared" si="230"/>
        <v>2.5106E-2</v>
      </c>
      <c r="O133" s="130">
        <f t="shared" si="230"/>
        <v>2.4764999999999999E-2</v>
      </c>
      <c r="P133" s="131">
        <f t="shared" ref="P133:T133" si="231">ROUND((P132*2080),5)</f>
        <v>55893.073600000003</v>
      </c>
      <c r="Q133" s="132">
        <f t="shared" si="231"/>
        <v>58128.803200000002</v>
      </c>
      <c r="R133" s="132">
        <f t="shared" si="231"/>
        <v>60453.951999999997</v>
      </c>
      <c r="S133" s="132">
        <f t="shared" si="231"/>
        <v>62872.118399999999</v>
      </c>
      <c r="T133" s="132">
        <f t="shared" si="231"/>
        <v>65387.004800000002</v>
      </c>
      <c r="U133" s="132">
        <f>ROUND((U132*2080),5)</f>
        <v>68002.48</v>
      </c>
      <c r="V133" s="130">
        <f>(P132/P128)-1</f>
        <v>2.5000000000000001E-2</v>
      </c>
      <c r="W133" s="130">
        <f>(Q132/Q128)-1</f>
        <v>2.5000000000000001E-2</v>
      </c>
      <c r="X133" s="130">
        <f t="shared" ref="X133:AA133" si="232">(R132/R128)-1</f>
        <v>2.5000000000000001E-2</v>
      </c>
      <c r="Y133" s="130">
        <f t="shared" si="232"/>
        <v>2.5000000000000001E-2</v>
      </c>
      <c r="Z133" s="130">
        <f t="shared" si="232"/>
        <v>2.5000000000000001E-2</v>
      </c>
      <c r="AA133" s="130">
        <f t="shared" si="232"/>
        <v>2.5000000000000001E-2</v>
      </c>
    </row>
    <row r="134" spans="1:27" s="4" customFormat="1" ht="13.5" customHeight="1" x14ac:dyDescent="0.2">
      <c r="A134" s="76"/>
      <c r="B134" s="171" t="s">
        <v>156</v>
      </c>
      <c r="C134" s="24" t="s">
        <v>105</v>
      </c>
      <c r="D134" s="196"/>
      <c r="E134" s="188"/>
      <c r="F134" s="188"/>
      <c r="G134" s="188"/>
      <c r="H134" s="188"/>
      <c r="I134" s="188"/>
      <c r="J134" s="130"/>
      <c r="K134" s="130"/>
      <c r="L134" s="130"/>
      <c r="M134" s="130"/>
      <c r="N134" s="130"/>
      <c r="O134" s="130"/>
      <c r="P134" s="131"/>
      <c r="Q134" s="132"/>
      <c r="R134" s="132"/>
      <c r="S134" s="132"/>
      <c r="T134" s="132"/>
      <c r="U134" s="132"/>
      <c r="V134" s="130"/>
      <c r="W134" s="130"/>
      <c r="X134" s="130"/>
      <c r="Y134" s="130"/>
      <c r="Z134" s="130"/>
      <c r="AA134" s="130"/>
    </row>
    <row r="135" spans="1:27" s="4" customFormat="1" ht="13.5" customHeight="1" x14ac:dyDescent="0.2">
      <c r="A135" s="76"/>
      <c r="B135" s="167" t="s">
        <v>223</v>
      </c>
      <c r="C135" s="29" t="s">
        <v>105</v>
      </c>
      <c r="D135" s="196"/>
      <c r="E135" s="188"/>
      <c r="F135" s="188"/>
      <c r="G135" s="188"/>
      <c r="H135" s="188"/>
      <c r="I135" s="188"/>
      <c r="J135" s="130"/>
      <c r="K135" s="130"/>
      <c r="L135" s="130"/>
      <c r="M135" s="130"/>
      <c r="N135" s="130"/>
      <c r="O135" s="130"/>
      <c r="P135" s="131"/>
      <c r="Q135" s="132"/>
      <c r="R135" s="132"/>
      <c r="S135" s="132"/>
      <c r="T135" s="132"/>
      <c r="U135" s="132"/>
      <c r="V135" s="130"/>
      <c r="W135" s="130"/>
      <c r="X135" s="130"/>
      <c r="Y135" s="130"/>
      <c r="Z135" s="130"/>
      <c r="AA135" s="130"/>
    </row>
    <row r="136" spans="1:27" s="4" customFormat="1" ht="13.5" customHeight="1" thickBot="1" x14ac:dyDescent="0.25">
      <c r="A136" s="80"/>
      <c r="B136" s="168"/>
      <c r="C136" s="39"/>
      <c r="D136" s="197"/>
      <c r="E136" s="198"/>
      <c r="F136" s="198"/>
      <c r="G136" s="198"/>
      <c r="H136" s="198"/>
      <c r="I136" s="198"/>
      <c r="J136" s="140"/>
      <c r="K136" s="140"/>
      <c r="L136" s="140"/>
      <c r="M136" s="140"/>
      <c r="N136" s="140"/>
      <c r="O136" s="140"/>
      <c r="P136" s="141"/>
      <c r="Q136" s="142"/>
      <c r="R136" s="142"/>
      <c r="S136" s="142"/>
      <c r="T136" s="142"/>
      <c r="U136" s="142"/>
      <c r="V136" s="140"/>
      <c r="W136" s="140"/>
      <c r="X136" s="140"/>
      <c r="Y136" s="140"/>
      <c r="Z136" s="140"/>
      <c r="AA136" s="140"/>
    </row>
    <row r="137" spans="1:27" s="4" customFormat="1" ht="13.5" customHeight="1" x14ac:dyDescent="0.2">
      <c r="A137" s="79">
        <v>41</v>
      </c>
      <c r="B137" s="171" t="s">
        <v>155</v>
      </c>
      <c r="C137" s="45" t="s">
        <v>105</v>
      </c>
      <c r="D137" s="187">
        <f t="shared" ref="D137:H138" si="233">P137</f>
        <v>27.54</v>
      </c>
      <c r="E137" s="187">
        <f t="shared" si="233"/>
        <v>28.65</v>
      </c>
      <c r="F137" s="187">
        <f t="shared" si="233"/>
        <v>29.79</v>
      </c>
      <c r="G137" s="187">
        <f t="shared" si="233"/>
        <v>30.98</v>
      </c>
      <c r="H137" s="187">
        <f t="shared" si="233"/>
        <v>32.22</v>
      </c>
      <c r="I137" s="187">
        <f>U137</f>
        <v>33.51</v>
      </c>
      <c r="J137" s="130"/>
      <c r="K137" s="130">
        <f>(E137/D137)-1</f>
        <v>4.0305000000000001E-2</v>
      </c>
      <c r="L137" s="130">
        <f t="shared" ref="L137:O137" si="234">(F137/E137)-1</f>
        <v>3.9791E-2</v>
      </c>
      <c r="M137" s="130">
        <f t="shared" si="234"/>
        <v>3.9946000000000002E-2</v>
      </c>
      <c r="N137" s="130">
        <f t="shared" si="234"/>
        <v>4.0025999999999999E-2</v>
      </c>
      <c r="O137" s="130">
        <f t="shared" si="234"/>
        <v>4.0037000000000003E-2</v>
      </c>
      <c r="P137" s="204">
        <f>ROUND(VLOOKUP($A137,'2017 REG - ORD 758'!$A$9:$U$303,16,FALSE)*(1+$H$2),5)</f>
        <v>27.54346</v>
      </c>
      <c r="Q137" s="204">
        <f>ROUND(VLOOKUP($A137,'2017 REG - ORD 758'!$A$9:$U$303,17,FALSE)*(1+$H$2),5)</f>
        <v>28.645209999999999</v>
      </c>
      <c r="R137" s="204">
        <f>ROUND(VLOOKUP($A137,'2017 REG - ORD 758'!$A$9:$U$303,18,FALSE)*(1+$H$2),5)</f>
        <v>29.79102</v>
      </c>
      <c r="S137" s="204">
        <f>ROUND(VLOOKUP($A137,'2017 REG - ORD 758'!$A$9:$U$303,19,FALSE)*(1+$H$2),5)</f>
        <v>30.982659999999999</v>
      </c>
      <c r="T137" s="204">
        <f>ROUND(VLOOKUP($A137,'2017 REG - ORD 758'!$A$9:$U$303,20,FALSE)*(1+$H$2),5)</f>
        <v>32.221960000000003</v>
      </c>
      <c r="U137" s="204">
        <f>ROUND(VLOOKUP($A137,'2017 REG - ORD 758'!$A$9:$U$303,21,FALSE)*(1+$H$2),5)</f>
        <v>33.510849999999998</v>
      </c>
      <c r="V137" s="130"/>
      <c r="W137" s="130">
        <f>(Q137/P137)-1</f>
        <v>0.04</v>
      </c>
      <c r="X137" s="130">
        <f t="shared" ref="X137:AA137" si="235">(R137/Q137)-1</f>
        <v>0.04</v>
      </c>
      <c r="Y137" s="130">
        <f t="shared" si="235"/>
        <v>0.04</v>
      </c>
      <c r="Z137" s="130">
        <f t="shared" si="235"/>
        <v>0.04</v>
      </c>
      <c r="AA137" s="130">
        <f t="shared" si="235"/>
        <v>0.04</v>
      </c>
    </row>
    <row r="138" spans="1:27" s="4" customFormat="1" ht="13.5" customHeight="1" x14ac:dyDescent="0.2">
      <c r="A138" s="76" t="s">
        <v>141</v>
      </c>
      <c r="B138" s="167" t="s">
        <v>113</v>
      </c>
      <c r="C138" s="29" t="s">
        <v>105</v>
      </c>
      <c r="D138" s="188">
        <f t="shared" si="233"/>
        <v>57290</v>
      </c>
      <c r="E138" s="188">
        <f t="shared" si="233"/>
        <v>59582</v>
      </c>
      <c r="F138" s="188">
        <f t="shared" si="233"/>
        <v>61965</v>
      </c>
      <c r="G138" s="188">
        <f t="shared" si="233"/>
        <v>64444</v>
      </c>
      <c r="H138" s="188">
        <f t="shared" si="233"/>
        <v>67022</v>
      </c>
      <c r="I138" s="188">
        <f>U138</f>
        <v>69703</v>
      </c>
      <c r="J138" s="130">
        <f>(D137/D132)-1</f>
        <v>2.4934999999999999E-2</v>
      </c>
      <c r="K138" s="130">
        <f>(E137/E132)-1</f>
        <v>2.5045000000000001E-2</v>
      </c>
      <c r="L138" s="130">
        <f t="shared" ref="L138:O138" si="236">(F137/F132)-1</f>
        <v>2.512E-2</v>
      </c>
      <c r="M138" s="130">
        <f t="shared" si="236"/>
        <v>2.4809999999999999E-2</v>
      </c>
      <c r="N138" s="130">
        <f t="shared" si="236"/>
        <v>2.4809000000000001E-2</v>
      </c>
      <c r="O138" s="130">
        <f t="shared" si="236"/>
        <v>2.5083999999999999E-2</v>
      </c>
      <c r="P138" s="131">
        <f t="shared" ref="P138:T138" si="237">ROUND((P137*2080),5)</f>
        <v>57290.396800000002</v>
      </c>
      <c r="Q138" s="132">
        <f t="shared" si="237"/>
        <v>59582.036800000002</v>
      </c>
      <c r="R138" s="132">
        <f t="shared" si="237"/>
        <v>61965.321600000003</v>
      </c>
      <c r="S138" s="132">
        <f t="shared" si="237"/>
        <v>64443.932800000002</v>
      </c>
      <c r="T138" s="132">
        <f t="shared" si="237"/>
        <v>67021.676800000001</v>
      </c>
      <c r="U138" s="132">
        <f>ROUND((U137*2080),5)</f>
        <v>69702.567999999999</v>
      </c>
      <c r="V138" s="130">
        <f>(P137/P132)-1</f>
        <v>2.5000000000000001E-2</v>
      </c>
      <c r="W138" s="130">
        <f>(Q137/Q132)-1</f>
        <v>2.5000000000000001E-2</v>
      </c>
      <c r="X138" s="130">
        <f t="shared" ref="X138:AA138" si="238">(R137/R132)-1</f>
        <v>2.5000000000000001E-2</v>
      </c>
      <c r="Y138" s="130">
        <f t="shared" si="238"/>
        <v>2.5000000000000001E-2</v>
      </c>
      <c r="Z138" s="130">
        <f t="shared" si="238"/>
        <v>2.5000000000000001E-2</v>
      </c>
      <c r="AA138" s="130">
        <f t="shared" si="238"/>
        <v>2.5000000000000001E-2</v>
      </c>
    </row>
    <row r="139" spans="1:27" s="4" customFormat="1" ht="13.5" customHeight="1" x14ac:dyDescent="0.2">
      <c r="A139" s="76" t="s">
        <v>141</v>
      </c>
      <c r="B139" s="167" t="s">
        <v>114</v>
      </c>
      <c r="C139" s="29" t="s">
        <v>105</v>
      </c>
      <c r="D139" s="194"/>
      <c r="E139" s="195"/>
      <c r="F139" s="195"/>
      <c r="G139" s="195"/>
      <c r="H139" s="195"/>
      <c r="I139" s="195"/>
      <c r="J139" s="136"/>
      <c r="K139" s="136"/>
      <c r="L139" s="136"/>
      <c r="M139" s="136"/>
      <c r="N139" s="136"/>
      <c r="O139" s="136"/>
      <c r="P139" s="131"/>
      <c r="Q139" s="132"/>
      <c r="R139" s="132"/>
      <c r="S139" s="132"/>
      <c r="T139" s="132"/>
      <c r="U139" s="132"/>
      <c r="V139" s="136"/>
      <c r="W139" s="136"/>
      <c r="X139" s="136"/>
      <c r="Y139" s="136"/>
      <c r="Z139" s="136"/>
      <c r="AA139" s="136"/>
    </row>
    <row r="140" spans="1:27" s="4" customFormat="1" ht="13.5" customHeight="1" x14ac:dyDescent="0.2">
      <c r="A140" s="76"/>
      <c r="B140" s="167" t="s">
        <v>199</v>
      </c>
      <c r="C140" s="29" t="s">
        <v>105</v>
      </c>
      <c r="D140" s="194"/>
      <c r="E140" s="195"/>
      <c r="F140" s="195"/>
      <c r="G140" s="195"/>
      <c r="H140" s="195"/>
      <c r="I140" s="195"/>
      <c r="J140" s="136"/>
      <c r="K140" s="136"/>
      <c r="L140" s="136"/>
      <c r="M140" s="136"/>
      <c r="N140" s="136"/>
      <c r="O140" s="136"/>
      <c r="P140" s="131"/>
      <c r="Q140" s="132"/>
      <c r="R140" s="132"/>
      <c r="S140" s="132"/>
      <c r="T140" s="132"/>
      <c r="U140" s="132"/>
      <c r="V140" s="136"/>
      <c r="W140" s="136"/>
      <c r="X140" s="136"/>
      <c r="Y140" s="136"/>
      <c r="Z140" s="136"/>
      <c r="AA140" s="136"/>
    </row>
    <row r="141" spans="1:27" s="4" customFormat="1" ht="13.5" customHeight="1" thickBot="1" x14ac:dyDescent="0.25">
      <c r="A141" s="80"/>
      <c r="B141" s="167"/>
      <c r="C141" s="39"/>
      <c r="D141" s="197"/>
      <c r="E141" s="198"/>
      <c r="F141" s="198"/>
      <c r="G141" s="198"/>
      <c r="H141" s="198"/>
      <c r="I141" s="198"/>
      <c r="J141" s="140"/>
      <c r="K141" s="140"/>
      <c r="L141" s="140"/>
      <c r="M141" s="140"/>
      <c r="N141" s="140"/>
      <c r="O141" s="140"/>
      <c r="P141" s="141"/>
      <c r="Q141" s="142"/>
      <c r="R141" s="142"/>
      <c r="S141" s="142"/>
      <c r="T141" s="142"/>
      <c r="U141" s="142"/>
      <c r="V141" s="140"/>
      <c r="W141" s="140"/>
      <c r="X141" s="140"/>
      <c r="Y141" s="140"/>
      <c r="Z141" s="140"/>
      <c r="AA141" s="140"/>
    </row>
    <row r="142" spans="1:27" s="4" customFormat="1" ht="13.5" customHeight="1" x14ac:dyDescent="0.2">
      <c r="A142" s="79">
        <v>42</v>
      </c>
      <c r="B142" s="169" t="s">
        <v>38</v>
      </c>
      <c r="C142" s="45" t="s">
        <v>105</v>
      </c>
      <c r="D142" s="187">
        <f t="shared" ref="D142:H143" si="239">P142</f>
        <v>28.23</v>
      </c>
      <c r="E142" s="187">
        <f t="shared" si="239"/>
        <v>29.36</v>
      </c>
      <c r="F142" s="187">
        <f t="shared" si="239"/>
        <v>30.54</v>
      </c>
      <c r="G142" s="187">
        <f t="shared" si="239"/>
        <v>31.76</v>
      </c>
      <c r="H142" s="187">
        <f t="shared" si="239"/>
        <v>33.03</v>
      </c>
      <c r="I142" s="187">
        <f>U142</f>
        <v>34.35</v>
      </c>
      <c r="J142" s="130"/>
      <c r="K142" s="130">
        <f>(E142/D142)-1</f>
        <v>4.0028000000000001E-2</v>
      </c>
      <c r="L142" s="130">
        <f t="shared" ref="L142:O142" si="240">(F142/E142)-1</f>
        <v>4.0190999999999998E-2</v>
      </c>
      <c r="M142" s="130">
        <f t="shared" si="240"/>
        <v>3.9947999999999997E-2</v>
      </c>
      <c r="N142" s="130">
        <f t="shared" si="240"/>
        <v>3.9987000000000002E-2</v>
      </c>
      <c r="O142" s="130">
        <f t="shared" si="240"/>
        <v>3.9964E-2</v>
      </c>
      <c r="P142" s="204">
        <f>ROUND(VLOOKUP($A142,'2017 REG - ORD 758'!$A$9:$U$303,16,FALSE)*(1+$H$2),5)</f>
        <v>28.232050000000001</v>
      </c>
      <c r="Q142" s="204">
        <f>ROUND(VLOOKUP($A142,'2017 REG - ORD 758'!$A$9:$U$303,17,FALSE)*(1+$H$2),5)</f>
        <v>29.361329999999999</v>
      </c>
      <c r="R142" s="204">
        <f>ROUND(VLOOKUP($A142,'2017 REG - ORD 758'!$A$9:$U$303,18,FALSE)*(1+$H$2),5)</f>
        <v>30.535789999999999</v>
      </c>
      <c r="S142" s="204">
        <f>ROUND(VLOOKUP($A142,'2017 REG - ORD 758'!$A$9:$U$303,19,FALSE)*(1+$H$2),5)</f>
        <v>31.75722</v>
      </c>
      <c r="T142" s="204">
        <f>ROUND(VLOOKUP($A142,'2017 REG - ORD 758'!$A$9:$U$303,20,FALSE)*(1+$H$2),5)</f>
        <v>33.027509999999999</v>
      </c>
      <c r="U142" s="204">
        <f>ROUND(VLOOKUP($A142,'2017 REG - ORD 758'!$A$9:$U$303,21,FALSE)*(1+$H$2),5)</f>
        <v>34.348610000000001</v>
      </c>
      <c r="V142" s="130"/>
      <c r="W142" s="130">
        <f>(Q142/P142)-1</f>
        <v>0.04</v>
      </c>
      <c r="X142" s="130">
        <f t="shared" ref="X142:AA142" si="241">(R142/Q142)-1</f>
        <v>0.04</v>
      </c>
      <c r="Y142" s="130">
        <f t="shared" si="241"/>
        <v>0.04</v>
      </c>
      <c r="Z142" s="130">
        <f t="shared" si="241"/>
        <v>0.04</v>
      </c>
      <c r="AA142" s="130">
        <f t="shared" si="241"/>
        <v>0.04</v>
      </c>
    </row>
    <row r="143" spans="1:27" s="4" customFormat="1" ht="13.5" customHeight="1" x14ac:dyDescent="0.2">
      <c r="A143" s="76"/>
      <c r="B143" s="167" t="s">
        <v>115</v>
      </c>
      <c r="C143" s="29" t="s">
        <v>105</v>
      </c>
      <c r="D143" s="188">
        <f t="shared" si="239"/>
        <v>58723</v>
      </c>
      <c r="E143" s="188">
        <f t="shared" si="239"/>
        <v>61072</v>
      </c>
      <c r="F143" s="188">
        <f t="shared" si="239"/>
        <v>63514</v>
      </c>
      <c r="G143" s="188">
        <f t="shared" si="239"/>
        <v>66055</v>
      </c>
      <c r="H143" s="188">
        <f t="shared" si="239"/>
        <v>68697</v>
      </c>
      <c r="I143" s="188">
        <f>U143</f>
        <v>71445</v>
      </c>
      <c r="J143" s="130">
        <f t="shared" ref="J143:O143" si="242">(D142/D137)-1</f>
        <v>2.5054E-2</v>
      </c>
      <c r="K143" s="130">
        <f t="shared" si="242"/>
        <v>2.4781999999999998E-2</v>
      </c>
      <c r="L143" s="130">
        <f t="shared" si="242"/>
        <v>2.5176E-2</v>
      </c>
      <c r="M143" s="130">
        <f t="shared" si="242"/>
        <v>2.5177999999999999E-2</v>
      </c>
      <c r="N143" s="130">
        <f t="shared" si="242"/>
        <v>2.5139999999999999E-2</v>
      </c>
      <c r="O143" s="130">
        <f t="shared" si="242"/>
        <v>2.5066999999999999E-2</v>
      </c>
      <c r="P143" s="131">
        <f t="shared" ref="P143:T143" si="243">ROUND((P142*2080),5)</f>
        <v>58722.663999999997</v>
      </c>
      <c r="Q143" s="132">
        <f t="shared" si="243"/>
        <v>61071.566400000003</v>
      </c>
      <c r="R143" s="132">
        <f t="shared" si="243"/>
        <v>63514.443200000002</v>
      </c>
      <c r="S143" s="132">
        <f t="shared" si="243"/>
        <v>66055.017600000006</v>
      </c>
      <c r="T143" s="132">
        <f t="shared" si="243"/>
        <v>68697.220799999996</v>
      </c>
      <c r="U143" s="132">
        <f>ROUND((U142*2080),5)</f>
        <v>71445.108800000002</v>
      </c>
      <c r="V143" s="130">
        <f t="shared" ref="V143:AA143" si="244">(P142/P137)-1</f>
        <v>2.5000000000000001E-2</v>
      </c>
      <c r="W143" s="130">
        <f t="shared" si="244"/>
        <v>2.5000000000000001E-2</v>
      </c>
      <c r="X143" s="130">
        <f t="shared" si="244"/>
        <v>2.5000000000000001E-2</v>
      </c>
      <c r="Y143" s="130">
        <f t="shared" si="244"/>
        <v>2.5000000000000001E-2</v>
      </c>
      <c r="Z143" s="130">
        <f t="shared" si="244"/>
        <v>2.5000000000000001E-2</v>
      </c>
      <c r="AA143" s="130">
        <f t="shared" si="244"/>
        <v>2.5000000000000001E-2</v>
      </c>
    </row>
    <row r="144" spans="1:27" s="4" customFormat="1" ht="13.5" customHeight="1" x14ac:dyDescent="0.2">
      <c r="A144" s="76"/>
      <c r="B144" s="167" t="s">
        <v>116</v>
      </c>
      <c r="C144" s="29" t="s">
        <v>105</v>
      </c>
      <c r="D144" s="194"/>
      <c r="E144" s="195"/>
      <c r="F144" s="195"/>
      <c r="G144" s="195"/>
      <c r="H144" s="195"/>
      <c r="I144" s="195"/>
      <c r="J144" s="136"/>
      <c r="K144" s="136"/>
      <c r="L144" s="136"/>
      <c r="M144" s="136"/>
      <c r="N144" s="136"/>
      <c r="O144" s="136"/>
      <c r="P144" s="131"/>
      <c r="Q144" s="132"/>
      <c r="R144" s="132"/>
      <c r="S144" s="132"/>
      <c r="T144" s="132"/>
      <c r="U144" s="132"/>
      <c r="V144" s="136"/>
      <c r="W144" s="136"/>
      <c r="X144" s="136"/>
      <c r="Y144" s="136"/>
      <c r="Z144" s="136"/>
      <c r="AA144" s="136"/>
    </row>
    <row r="145" spans="1:27" s="4" customFormat="1" ht="13.5" customHeight="1" x14ac:dyDescent="0.2">
      <c r="A145" s="76"/>
      <c r="B145" s="167" t="s">
        <v>36</v>
      </c>
      <c r="C145" s="29" t="s">
        <v>105</v>
      </c>
      <c r="D145" s="194"/>
      <c r="E145" s="195"/>
      <c r="F145" s="195"/>
      <c r="G145" s="195"/>
      <c r="H145" s="195"/>
      <c r="I145" s="195"/>
      <c r="J145" s="136"/>
      <c r="K145" s="136"/>
      <c r="L145" s="136"/>
      <c r="M145" s="136"/>
      <c r="N145" s="136"/>
      <c r="O145" s="136"/>
      <c r="P145" s="131"/>
      <c r="Q145" s="132"/>
      <c r="R145" s="132"/>
      <c r="S145" s="132"/>
      <c r="T145" s="132"/>
      <c r="U145" s="132"/>
      <c r="V145" s="136"/>
      <c r="W145" s="136"/>
      <c r="X145" s="136"/>
      <c r="Y145" s="136"/>
      <c r="Z145" s="136"/>
      <c r="AA145" s="136"/>
    </row>
    <row r="146" spans="1:27" s="4" customFormat="1" ht="13.5" customHeight="1" x14ac:dyDescent="0.2">
      <c r="A146" s="76"/>
      <c r="B146" s="167" t="s">
        <v>117</v>
      </c>
      <c r="C146" s="29" t="s">
        <v>105</v>
      </c>
      <c r="D146" s="194"/>
      <c r="E146" s="195"/>
      <c r="F146" s="195"/>
      <c r="G146" s="195"/>
      <c r="H146" s="195"/>
      <c r="I146" s="195"/>
      <c r="J146" s="136"/>
      <c r="K146" s="136"/>
      <c r="L146" s="136"/>
      <c r="M146" s="136"/>
      <c r="N146" s="136"/>
      <c r="O146" s="136"/>
      <c r="P146" s="131"/>
      <c r="Q146" s="132"/>
      <c r="R146" s="132"/>
      <c r="S146" s="132"/>
      <c r="T146" s="132"/>
      <c r="U146" s="132"/>
      <c r="V146" s="136"/>
      <c r="W146" s="136"/>
      <c r="X146" s="136"/>
      <c r="Y146" s="136"/>
      <c r="Z146" s="136"/>
      <c r="AA146" s="136"/>
    </row>
    <row r="147" spans="1:27" s="4" customFormat="1" ht="13.5" customHeight="1" x14ac:dyDescent="0.2">
      <c r="A147" s="76"/>
      <c r="B147" s="167" t="s">
        <v>32</v>
      </c>
      <c r="C147" s="29" t="s">
        <v>105</v>
      </c>
      <c r="D147" s="194"/>
      <c r="E147" s="195"/>
      <c r="F147" s="195"/>
      <c r="G147" s="195"/>
      <c r="H147" s="195"/>
      <c r="I147" s="195"/>
      <c r="J147" s="136"/>
      <c r="K147" s="136"/>
      <c r="L147" s="136"/>
      <c r="M147" s="136"/>
      <c r="N147" s="136"/>
      <c r="O147" s="136"/>
      <c r="P147" s="131"/>
      <c r="Q147" s="132"/>
      <c r="R147" s="132"/>
      <c r="S147" s="132"/>
      <c r="T147" s="132"/>
      <c r="U147" s="132"/>
      <c r="V147" s="136"/>
      <c r="W147" s="136"/>
      <c r="X147" s="136"/>
      <c r="Y147" s="136"/>
      <c r="Z147" s="136"/>
      <c r="AA147" s="136"/>
    </row>
    <row r="148" spans="1:27" s="4" customFormat="1" ht="13.5" customHeight="1" x14ac:dyDescent="0.2">
      <c r="A148" s="76"/>
      <c r="B148" s="167" t="s">
        <v>40</v>
      </c>
      <c r="C148" s="29" t="s">
        <v>105</v>
      </c>
      <c r="D148" s="194"/>
      <c r="E148" s="195"/>
      <c r="F148" s="195"/>
      <c r="G148" s="195"/>
      <c r="H148" s="195"/>
      <c r="I148" s="195"/>
      <c r="J148" s="136"/>
      <c r="K148" s="136"/>
      <c r="L148" s="136"/>
      <c r="M148" s="136"/>
      <c r="N148" s="136"/>
      <c r="O148" s="136"/>
      <c r="P148" s="131"/>
      <c r="Q148" s="132"/>
      <c r="R148" s="132"/>
      <c r="S148" s="132"/>
      <c r="T148" s="132"/>
      <c r="U148" s="132"/>
      <c r="V148" s="136"/>
      <c r="W148" s="136"/>
      <c r="X148" s="136"/>
      <c r="Y148" s="136"/>
      <c r="Z148" s="136"/>
      <c r="AA148" s="136"/>
    </row>
    <row r="149" spans="1:27" s="4" customFormat="1" ht="13.5" customHeight="1" x14ac:dyDescent="0.2">
      <c r="A149" s="76"/>
      <c r="B149" s="167" t="s">
        <v>118</v>
      </c>
      <c r="C149" s="29" t="s">
        <v>105</v>
      </c>
      <c r="D149" s="194"/>
      <c r="E149" s="195"/>
      <c r="F149" s="195"/>
      <c r="G149" s="195"/>
      <c r="H149" s="195"/>
      <c r="I149" s="195"/>
      <c r="J149" s="136"/>
      <c r="K149" s="136"/>
      <c r="L149" s="136"/>
      <c r="M149" s="136"/>
      <c r="N149" s="136"/>
      <c r="O149" s="136"/>
      <c r="P149" s="131"/>
      <c r="Q149" s="132"/>
      <c r="R149" s="132"/>
      <c r="S149" s="132"/>
      <c r="T149" s="132"/>
      <c r="U149" s="132"/>
      <c r="V149" s="136"/>
      <c r="W149" s="136"/>
      <c r="X149" s="136"/>
      <c r="Y149" s="136"/>
      <c r="Z149" s="136"/>
      <c r="AA149" s="136"/>
    </row>
    <row r="150" spans="1:27" s="4" customFormat="1" ht="13.5" customHeight="1" thickBot="1" x14ac:dyDescent="0.25">
      <c r="A150" s="80"/>
      <c r="B150" s="168"/>
      <c r="C150" s="39"/>
      <c r="D150" s="197"/>
      <c r="E150" s="198"/>
      <c r="F150" s="198"/>
      <c r="G150" s="198"/>
      <c r="H150" s="198"/>
      <c r="I150" s="198"/>
      <c r="J150" s="140"/>
      <c r="K150" s="140"/>
      <c r="L150" s="140"/>
      <c r="M150" s="140"/>
      <c r="N150" s="140"/>
      <c r="O150" s="140"/>
      <c r="P150" s="141"/>
      <c r="Q150" s="142"/>
      <c r="R150" s="142"/>
      <c r="S150" s="142"/>
      <c r="T150" s="142"/>
      <c r="U150" s="142"/>
      <c r="V150" s="140"/>
      <c r="W150" s="140"/>
      <c r="X150" s="140"/>
      <c r="Y150" s="140"/>
      <c r="Z150" s="140"/>
      <c r="AA150" s="140"/>
    </row>
    <row r="151" spans="1:27" s="4" customFormat="1" ht="13.5" customHeight="1" x14ac:dyDescent="0.2">
      <c r="A151" s="79">
        <v>43</v>
      </c>
      <c r="B151" s="169" t="s">
        <v>37</v>
      </c>
      <c r="C151" s="45" t="s">
        <v>105</v>
      </c>
      <c r="D151" s="187">
        <f t="shared" ref="D151:H152" si="245">P151</f>
        <v>28.94</v>
      </c>
      <c r="E151" s="187">
        <f t="shared" si="245"/>
        <v>30.1</v>
      </c>
      <c r="F151" s="187">
        <f t="shared" si="245"/>
        <v>31.3</v>
      </c>
      <c r="G151" s="187">
        <f t="shared" si="245"/>
        <v>32.549999999999997</v>
      </c>
      <c r="H151" s="187">
        <f t="shared" si="245"/>
        <v>33.85</v>
      </c>
      <c r="I151" s="187">
        <f>U151</f>
        <v>35.21</v>
      </c>
      <c r="J151" s="130"/>
      <c r="K151" s="130">
        <f>(E151/D151)-1</f>
        <v>4.0083000000000001E-2</v>
      </c>
      <c r="L151" s="130">
        <f t="shared" ref="L151:O151" si="246">(F151/E151)-1</f>
        <v>3.9867E-2</v>
      </c>
      <c r="M151" s="130">
        <f t="shared" si="246"/>
        <v>3.9935999999999999E-2</v>
      </c>
      <c r="N151" s="130">
        <f t="shared" si="246"/>
        <v>3.9939000000000002E-2</v>
      </c>
      <c r="O151" s="130">
        <f t="shared" si="246"/>
        <v>4.0176999999999997E-2</v>
      </c>
      <c r="P151" s="204">
        <f>ROUND(VLOOKUP($A151,'2017 REG - ORD 758'!$A$9:$U$303,16,FALSE)*(1+$H$2),5)</f>
        <v>28.937840000000001</v>
      </c>
      <c r="Q151" s="204">
        <f>ROUND(VLOOKUP($A151,'2017 REG - ORD 758'!$A$9:$U$303,17,FALSE)*(1+$H$2),5)</f>
        <v>30.09535</v>
      </c>
      <c r="R151" s="204">
        <f>ROUND(VLOOKUP($A151,'2017 REG - ORD 758'!$A$9:$U$303,18,FALSE)*(1+$H$2),5)</f>
        <v>31.29917</v>
      </c>
      <c r="S151" s="204">
        <f>ROUND(VLOOKUP($A151,'2017 REG - ORD 758'!$A$9:$U$303,19,FALSE)*(1+$H$2),5)</f>
        <v>32.551139999999997</v>
      </c>
      <c r="T151" s="204">
        <f>ROUND(VLOOKUP($A151,'2017 REG - ORD 758'!$A$9:$U$303,20,FALSE)*(1+$H$2),5)</f>
        <v>33.853200000000001</v>
      </c>
      <c r="U151" s="204">
        <f>ROUND(VLOOKUP($A151,'2017 REG - ORD 758'!$A$9:$U$303,21,FALSE)*(1+$H$2),5)</f>
        <v>35.207329999999999</v>
      </c>
      <c r="V151" s="130"/>
      <c r="W151" s="130">
        <f>(Q151/P151)-1</f>
        <v>0.04</v>
      </c>
      <c r="X151" s="130">
        <f t="shared" ref="X151:AA151" si="247">(R151/Q151)-1</f>
        <v>0.04</v>
      </c>
      <c r="Y151" s="130">
        <f t="shared" si="247"/>
        <v>0.04</v>
      </c>
      <c r="Z151" s="130">
        <f t="shared" si="247"/>
        <v>0.04</v>
      </c>
      <c r="AA151" s="130">
        <f t="shared" si="247"/>
        <v>0.04</v>
      </c>
    </row>
    <row r="152" spans="1:27" s="4" customFormat="1" ht="13.5" customHeight="1" x14ac:dyDescent="0.2">
      <c r="A152" s="33"/>
      <c r="B152" s="171" t="s">
        <v>119</v>
      </c>
      <c r="C152" s="24" t="s">
        <v>105</v>
      </c>
      <c r="D152" s="188">
        <f t="shared" si="245"/>
        <v>60191</v>
      </c>
      <c r="E152" s="188">
        <f t="shared" si="245"/>
        <v>62598</v>
      </c>
      <c r="F152" s="188">
        <f t="shared" si="245"/>
        <v>65102</v>
      </c>
      <c r="G152" s="188">
        <f t="shared" si="245"/>
        <v>67706</v>
      </c>
      <c r="H152" s="188">
        <f t="shared" si="245"/>
        <v>70415</v>
      </c>
      <c r="I152" s="188">
        <f>U152</f>
        <v>73231</v>
      </c>
      <c r="J152" s="130">
        <f>(D151/D142)-1</f>
        <v>2.5151E-2</v>
      </c>
      <c r="K152" s="130">
        <f>(E151/E142)-1</f>
        <v>2.5204000000000001E-2</v>
      </c>
      <c r="L152" s="130">
        <f t="shared" ref="L152:O152" si="248">(F151/F142)-1</f>
        <v>2.4885000000000001E-2</v>
      </c>
      <c r="M152" s="130">
        <f t="shared" si="248"/>
        <v>2.4874E-2</v>
      </c>
      <c r="N152" s="130">
        <f t="shared" si="248"/>
        <v>2.4826000000000001E-2</v>
      </c>
      <c r="O152" s="130">
        <f t="shared" si="248"/>
        <v>2.5035999999999999E-2</v>
      </c>
      <c r="P152" s="131">
        <f t="shared" ref="P152:T152" si="249">ROUND((P151*2080),5)</f>
        <v>60190.707199999997</v>
      </c>
      <c r="Q152" s="132">
        <f t="shared" si="249"/>
        <v>62598.328000000001</v>
      </c>
      <c r="R152" s="132">
        <f t="shared" si="249"/>
        <v>65102.2736</v>
      </c>
      <c r="S152" s="132">
        <f t="shared" si="249"/>
        <v>67706.371199999994</v>
      </c>
      <c r="T152" s="132">
        <f t="shared" si="249"/>
        <v>70414.656000000003</v>
      </c>
      <c r="U152" s="132">
        <f>ROUND((U151*2080),5)</f>
        <v>73231.246400000004</v>
      </c>
      <c r="V152" s="130">
        <f>(P151/P142)-1</f>
        <v>2.5000000000000001E-2</v>
      </c>
      <c r="W152" s="130">
        <f>(Q151/Q142)-1</f>
        <v>2.5000000000000001E-2</v>
      </c>
      <c r="X152" s="130">
        <f t="shared" ref="X152:AA152" si="250">(R151/R142)-1</f>
        <v>2.5000000000000001E-2</v>
      </c>
      <c r="Y152" s="130">
        <f t="shared" si="250"/>
        <v>2.5000000000000001E-2</v>
      </c>
      <c r="Z152" s="130">
        <f t="shared" si="250"/>
        <v>2.5000000000000001E-2</v>
      </c>
      <c r="AA152" s="130">
        <f t="shared" si="250"/>
        <v>2.5000000000000001E-2</v>
      </c>
    </row>
    <row r="153" spans="1:27" s="4" customFormat="1" ht="13.5" customHeight="1" thickBot="1" x14ac:dyDescent="0.25">
      <c r="A153" s="80"/>
      <c r="B153" s="170"/>
      <c r="C153" s="84"/>
      <c r="D153" s="189"/>
      <c r="E153" s="190"/>
      <c r="F153" s="190"/>
      <c r="G153" s="190"/>
      <c r="H153" s="190"/>
      <c r="I153" s="190"/>
      <c r="J153" s="133"/>
      <c r="K153" s="133"/>
      <c r="L153" s="133"/>
      <c r="M153" s="133"/>
      <c r="N153" s="133"/>
      <c r="O153" s="133"/>
      <c r="P153" s="134"/>
      <c r="Q153" s="135"/>
      <c r="R153" s="135"/>
      <c r="S153" s="135"/>
      <c r="T153" s="135"/>
      <c r="U153" s="135"/>
      <c r="V153" s="133"/>
      <c r="W153" s="133"/>
      <c r="X153" s="133"/>
      <c r="Y153" s="133"/>
      <c r="Z153" s="133"/>
      <c r="AA153" s="133"/>
    </row>
    <row r="154" spans="1:27" s="4" customFormat="1" ht="13.5" customHeight="1" x14ac:dyDescent="0.2">
      <c r="A154" s="79">
        <v>44</v>
      </c>
      <c r="B154" s="166" t="s">
        <v>73</v>
      </c>
      <c r="C154" s="45" t="s">
        <v>77</v>
      </c>
      <c r="D154" s="187">
        <f t="shared" ref="D154:H155" si="251">P154</f>
        <v>29.66</v>
      </c>
      <c r="E154" s="187">
        <f t="shared" si="251"/>
        <v>30.85</v>
      </c>
      <c r="F154" s="187">
        <f t="shared" si="251"/>
        <v>32.08</v>
      </c>
      <c r="G154" s="187">
        <f t="shared" si="251"/>
        <v>33.36</v>
      </c>
      <c r="H154" s="187">
        <f t="shared" si="251"/>
        <v>34.700000000000003</v>
      </c>
      <c r="I154" s="187">
        <f>U154</f>
        <v>36.090000000000003</v>
      </c>
      <c r="J154" s="130"/>
      <c r="K154" s="130">
        <f>(E154/D154)-1</f>
        <v>4.0120999999999997E-2</v>
      </c>
      <c r="L154" s="130">
        <f t="shared" ref="L154:O154" si="252">(F154/E154)-1</f>
        <v>3.9870000000000003E-2</v>
      </c>
      <c r="M154" s="130">
        <f t="shared" si="252"/>
        <v>3.9899999999999998E-2</v>
      </c>
      <c r="N154" s="130">
        <f t="shared" si="252"/>
        <v>4.0168000000000002E-2</v>
      </c>
      <c r="O154" s="130">
        <f t="shared" si="252"/>
        <v>4.0058000000000003E-2</v>
      </c>
      <c r="P154" s="204">
        <f>ROUND(VLOOKUP($A154,'2017 REG - ORD 758'!$A$9:$U$303,16,FALSE)*(1+$H$2),5)</f>
        <v>29.661300000000001</v>
      </c>
      <c r="Q154" s="204">
        <f>ROUND(VLOOKUP($A154,'2017 REG - ORD 758'!$A$9:$U$303,17,FALSE)*(1+$H$2),5)</f>
        <v>30.847750000000001</v>
      </c>
      <c r="R154" s="204">
        <f>ROUND(VLOOKUP($A154,'2017 REG - ORD 758'!$A$9:$U$303,18,FALSE)*(1+$H$2),5)</f>
        <v>32.081659999999999</v>
      </c>
      <c r="S154" s="204">
        <f>ROUND(VLOOKUP($A154,'2017 REG - ORD 758'!$A$9:$U$303,19,FALSE)*(1+$H$2),5)</f>
        <v>33.364930000000001</v>
      </c>
      <c r="T154" s="204">
        <f>ROUND(VLOOKUP($A154,'2017 REG - ORD 758'!$A$9:$U$303,20,FALSE)*(1+$H$2),5)</f>
        <v>34.699530000000003</v>
      </c>
      <c r="U154" s="204">
        <f>ROUND(VLOOKUP($A154,'2017 REG - ORD 758'!$A$9:$U$303,21,FALSE)*(1+$H$2),5)</f>
        <v>36.087519999999998</v>
      </c>
      <c r="V154" s="130"/>
      <c r="W154" s="130">
        <f>(Q154/P154)-1</f>
        <v>0.04</v>
      </c>
      <c r="X154" s="130">
        <f t="shared" ref="X154:AA154" si="253">(R154/Q154)-1</f>
        <v>0.04</v>
      </c>
      <c r="Y154" s="130">
        <f t="shared" si="253"/>
        <v>0.04</v>
      </c>
      <c r="Z154" s="130">
        <f t="shared" si="253"/>
        <v>0.04</v>
      </c>
      <c r="AA154" s="130">
        <f t="shared" si="253"/>
        <v>0.04</v>
      </c>
    </row>
    <row r="155" spans="1:27" s="4" customFormat="1" ht="13.5" customHeight="1" x14ac:dyDescent="0.2">
      <c r="A155" s="76"/>
      <c r="B155" s="167" t="s">
        <v>42</v>
      </c>
      <c r="C155" s="24" t="s">
        <v>105</v>
      </c>
      <c r="D155" s="188">
        <f t="shared" si="251"/>
        <v>61696</v>
      </c>
      <c r="E155" s="188">
        <f t="shared" si="251"/>
        <v>64163</v>
      </c>
      <c r="F155" s="188">
        <f t="shared" si="251"/>
        <v>66730</v>
      </c>
      <c r="G155" s="188">
        <f t="shared" si="251"/>
        <v>69399</v>
      </c>
      <c r="H155" s="188">
        <f t="shared" si="251"/>
        <v>72175</v>
      </c>
      <c r="I155" s="188">
        <f>U155</f>
        <v>75062</v>
      </c>
      <c r="J155" s="130">
        <f>(D154/D151)-1</f>
        <v>2.4878999999999998E-2</v>
      </c>
      <c r="K155" s="130">
        <f>(E154/E151)-1</f>
        <v>2.4917000000000002E-2</v>
      </c>
      <c r="L155" s="130">
        <f t="shared" ref="L155:O155" si="254">(F154/F151)-1</f>
        <v>2.4920000000000001E-2</v>
      </c>
      <c r="M155" s="130">
        <f t="shared" si="254"/>
        <v>2.4885000000000001E-2</v>
      </c>
      <c r="N155" s="130">
        <f t="shared" si="254"/>
        <v>2.5111000000000001E-2</v>
      </c>
      <c r="O155" s="130">
        <f t="shared" si="254"/>
        <v>2.4993000000000001E-2</v>
      </c>
      <c r="P155" s="131">
        <f t="shared" ref="P155:T155" si="255">ROUND((P154*2080),5)</f>
        <v>61695.504000000001</v>
      </c>
      <c r="Q155" s="132">
        <f t="shared" si="255"/>
        <v>64163.32</v>
      </c>
      <c r="R155" s="132">
        <f t="shared" si="255"/>
        <v>66729.852799999993</v>
      </c>
      <c r="S155" s="132">
        <f t="shared" si="255"/>
        <v>69399.054399999994</v>
      </c>
      <c r="T155" s="132">
        <f t="shared" si="255"/>
        <v>72175.022400000002</v>
      </c>
      <c r="U155" s="132">
        <f>ROUND((U154*2080),5)</f>
        <v>75062.041599999997</v>
      </c>
      <c r="V155" s="130">
        <f>(P154/P151)-1</f>
        <v>2.5000000000000001E-2</v>
      </c>
      <c r="W155" s="130">
        <f>(Q154/Q151)-1</f>
        <v>2.5000999999999999E-2</v>
      </c>
      <c r="X155" s="130">
        <f t="shared" ref="X155:AA155" si="256">(R154/R151)-1</f>
        <v>2.5000000000000001E-2</v>
      </c>
      <c r="Y155" s="130">
        <f t="shared" si="256"/>
        <v>2.5000000000000001E-2</v>
      </c>
      <c r="Z155" s="130">
        <f t="shared" si="256"/>
        <v>2.5000000000000001E-2</v>
      </c>
      <c r="AA155" s="130">
        <f t="shared" si="256"/>
        <v>2.5000000000000001E-2</v>
      </c>
    </row>
    <row r="156" spans="1:27" s="4" customFormat="1" ht="13.5" customHeight="1" x14ac:dyDescent="0.2">
      <c r="A156" s="76"/>
      <c r="B156" s="167"/>
      <c r="C156" s="24"/>
      <c r="D156" s="192"/>
      <c r="E156" s="193"/>
      <c r="F156" s="193"/>
      <c r="G156" s="193"/>
      <c r="H156" s="193"/>
      <c r="I156" s="193"/>
      <c r="J156" s="137"/>
      <c r="K156" s="137"/>
      <c r="L156" s="137"/>
      <c r="M156" s="137"/>
      <c r="N156" s="137"/>
      <c r="O156" s="137"/>
      <c r="P156" s="138"/>
      <c r="Q156" s="139"/>
      <c r="R156" s="139"/>
      <c r="S156" s="139"/>
      <c r="T156" s="139"/>
      <c r="U156" s="139"/>
      <c r="V156" s="137"/>
      <c r="W156" s="137"/>
      <c r="X156" s="137"/>
      <c r="Y156" s="137"/>
      <c r="Z156" s="137"/>
      <c r="AA156" s="137"/>
    </row>
    <row r="157" spans="1:27" s="4" customFormat="1" ht="13.5" customHeight="1" x14ac:dyDescent="0.2">
      <c r="A157" s="76"/>
      <c r="B157" s="167"/>
      <c r="C157" s="24"/>
      <c r="D157" s="192"/>
      <c r="E157" s="193"/>
      <c r="F157" s="193"/>
      <c r="G157" s="193"/>
      <c r="H157" s="193"/>
      <c r="I157" s="193"/>
      <c r="J157" s="137"/>
      <c r="K157" s="137"/>
      <c r="L157" s="137"/>
      <c r="M157" s="137"/>
      <c r="N157" s="137"/>
      <c r="O157" s="137"/>
      <c r="P157" s="138"/>
      <c r="Q157" s="139"/>
      <c r="R157" s="139"/>
      <c r="S157" s="139"/>
      <c r="T157" s="139"/>
      <c r="U157" s="139"/>
      <c r="V157" s="137"/>
      <c r="W157" s="137"/>
      <c r="X157" s="137"/>
      <c r="Y157" s="137"/>
      <c r="Z157" s="137"/>
      <c r="AA157" s="137"/>
    </row>
    <row r="158" spans="1:27" s="4" customFormat="1" ht="13.5" customHeight="1" x14ac:dyDescent="0.2">
      <c r="A158" s="76"/>
      <c r="B158" s="171"/>
      <c r="C158" s="24"/>
      <c r="D158" s="192"/>
      <c r="E158" s="193"/>
      <c r="F158" s="193"/>
      <c r="G158" s="193"/>
      <c r="H158" s="193"/>
      <c r="I158" s="193"/>
      <c r="J158" s="137"/>
      <c r="K158" s="137"/>
      <c r="L158" s="137"/>
      <c r="M158" s="137"/>
      <c r="N158" s="137"/>
      <c r="O158" s="137"/>
      <c r="P158" s="138"/>
      <c r="Q158" s="139"/>
      <c r="R158" s="139"/>
      <c r="S158" s="139"/>
      <c r="T158" s="139"/>
      <c r="U158" s="139"/>
      <c r="V158" s="137"/>
      <c r="W158" s="137"/>
      <c r="X158" s="137"/>
      <c r="Y158" s="137"/>
      <c r="Z158" s="137"/>
      <c r="AA158" s="137"/>
    </row>
    <row r="159" spans="1:27" s="4" customFormat="1" ht="13.5" customHeight="1" thickBot="1" x14ac:dyDescent="0.25">
      <c r="A159" s="80"/>
      <c r="B159" s="173"/>
      <c r="C159" s="88"/>
      <c r="D159" s="189"/>
      <c r="E159" s="190"/>
      <c r="F159" s="190"/>
      <c r="G159" s="190"/>
      <c r="H159" s="190"/>
      <c r="I159" s="190"/>
      <c r="J159" s="133"/>
      <c r="K159" s="133"/>
      <c r="L159" s="133"/>
      <c r="M159" s="133"/>
      <c r="N159" s="133"/>
      <c r="O159" s="133"/>
      <c r="P159" s="134"/>
      <c r="Q159" s="135"/>
      <c r="R159" s="135"/>
      <c r="S159" s="135"/>
      <c r="T159" s="135"/>
      <c r="U159" s="135"/>
      <c r="V159" s="133"/>
      <c r="W159" s="133"/>
      <c r="X159" s="133"/>
      <c r="Y159" s="133"/>
      <c r="Z159" s="133"/>
      <c r="AA159" s="133"/>
    </row>
    <row r="160" spans="1:27" s="4" customFormat="1" ht="13.5" customHeight="1" x14ac:dyDescent="0.2">
      <c r="A160" s="79">
        <v>45</v>
      </c>
      <c r="B160" s="174" t="s">
        <v>49</v>
      </c>
      <c r="C160" s="86" t="s">
        <v>105</v>
      </c>
      <c r="D160" s="187">
        <f t="shared" ref="D160:H161" si="257">P160</f>
        <v>30.4</v>
      </c>
      <c r="E160" s="187">
        <f t="shared" si="257"/>
        <v>31.62</v>
      </c>
      <c r="F160" s="187">
        <f t="shared" si="257"/>
        <v>32.880000000000003</v>
      </c>
      <c r="G160" s="187">
        <f t="shared" si="257"/>
        <v>34.200000000000003</v>
      </c>
      <c r="H160" s="187">
        <f t="shared" si="257"/>
        <v>35.57</v>
      </c>
      <c r="I160" s="187">
        <f>U160</f>
        <v>36.99</v>
      </c>
      <c r="J160" s="130"/>
      <c r="K160" s="130">
        <f>(E160/D160)-1</f>
        <v>4.0132000000000001E-2</v>
      </c>
      <c r="L160" s="130">
        <f t="shared" ref="L160:O160" si="258">(F160/E160)-1</f>
        <v>3.9848000000000001E-2</v>
      </c>
      <c r="M160" s="130">
        <f t="shared" si="258"/>
        <v>4.0146000000000001E-2</v>
      </c>
      <c r="N160" s="130">
        <f t="shared" si="258"/>
        <v>4.0058000000000003E-2</v>
      </c>
      <c r="O160" s="130">
        <f t="shared" si="258"/>
        <v>3.9920999999999998E-2</v>
      </c>
      <c r="P160" s="204">
        <f>ROUND(VLOOKUP($A160,'2017 REG - ORD 758'!$A$9:$U$303,16,FALSE)*(1+$H$2),5)</f>
        <v>30.402830000000002</v>
      </c>
      <c r="Q160" s="204">
        <f>ROUND(VLOOKUP($A160,'2017 REG - ORD 758'!$A$9:$U$303,17,FALSE)*(1+$H$2),5)</f>
        <v>31.618950000000002</v>
      </c>
      <c r="R160" s="204">
        <f>ROUND(VLOOKUP($A160,'2017 REG - ORD 758'!$A$9:$U$303,18,FALSE)*(1+$H$2),5)</f>
        <v>32.883710000000001</v>
      </c>
      <c r="S160" s="204">
        <f>ROUND(VLOOKUP($A160,'2017 REG - ORD 758'!$A$9:$U$303,19,FALSE)*(1+$H$2),5)</f>
        <v>34.199060000000003</v>
      </c>
      <c r="T160" s="204">
        <f>ROUND(VLOOKUP($A160,'2017 REG - ORD 758'!$A$9:$U$303,20,FALSE)*(1+$H$2),5)</f>
        <v>35.567019999999999</v>
      </c>
      <c r="U160" s="204">
        <f>ROUND(VLOOKUP($A160,'2017 REG - ORD 758'!$A$9:$U$303,21,FALSE)*(1+$H$2),5)</f>
        <v>36.989710000000002</v>
      </c>
      <c r="V160" s="130"/>
      <c r="W160" s="130">
        <f>(Q160/P160)-1</f>
        <v>0.04</v>
      </c>
      <c r="X160" s="130">
        <f t="shared" ref="X160:AA160" si="259">(R160/Q160)-1</f>
        <v>0.04</v>
      </c>
      <c r="Y160" s="130">
        <f t="shared" si="259"/>
        <v>0.04</v>
      </c>
      <c r="Z160" s="130">
        <f t="shared" si="259"/>
        <v>0.04</v>
      </c>
      <c r="AA160" s="130">
        <f t="shared" si="259"/>
        <v>0.04</v>
      </c>
    </row>
    <row r="161" spans="1:27" s="4" customFormat="1" ht="13.5" customHeight="1" x14ac:dyDescent="0.2">
      <c r="A161" s="76" t="s">
        <v>141</v>
      </c>
      <c r="B161" s="171" t="s">
        <v>120</v>
      </c>
      <c r="C161" s="24" t="s">
        <v>105</v>
      </c>
      <c r="D161" s="188">
        <f t="shared" si="257"/>
        <v>63238</v>
      </c>
      <c r="E161" s="188">
        <f t="shared" si="257"/>
        <v>65767</v>
      </c>
      <c r="F161" s="188">
        <f t="shared" si="257"/>
        <v>68398</v>
      </c>
      <c r="G161" s="188">
        <f t="shared" si="257"/>
        <v>71134</v>
      </c>
      <c r="H161" s="188">
        <f t="shared" si="257"/>
        <v>73979</v>
      </c>
      <c r="I161" s="188">
        <f>U161</f>
        <v>76939</v>
      </c>
      <c r="J161" s="130">
        <f>(D160/D154)-1</f>
        <v>2.4948999999999999E-2</v>
      </c>
      <c r="K161" s="130">
        <f>(E160/E154)-1</f>
        <v>2.4958999999999999E-2</v>
      </c>
      <c r="L161" s="130">
        <f t="shared" ref="L161:O161" si="260">(F160/F154)-1</f>
        <v>2.4937999999999998E-2</v>
      </c>
      <c r="M161" s="130">
        <f t="shared" si="260"/>
        <v>2.5180000000000001E-2</v>
      </c>
      <c r="N161" s="130">
        <f t="shared" si="260"/>
        <v>2.5072000000000001E-2</v>
      </c>
      <c r="O161" s="130">
        <f t="shared" si="260"/>
        <v>2.4937999999999998E-2</v>
      </c>
      <c r="P161" s="131">
        <f t="shared" ref="P161:T161" si="261">ROUND((P160*2080),5)</f>
        <v>63237.886400000003</v>
      </c>
      <c r="Q161" s="132">
        <f t="shared" si="261"/>
        <v>65767.415999999997</v>
      </c>
      <c r="R161" s="132">
        <f t="shared" si="261"/>
        <v>68398.116800000003</v>
      </c>
      <c r="S161" s="132">
        <f t="shared" si="261"/>
        <v>71134.044800000003</v>
      </c>
      <c r="T161" s="132">
        <f t="shared" si="261"/>
        <v>73979.401599999997</v>
      </c>
      <c r="U161" s="132">
        <f>ROUND((U160*2080),5)</f>
        <v>76938.596799999999</v>
      </c>
      <c r="V161" s="130">
        <f>(P160/P154)-1</f>
        <v>2.5000000000000001E-2</v>
      </c>
      <c r="W161" s="130">
        <f>(Q160/Q154)-1</f>
        <v>2.5000000000000001E-2</v>
      </c>
      <c r="X161" s="130">
        <f t="shared" ref="X161:AA161" si="262">(R160/R154)-1</f>
        <v>2.5000000000000001E-2</v>
      </c>
      <c r="Y161" s="130">
        <f t="shared" si="262"/>
        <v>2.5000000000000001E-2</v>
      </c>
      <c r="Z161" s="130">
        <f t="shared" si="262"/>
        <v>2.5000000000000001E-2</v>
      </c>
      <c r="AA161" s="130">
        <f t="shared" si="262"/>
        <v>2.5000000000000001E-2</v>
      </c>
    </row>
    <row r="162" spans="1:27" s="4" customFormat="1" ht="13.5" customHeight="1" x14ac:dyDescent="0.2">
      <c r="A162" s="76"/>
      <c r="B162" s="171" t="s">
        <v>159</v>
      </c>
      <c r="C162" s="24" t="s">
        <v>105</v>
      </c>
      <c r="D162" s="194"/>
      <c r="E162" s="195"/>
      <c r="F162" s="195"/>
      <c r="G162" s="195"/>
      <c r="H162" s="195"/>
      <c r="I162" s="195"/>
      <c r="J162" s="136"/>
      <c r="K162" s="136"/>
      <c r="L162" s="136"/>
      <c r="M162" s="136"/>
      <c r="N162" s="136"/>
      <c r="O162" s="136"/>
      <c r="P162" s="131"/>
      <c r="Q162" s="132"/>
      <c r="R162" s="132"/>
      <c r="S162" s="132"/>
      <c r="T162" s="132"/>
      <c r="U162" s="132"/>
      <c r="V162" s="136"/>
      <c r="W162" s="136"/>
      <c r="X162" s="136"/>
      <c r="Y162" s="136"/>
      <c r="Z162" s="136"/>
      <c r="AA162" s="136"/>
    </row>
    <row r="163" spans="1:27" s="4" customFormat="1" ht="13.5" customHeight="1" thickBot="1" x14ac:dyDescent="0.25">
      <c r="A163" s="80"/>
      <c r="B163" s="170"/>
      <c r="C163" s="49"/>
      <c r="D163" s="189"/>
      <c r="E163" s="190"/>
      <c r="F163" s="190"/>
      <c r="G163" s="190"/>
      <c r="H163" s="190"/>
      <c r="I163" s="190"/>
      <c r="J163" s="133"/>
      <c r="K163" s="133"/>
      <c r="L163" s="133"/>
      <c r="M163" s="133"/>
      <c r="N163" s="133"/>
      <c r="O163" s="133"/>
      <c r="P163" s="134"/>
      <c r="Q163" s="135"/>
      <c r="R163" s="135"/>
      <c r="S163" s="135"/>
      <c r="T163" s="135"/>
      <c r="U163" s="135"/>
      <c r="V163" s="133"/>
      <c r="W163" s="133"/>
      <c r="X163" s="133"/>
      <c r="Y163" s="133"/>
      <c r="Z163" s="133"/>
      <c r="AA163" s="133"/>
    </row>
    <row r="164" spans="1:27" s="4" customFormat="1" ht="13.5" customHeight="1" x14ac:dyDescent="0.2">
      <c r="A164" s="79">
        <v>46</v>
      </c>
      <c r="B164" s="166" t="s">
        <v>44</v>
      </c>
      <c r="C164" s="45" t="s">
        <v>105</v>
      </c>
      <c r="D164" s="187">
        <f t="shared" ref="D164:H165" si="263">P164</f>
        <v>31.16</v>
      </c>
      <c r="E164" s="187">
        <f t="shared" si="263"/>
        <v>32.409999999999997</v>
      </c>
      <c r="F164" s="187">
        <f t="shared" si="263"/>
        <v>33.71</v>
      </c>
      <c r="G164" s="187">
        <f t="shared" si="263"/>
        <v>35.049999999999997</v>
      </c>
      <c r="H164" s="187">
        <f t="shared" si="263"/>
        <v>36.46</v>
      </c>
      <c r="I164" s="187">
        <f>U164</f>
        <v>37.909999999999997</v>
      </c>
      <c r="J164" s="130"/>
      <c r="K164" s="130">
        <f>(E164/D164)-1</f>
        <v>4.0115999999999999E-2</v>
      </c>
      <c r="L164" s="130">
        <f t="shared" ref="L164:O164" si="264">(F164/E164)-1</f>
        <v>4.0111000000000001E-2</v>
      </c>
      <c r="M164" s="130">
        <f t="shared" si="264"/>
        <v>3.9751000000000002E-2</v>
      </c>
      <c r="N164" s="130">
        <f t="shared" si="264"/>
        <v>4.0228E-2</v>
      </c>
      <c r="O164" s="130">
        <f t="shared" si="264"/>
        <v>3.977E-2</v>
      </c>
      <c r="P164" s="204">
        <f>ROUND(VLOOKUP($A164,'2017 REG - ORD 758'!$A$9:$U$303,16,FALSE)*(1+$H$2),5)</f>
        <v>31.1629</v>
      </c>
      <c r="Q164" s="204">
        <f>ROUND(VLOOKUP($A164,'2017 REG - ORD 758'!$A$9:$U$303,17,FALSE)*(1+$H$2),5)</f>
        <v>32.409419999999997</v>
      </c>
      <c r="R164" s="204">
        <f>ROUND(VLOOKUP($A164,'2017 REG - ORD 758'!$A$9:$U$303,18,FALSE)*(1+$H$2),5)</f>
        <v>33.705800000000004</v>
      </c>
      <c r="S164" s="204">
        <f>ROUND(VLOOKUP($A164,'2017 REG - ORD 758'!$A$9:$U$303,19,FALSE)*(1+$H$2),5)</f>
        <v>35.054040000000001</v>
      </c>
      <c r="T164" s="204">
        <f>ROUND(VLOOKUP($A164,'2017 REG - ORD 758'!$A$9:$U$303,20,FALSE)*(1+$H$2),5)</f>
        <v>36.456200000000003</v>
      </c>
      <c r="U164" s="204">
        <f>ROUND(VLOOKUP($A164,'2017 REG - ORD 758'!$A$9:$U$303,21,FALSE)*(1+$H$2),5)</f>
        <v>37.914450000000002</v>
      </c>
      <c r="V164" s="130"/>
      <c r="W164" s="130">
        <f>(Q164/P164)-1</f>
        <v>0.04</v>
      </c>
      <c r="X164" s="130">
        <f t="shared" ref="X164:AA164" si="265">(R164/Q164)-1</f>
        <v>0.04</v>
      </c>
      <c r="Y164" s="130">
        <f t="shared" si="265"/>
        <v>0.04</v>
      </c>
      <c r="Z164" s="130">
        <f t="shared" si="265"/>
        <v>0.04</v>
      </c>
      <c r="AA164" s="130">
        <f t="shared" si="265"/>
        <v>0.04</v>
      </c>
    </row>
    <row r="165" spans="1:27" s="4" customFormat="1" ht="13.5" customHeight="1" x14ac:dyDescent="0.2">
      <c r="A165" s="76"/>
      <c r="B165" s="171" t="s">
        <v>269</v>
      </c>
      <c r="C165" s="24" t="s">
        <v>105</v>
      </c>
      <c r="D165" s="188">
        <f t="shared" si="263"/>
        <v>64819</v>
      </c>
      <c r="E165" s="188">
        <f t="shared" si="263"/>
        <v>67412</v>
      </c>
      <c r="F165" s="188">
        <f t="shared" si="263"/>
        <v>70108</v>
      </c>
      <c r="G165" s="188">
        <f t="shared" si="263"/>
        <v>72912</v>
      </c>
      <c r="H165" s="188">
        <f t="shared" si="263"/>
        <v>75829</v>
      </c>
      <c r="I165" s="188">
        <f>U165</f>
        <v>78862</v>
      </c>
      <c r="J165" s="130">
        <f t="shared" ref="J165:O165" si="266">(D164/D160)-1</f>
        <v>2.5000000000000001E-2</v>
      </c>
      <c r="K165" s="130">
        <f t="shared" si="266"/>
        <v>2.4983999999999999E-2</v>
      </c>
      <c r="L165" s="130">
        <f t="shared" si="266"/>
        <v>2.5243000000000002E-2</v>
      </c>
      <c r="M165" s="130">
        <f t="shared" si="266"/>
        <v>2.4854000000000001E-2</v>
      </c>
      <c r="N165" s="130">
        <f t="shared" si="266"/>
        <v>2.5021000000000002E-2</v>
      </c>
      <c r="O165" s="130">
        <f t="shared" si="266"/>
        <v>2.4871999999999998E-2</v>
      </c>
      <c r="P165" s="131">
        <f t="shared" ref="P165:T165" si="267">ROUND((P164*2080),5)</f>
        <v>64818.832000000002</v>
      </c>
      <c r="Q165" s="132">
        <f t="shared" si="267"/>
        <v>67411.593599999993</v>
      </c>
      <c r="R165" s="132">
        <f t="shared" si="267"/>
        <v>70108.063999999998</v>
      </c>
      <c r="S165" s="132">
        <f t="shared" si="267"/>
        <v>72912.403200000001</v>
      </c>
      <c r="T165" s="132">
        <f t="shared" si="267"/>
        <v>75828.895999999993</v>
      </c>
      <c r="U165" s="132">
        <f>ROUND((U164*2080),5)</f>
        <v>78862.055999999997</v>
      </c>
      <c r="V165" s="130">
        <f t="shared" ref="V165:AA165" si="268">(P164/P160)-1</f>
        <v>2.5000000000000001E-2</v>
      </c>
      <c r="W165" s="130">
        <f t="shared" si="268"/>
        <v>2.5000000000000001E-2</v>
      </c>
      <c r="X165" s="130">
        <f t="shared" si="268"/>
        <v>2.5000000000000001E-2</v>
      </c>
      <c r="Y165" s="130">
        <f t="shared" si="268"/>
        <v>2.5000000000000001E-2</v>
      </c>
      <c r="Z165" s="130">
        <f t="shared" si="268"/>
        <v>2.5000000000000001E-2</v>
      </c>
      <c r="AA165" s="130">
        <f t="shared" si="268"/>
        <v>2.5000000000000001E-2</v>
      </c>
    </row>
    <row r="166" spans="1:27" s="4" customFormat="1" ht="13.5" customHeight="1" x14ac:dyDescent="0.2">
      <c r="A166" s="76"/>
      <c r="B166" s="171" t="s">
        <v>122</v>
      </c>
      <c r="C166" s="24" t="s">
        <v>105</v>
      </c>
      <c r="D166" s="192"/>
      <c r="E166" s="193"/>
      <c r="F166" s="193"/>
      <c r="G166" s="193"/>
      <c r="H166" s="193"/>
      <c r="I166" s="193"/>
      <c r="J166" s="137"/>
      <c r="K166" s="137"/>
      <c r="L166" s="137"/>
      <c r="M166" s="137"/>
      <c r="N166" s="137"/>
      <c r="O166" s="137"/>
      <c r="P166" s="138"/>
      <c r="Q166" s="139"/>
      <c r="R166" s="139"/>
      <c r="S166" s="139"/>
      <c r="T166" s="139"/>
      <c r="U166" s="139"/>
      <c r="V166" s="137"/>
      <c r="W166" s="137"/>
      <c r="X166" s="137"/>
      <c r="Y166" s="137"/>
      <c r="Z166" s="137"/>
      <c r="AA166" s="137"/>
    </row>
    <row r="167" spans="1:27" s="4" customFormat="1" ht="13.5" customHeight="1" x14ac:dyDescent="0.2">
      <c r="A167" s="76"/>
      <c r="B167" s="171" t="s">
        <v>50</v>
      </c>
      <c r="C167" s="89" t="s">
        <v>105</v>
      </c>
      <c r="D167" s="192"/>
      <c r="E167" s="193"/>
      <c r="F167" s="193"/>
      <c r="G167" s="193"/>
      <c r="H167" s="193"/>
      <c r="I167" s="193"/>
      <c r="J167" s="137"/>
      <c r="K167" s="137"/>
      <c r="L167" s="137"/>
      <c r="M167" s="137"/>
      <c r="N167" s="137"/>
      <c r="O167" s="137"/>
      <c r="P167" s="138"/>
      <c r="Q167" s="139"/>
      <c r="R167" s="139"/>
      <c r="S167" s="139"/>
      <c r="T167" s="139"/>
      <c r="U167" s="139"/>
      <c r="V167" s="137"/>
      <c r="W167" s="137"/>
      <c r="X167" s="137"/>
      <c r="Y167" s="137"/>
      <c r="Z167" s="137"/>
      <c r="AA167" s="137"/>
    </row>
    <row r="168" spans="1:27" s="4" customFormat="1" ht="13.5" customHeight="1" x14ac:dyDescent="0.2">
      <c r="A168" s="76"/>
      <c r="B168" s="175" t="s">
        <v>64</v>
      </c>
      <c r="C168" s="24" t="s">
        <v>105</v>
      </c>
      <c r="D168" s="192"/>
      <c r="E168" s="193"/>
      <c r="F168" s="193"/>
      <c r="G168" s="193"/>
      <c r="H168" s="193"/>
      <c r="I168" s="193"/>
      <c r="J168" s="137"/>
      <c r="K168" s="137"/>
      <c r="L168" s="137"/>
      <c r="M168" s="137"/>
      <c r="N168" s="137"/>
      <c r="O168" s="137"/>
      <c r="P168" s="138"/>
      <c r="Q168" s="139"/>
      <c r="R168" s="139"/>
      <c r="S168" s="139"/>
      <c r="T168" s="139"/>
      <c r="U168" s="139"/>
      <c r="V168" s="137"/>
      <c r="W168" s="137"/>
      <c r="X168" s="137"/>
      <c r="Y168" s="137"/>
      <c r="Z168" s="137"/>
      <c r="AA168" s="137"/>
    </row>
    <row r="169" spans="1:27" s="4" customFormat="1" ht="13.5" customHeight="1" x14ac:dyDescent="0.2">
      <c r="A169" s="76"/>
      <c r="B169" s="171" t="s">
        <v>121</v>
      </c>
      <c r="C169" s="24" t="s">
        <v>105</v>
      </c>
      <c r="D169" s="192"/>
      <c r="E169" s="193"/>
      <c r="F169" s="193"/>
      <c r="G169" s="193"/>
      <c r="H169" s="193"/>
      <c r="I169" s="193"/>
      <c r="J169" s="137"/>
      <c r="K169" s="137"/>
      <c r="L169" s="137"/>
      <c r="M169" s="137"/>
      <c r="N169" s="137"/>
      <c r="O169" s="137"/>
      <c r="P169" s="138"/>
      <c r="Q169" s="139"/>
      <c r="R169" s="139"/>
      <c r="S169" s="139"/>
      <c r="T169" s="139"/>
      <c r="U169" s="139"/>
      <c r="V169" s="137"/>
      <c r="W169" s="137"/>
      <c r="X169" s="137"/>
      <c r="Y169" s="137"/>
      <c r="Z169" s="137"/>
      <c r="AA169" s="137"/>
    </row>
    <row r="170" spans="1:27" s="4" customFormat="1" ht="13.5" customHeight="1" x14ac:dyDescent="0.2">
      <c r="A170" s="76"/>
      <c r="B170" s="171" t="s">
        <v>46</v>
      </c>
      <c r="C170" s="24" t="s">
        <v>105</v>
      </c>
      <c r="D170" s="192"/>
      <c r="E170" s="193"/>
      <c r="F170" s="193"/>
      <c r="G170" s="193"/>
      <c r="H170" s="193"/>
      <c r="I170" s="193"/>
      <c r="J170" s="137"/>
      <c r="K170" s="137"/>
      <c r="L170" s="137"/>
      <c r="M170" s="137"/>
      <c r="N170" s="137"/>
      <c r="O170" s="137"/>
      <c r="P170" s="138"/>
      <c r="Q170" s="139"/>
      <c r="R170" s="139"/>
      <c r="S170" s="139"/>
      <c r="T170" s="139"/>
      <c r="U170" s="139"/>
      <c r="V170" s="137"/>
      <c r="W170" s="137"/>
      <c r="X170" s="137"/>
      <c r="Y170" s="137"/>
      <c r="Z170" s="137"/>
      <c r="AA170" s="137"/>
    </row>
    <row r="171" spans="1:27" s="4" customFormat="1" ht="13.5" customHeight="1" x14ac:dyDescent="0.2">
      <c r="A171" s="76"/>
      <c r="B171" s="175" t="s">
        <v>74</v>
      </c>
      <c r="C171" s="89" t="s">
        <v>77</v>
      </c>
      <c r="D171" s="192"/>
      <c r="E171" s="193"/>
      <c r="F171" s="193"/>
      <c r="G171" s="193"/>
      <c r="H171" s="193"/>
      <c r="I171" s="193"/>
      <c r="J171" s="137"/>
      <c r="K171" s="137"/>
      <c r="L171" s="137"/>
      <c r="M171" s="137"/>
      <c r="N171" s="137"/>
      <c r="O171" s="137"/>
      <c r="P171" s="138"/>
      <c r="Q171" s="139"/>
      <c r="R171" s="139"/>
      <c r="S171" s="139"/>
      <c r="T171" s="139"/>
      <c r="U171" s="139"/>
      <c r="V171" s="137"/>
      <c r="W171" s="137"/>
      <c r="X171" s="137"/>
      <c r="Y171" s="137"/>
      <c r="Z171" s="137"/>
      <c r="AA171" s="137"/>
    </row>
    <row r="172" spans="1:27" s="4" customFormat="1" ht="13.5" customHeight="1" x14ac:dyDescent="0.2">
      <c r="A172" s="76"/>
      <c r="B172" s="175" t="s">
        <v>43</v>
      </c>
      <c r="C172" s="89" t="s">
        <v>105</v>
      </c>
      <c r="D172" s="192"/>
      <c r="E172" s="193"/>
      <c r="F172" s="193"/>
      <c r="G172" s="193"/>
      <c r="H172" s="193"/>
      <c r="I172" s="193"/>
      <c r="J172" s="137"/>
      <c r="K172" s="137"/>
      <c r="L172" s="137"/>
      <c r="M172" s="137"/>
      <c r="N172" s="137"/>
      <c r="O172" s="137"/>
      <c r="P172" s="138"/>
      <c r="Q172" s="139"/>
      <c r="R172" s="139"/>
      <c r="S172" s="139"/>
      <c r="T172" s="139"/>
      <c r="U172" s="139"/>
      <c r="V172" s="137"/>
      <c r="W172" s="137"/>
      <c r="X172" s="137"/>
      <c r="Y172" s="137"/>
      <c r="Z172" s="137"/>
      <c r="AA172" s="137"/>
    </row>
    <row r="173" spans="1:27" s="4" customFormat="1" ht="13.5" customHeight="1" x14ac:dyDescent="0.2">
      <c r="A173" s="76"/>
      <c r="B173" s="175" t="s">
        <v>224</v>
      </c>
      <c r="C173" s="89" t="s">
        <v>105</v>
      </c>
      <c r="D173" s="192"/>
      <c r="E173" s="193"/>
      <c r="F173" s="193"/>
      <c r="G173" s="193"/>
      <c r="H173" s="193"/>
      <c r="I173" s="193"/>
      <c r="J173" s="137"/>
      <c r="K173" s="137"/>
      <c r="L173" s="137"/>
      <c r="M173" s="137"/>
      <c r="N173" s="137"/>
      <c r="O173" s="137"/>
      <c r="P173" s="138"/>
      <c r="Q173" s="139"/>
      <c r="R173" s="139"/>
      <c r="S173" s="139"/>
      <c r="T173" s="139"/>
      <c r="U173" s="139"/>
      <c r="V173" s="137"/>
      <c r="W173" s="137"/>
      <c r="X173" s="137"/>
      <c r="Y173" s="137"/>
      <c r="Z173" s="137"/>
      <c r="AA173" s="137"/>
    </row>
    <row r="174" spans="1:27" s="4" customFormat="1" ht="13.5" customHeight="1" thickBot="1" x14ac:dyDescent="0.25">
      <c r="A174" s="80"/>
      <c r="B174" s="176"/>
      <c r="C174" s="84"/>
      <c r="D174" s="189"/>
      <c r="E174" s="190"/>
      <c r="F174" s="190"/>
      <c r="G174" s="190"/>
      <c r="H174" s="190"/>
      <c r="I174" s="190"/>
      <c r="J174" s="133"/>
      <c r="K174" s="133"/>
      <c r="L174" s="133"/>
      <c r="M174" s="133"/>
      <c r="N174" s="133"/>
      <c r="O174" s="133"/>
      <c r="P174" s="134"/>
      <c r="Q174" s="135"/>
      <c r="R174" s="135"/>
      <c r="S174" s="135"/>
      <c r="T174" s="135"/>
      <c r="U174" s="135"/>
      <c r="V174" s="133"/>
      <c r="W174" s="133"/>
      <c r="X174" s="133"/>
      <c r="Y174" s="133"/>
      <c r="Z174" s="133"/>
      <c r="AA174" s="133"/>
    </row>
    <row r="175" spans="1:27" s="4" customFormat="1" ht="13.5" customHeight="1" x14ac:dyDescent="0.2">
      <c r="A175" s="79">
        <v>47</v>
      </c>
      <c r="B175" s="174" t="s">
        <v>52</v>
      </c>
      <c r="C175" s="45" t="s">
        <v>105</v>
      </c>
      <c r="D175" s="187">
        <f t="shared" ref="D175:H176" si="269">P175</f>
        <v>31.94</v>
      </c>
      <c r="E175" s="187">
        <f t="shared" si="269"/>
        <v>33.22</v>
      </c>
      <c r="F175" s="187">
        <f t="shared" si="269"/>
        <v>34.549999999999997</v>
      </c>
      <c r="G175" s="187">
        <f t="shared" si="269"/>
        <v>35.93</v>
      </c>
      <c r="H175" s="187">
        <f t="shared" si="269"/>
        <v>37.369999999999997</v>
      </c>
      <c r="I175" s="187">
        <f>U175</f>
        <v>38.86</v>
      </c>
      <c r="J175" s="130"/>
      <c r="K175" s="130">
        <f>(E175/D175)-1</f>
        <v>4.0075E-2</v>
      </c>
      <c r="L175" s="130">
        <f t="shared" ref="L175:O175" si="270">(F175/E175)-1</f>
        <v>4.0036000000000002E-2</v>
      </c>
      <c r="M175" s="130">
        <f t="shared" si="270"/>
        <v>3.9941999999999998E-2</v>
      </c>
      <c r="N175" s="130">
        <f t="shared" si="270"/>
        <v>4.0078000000000003E-2</v>
      </c>
      <c r="O175" s="130">
        <f t="shared" si="270"/>
        <v>3.9871999999999998E-2</v>
      </c>
      <c r="P175" s="204">
        <f>ROUND(VLOOKUP($A175,'2017 REG - ORD 758'!$A$9:$U$303,16,FALSE)*(1+$H$2),5)</f>
        <v>31.941980000000001</v>
      </c>
      <c r="Q175" s="204">
        <f>ROUND(VLOOKUP($A175,'2017 REG - ORD 758'!$A$9:$U$303,17,FALSE)*(1+$H$2),5)</f>
        <v>33.219659999999998</v>
      </c>
      <c r="R175" s="204">
        <f>ROUND(VLOOKUP($A175,'2017 REG - ORD 758'!$A$9:$U$303,18,FALSE)*(1+$H$2),5)</f>
        <v>34.548450000000003</v>
      </c>
      <c r="S175" s="204">
        <f>ROUND(VLOOKUP($A175,'2017 REG - ORD 758'!$A$9:$U$303,19,FALSE)*(1+$H$2),5)</f>
        <v>35.930399999999999</v>
      </c>
      <c r="T175" s="204">
        <f>ROUND(VLOOKUP($A175,'2017 REG - ORD 758'!$A$9:$U$303,20,FALSE)*(1+$H$2),5)</f>
        <v>37.367609999999999</v>
      </c>
      <c r="U175" s="204">
        <f>ROUND(VLOOKUP($A175,'2017 REG - ORD 758'!$A$9:$U$303,21,FALSE)*(1+$H$2),5)</f>
        <v>38.862319999999997</v>
      </c>
      <c r="V175" s="130"/>
      <c r="W175" s="130">
        <f>(Q175/P175)-1</f>
        <v>0.04</v>
      </c>
      <c r="X175" s="130">
        <f t="shared" ref="X175:AA175" si="271">(R175/Q175)-1</f>
        <v>0.04</v>
      </c>
      <c r="Y175" s="130">
        <f t="shared" si="271"/>
        <v>0.04</v>
      </c>
      <c r="Z175" s="130">
        <f t="shared" si="271"/>
        <v>0.04</v>
      </c>
      <c r="AA175" s="130">
        <f t="shared" si="271"/>
        <v>0.04</v>
      </c>
    </row>
    <row r="176" spans="1:27" s="4" customFormat="1" ht="13.5" customHeight="1" x14ac:dyDescent="0.2">
      <c r="A176" s="76"/>
      <c r="B176" s="175" t="s">
        <v>69</v>
      </c>
      <c r="C176" s="89" t="s">
        <v>105</v>
      </c>
      <c r="D176" s="188">
        <f t="shared" si="269"/>
        <v>66439</v>
      </c>
      <c r="E176" s="188">
        <f t="shared" si="269"/>
        <v>69097</v>
      </c>
      <c r="F176" s="188">
        <f t="shared" si="269"/>
        <v>71861</v>
      </c>
      <c r="G176" s="188">
        <f t="shared" si="269"/>
        <v>74735</v>
      </c>
      <c r="H176" s="188">
        <f t="shared" si="269"/>
        <v>77725</v>
      </c>
      <c r="I176" s="188">
        <f>U176</f>
        <v>80834</v>
      </c>
      <c r="J176" s="130">
        <f>(D175/D164)-1</f>
        <v>2.5031999999999999E-2</v>
      </c>
      <c r="K176" s="130">
        <f>(E175/E164)-1</f>
        <v>2.4992E-2</v>
      </c>
      <c r="L176" s="130">
        <f t="shared" ref="L176:O176" si="272">(F175/F164)-1</f>
        <v>2.4917999999999999E-2</v>
      </c>
      <c r="M176" s="130">
        <f t="shared" si="272"/>
        <v>2.5107000000000001E-2</v>
      </c>
      <c r="N176" s="130">
        <f t="shared" si="272"/>
        <v>2.4958999999999999E-2</v>
      </c>
      <c r="O176" s="130">
        <f t="shared" si="272"/>
        <v>2.5059000000000001E-2</v>
      </c>
      <c r="P176" s="131">
        <f t="shared" ref="P176:T176" si="273">ROUND((P175*2080),5)</f>
        <v>66439.318400000004</v>
      </c>
      <c r="Q176" s="132">
        <f t="shared" si="273"/>
        <v>69096.892800000001</v>
      </c>
      <c r="R176" s="132">
        <f t="shared" si="273"/>
        <v>71860.775999999998</v>
      </c>
      <c r="S176" s="132">
        <f t="shared" si="273"/>
        <v>74735.232000000004</v>
      </c>
      <c r="T176" s="132">
        <f t="shared" si="273"/>
        <v>77724.628800000006</v>
      </c>
      <c r="U176" s="132">
        <f>ROUND((U175*2080),5)</f>
        <v>80833.625599999999</v>
      </c>
      <c r="V176" s="130">
        <f>(P175/P164)-1</f>
        <v>2.5000000000000001E-2</v>
      </c>
      <c r="W176" s="130">
        <f>(Q175/Q164)-1</f>
        <v>2.5000000000000001E-2</v>
      </c>
      <c r="X176" s="130">
        <f t="shared" ref="X176:AA176" si="274">(R175/R164)-1</f>
        <v>2.5000000000000001E-2</v>
      </c>
      <c r="Y176" s="130">
        <f t="shared" si="274"/>
        <v>2.5000000000000001E-2</v>
      </c>
      <c r="Z176" s="130">
        <f t="shared" si="274"/>
        <v>2.5000000000000001E-2</v>
      </c>
      <c r="AA176" s="130">
        <f t="shared" si="274"/>
        <v>2.5000000000000001E-2</v>
      </c>
    </row>
    <row r="177" spans="1:27" s="4" customFormat="1" ht="13.5" customHeight="1" x14ac:dyDescent="0.2">
      <c r="A177" s="76"/>
      <c r="B177" s="171" t="s">
        <v>123</v>
      </c>
      <c r="C177" s="24" t="s">
        <v>77</v>
      </c>
      <c r="D177" s="192"/>
      <c r="E177" s="193"/>
      <c r="F177" s="193"/>
      <c r="G177" s="193"/>
      <c r="H177" s="193"/>
      <c r="I177" s="193"/>
      <c r="J177" s="137"/>
      <c r="K177" s="137"/>
      <c r="L177" s="137"/>
      <c r="M177" s="137"/>
      <c r="N177" s="137"/>
      <c r="O177" s="137"/>
      <c r="P177" s="138"/>
      <c r="Q177" s="139"/>
      <c r="R177" s="139"/>
      <c r="S177" s="139"/>
      <c r="T177" s="139"/>
      <c r="U177" s="139"/>
      <c r="V177" s="137"/>
      <c r="W177" s="137"/>
      <c r="X177" s="137"/>
      <c r="Y177" s="137"/>
      <c r="Z177" s="137"/>
      <c r="AA177" s="137"/>
    </row>
    <row r="178" spans="1:27" s="4" customFormat="1" ht="13.5" customHeight="1" thickBot="1" x14ac:dyDescent="0.25">
      <c r="A178" s="80"/>
      <c r="B178" s="170"/>
      <c r="C178" s="49"/>
      <c r="D178" s="189"/>
      <c r="E178" s="190"/>
      <c r="F178" s="190"/>
      <c r="G178" s="190"/>
      <c r="H178" s="190"/>
      <c r="I178" s="190"/>
      <c r="J178" s="133"/>
      <c r="K178" s="133"/>
      <c r="L178" s="133"/>
      <c r="M178" s="133"/>
      <c r="N178" s="133"/>
      <c r="O178" s="133"/>
      <c r="P178" s="134"/>
      <c r="Q178" s="135"/>
      <c r="R178" s="135"/>
      <c r="S178" s="135"/>
      <c r="T178" s="135"/>
      <c r="U178" s="135"/>
      <c r="V178" s="133"/>
      <c r="W178" s="133"/>
      <c r="X178" s="133"/>
      <c r="Y178" s="133"/>
      <c r="Z178" s="133"/>
      <c r="AA178" s="133"/>
    </row>
    <row r="179" spans="1:27" s="4" customFormat="1" ht="13.5" customHeight="1" x14ac:dyDescent="0.2">
      <c r="A179" s="79">
        <v>48</v>
      </c>
      <c r="B179" s="174" t="s">
        <v>54</v>
      </c>
      <c r="C179" s="45" t="s">
        <v>77</v>
      </c>
      <c r="D179" s="187">
        <f t="shared" ref="D179:H180" si="275">P179</f>
        <v>32.74</v>
      </c>
      <c r="E179" s="187">
        <f t="shared" si="275"/>
        <v>34.049999999999997</v>
      </c>
      <c r="F179" s="187">
        <f t="shared" si="275"/>
        <v>35.409999999999997</v>
      </c>
      <c r="G179" s="187">
        <f t="shared" si="275"/>
        <v>36.83</v>
      </c>
      <c r="H179" s="187">
        <f t="shared" si="275"/>
        <v>38.299999999999997</v>
      </c>
      <c r="I179" s="187">
        <f>U179</f>
        <v>39.83</v>
      </c>
      <c r="J179" s="130"/>
      <c r="K179" s="130">
        <f>(E179/D179)-1</f>
        <v>4.0011999999999999E-2</v>
      </c>
      <c r="L179" s="130">
        <f t="shared" ref="L179:O179" si="276">(F179/E179)-1</f>
        <v>3.9940999999999997E-2</v>
      </c>
      <c r="M179" s="130">
        <f t="shared" si="276"/>
        <v>4.0101999999999999E-2</v>
      </c>
      <c r="N179" s="130">
        <f t="shared" si="276"/>
        <v>3.9912999999999997E-2</v>
      </c>
      <c r="O179" s="130">
        <f t="shared" si="276"/>
        <v>3.9947999999999997E-2</v>
      </c>
      <c r="P179" s="204">
        <f>ROUND(VLOOKUP($A179,'2017 REG - ORD 758'!$A$9:$U$303,16,FALSE)*(1+$H$2),5)</f>
        <v>32.740519999999997</v>
      </c>
      <c r="Q179" s="204">
        <f>ROUND(VLOOKUP($A179,'2017 REG - ORD 758'!$A$9:$U$303,17,FALSE)*(1+$H$2),5)</f>
        <v>34.050150000000002</v>
      </c>
      <c r="R179" s="204">
        <f>ROUND(VLOOKUP($A179,'2017 REG - ORD 758'!$A$9:$U$303,18,FALSE)*(1+$H$2),5)</f>
        <v>35.41216</v>
      </c>
      <c r="S179" s="204">
        <f>ROUND(VLOOKUP($A179,'2017 REG - ORD 758'!$A$9:$U$303,19,FALSE)*(1+$H$2),5)</f>
        <v>36.828650000000003</v>
      </c>
      <c r="T179" s="204">
        <f>ROUND(VLOOKUP($A179,'2017 REG - ORD 758'!$A$9:$U$303,20,FALSE)*(1+$H$2),5)</f>
        <v>38.3018</v>
      </c>
      <c r="U179" s="204">
        <f>ROUND(VLOOKUP($A179,'2017 REG - ORD 758'!$A$9:$U$303,21,FALSE)*(1+$H$2),5)</f>
        <v>39.833869999999997</v>
      </c>
      <c r="V179" s="130"/>
      <c r="W179" s="130">
        <f>(Q179/P179)-1</f>
        <v>0.04</v>
      </c>
      <c r="X179" s="130">
        <f t="shared" ref="X179:AA179" si="277">(R179/Q179)-1</f>
        <v>0.04</v>
      </c>
      <c r="Y179" s="130">
        <f t="shared" si="277"/>
        <v>0.04</v>
      </c>
      <c r="Z179" s="130">
        <f t="shared" si="277"/>
        <v>0.04</v>
      </c>
      <c r="AA179" s="130">
        <f t="shared" si="277"/>
        <v>0.04</v>
      </c>
    </row>
    <row r="180" spans="1:27" s="4" customFormat="1" ht="13.5" customHeight="1" x14ac:dyDescent="0.2">
      <c r="A180" s="76"/>
      <c r="B180" s="175"/>
      <c r="C180" s="89"/>
      <c r="D180" s="188">
        <f t="shared" si="275"/>
        <v>68100</v>
      </c>
      <c r="E180" s="188">
        <f t="shared" si="275"/>
        <v>70824</v>
      </c>
      <c r="F180" s="188">
        <f t="shared" si="275"/>
        <v>73657</v>
      </c>
      <c r="G180" s="188">
        <f t="shared" si="275"/>
        <v>76604</v>
      </c>
      <c r="H180" s="188">
        <f t="shared" si="275"/>
        <v>79668</v>
      </c>
      <c r="I180" s="188">
        <f>U180</f>
        <v>82854</v>
      </c>
      <c r="J180" s="130">
        <f>(D179/D175)-1</f>
        <v>2.5047E-2</v>
      </c>
      <c r="K180" s="130">
        <f>(E179/E175)-1</f>
        <v>2.4985E-2</v>
      </c>
      <c r="L180" s="130">
        <f t="shared" ref="L180:O180" si="278">(F179/F175)-1</f>
        <v>2.4891E-2</v>
      </c>
      <c r="M180" s="130">
        <f t="shared" si="278"/>
        <v>2.5048999999999998E-2</v>
      </c>
      <c r="N180" s="130">
        <f t="shared" si="278"/>
        <v>2.4885999999999998E-2</v>
      </c>
      <c r="O180" s="130">
        <f t="shared" si="278"/>
        <v>2.4961000000000001E-2</v>
      </c>
      <c r="P180" s="131">
        <f t="shared" ref="P180:T180" si="279">ROUND((P179*2080),5)</f>
        <v>68100.281600000002</v>
      </c>
      <c r="Q180" s="132">
        <f t="shared" si="279"/>
        <v>70824.312000000005</v>
      </c>
      <c r="R180" s="132">
        <f t="shared" si="279"/>
        <v>73657.292799999996</v>
      </c>
      <c r="S180" s="132">
        <f t="shared" si="279"/>
        <v>76603.592000000004</v>
      </c>
      <c r="T180" s="132">
        <f t="shared" si="279"/>
        <v>79667.744000000006</v>
      </c>
      <c r="U180" s="132">
        <f>ROUND((U179*2080),5)</f>
        <v>82854.449600000007</v>
      </c>
      <c r="V180" s="130">
        <f>(P179/P175)-1</f>
        <v>2.5000000000000001E-2</v>
      </c>
      <c r="W180" s="130">
        <f>(Q179/Q175)-1</f>
        <v>2.5000000000000001E-2</v>
      </c>
      <c r="X180" s="130">
        <f t="shared" ref="X180:AA180" si="280">(R179/R175)-1</f>
        <v>2.5000000000000001E-2</v>
      </c>
      <c r="Y180" s="130">
        <f t="shared" si="280"/>
        <v>2.5000000000000001E-2</v>
      </c>
      <c r="Z180" s="130">
        <f t="shared" si="280"/>
        <v>2.5000000000000001E-2</v>
      </c>
      <c r="AA180" s="130">
        <f t="shared" si="280"/>
        <v>2.5000000000000001E-2</v>
      </c>
    </row>
    <row r="181" spans="1:27" s="4" customFormat="1" ht="13.5" customHeight="1" thickBot="1" x14ac:dyDescent="0.25">
      <c r="A181" s="80"/>
      <c r="B181" s="170"/>
      <c r="C181" s="49"/>
      <c r="D181" s="189"/>
      <c r="E181" s="190"/>
      <c r="F181" s="190"/>
      <c r="G181" s="190"/>
      <c r="H181" s="190"/>
      <c r="I181" s="190"/>
      <c r="J181" s="133"/>
      <c r="K181" s="133"/>
      <c r="L181" s="133"/>
      <c r="M181" s="133"/>
      <c r="N181" s="133"/>
      <c r="O181" s="133"/>
      <c r="P181" s="134"/>
      <c r="Q181" s="135"/>
      <c r="R181" s="135"/>
      <c r="S181" s="135"/>
      <c r="T181" s="135"/>
      <c r="U181" s="135"/>
      <c r="V181" s="133"/>
      <c r="W181" s="133"/>
      <c r="X181" s="133"/>
      <c r="Y181" s="133"/>
      <c r="Z181" s="133"/>
      <c r="AA181" s="133"/>
    </row>
    <row r="182" spans="1:27" s="4" customFormat="1" ht="13.5" customHeight="1" x14ac:dyDescent="0.2">
      <c r="A182" s="79">
        <v>49</v>
      </c>
      <c r="B182" s="169" t="s">
        <v>228</v>
      </c>
      <c r="C182" s="45" t="s">
        <v>77</v>
      </c>
      <c r="D182" s="187">
        <f t="shared" ref="D182:H183" si="281">P182</f>
        <v>33.56</v>
      </c>
      <c r="E182" s="187">
        <f t="shared" si="281"/>
        <v>34.9</v>
      </c>
      <c r="F182" s="187">
        <f t="shared" si="281"/>
        <v>36.299999999999997</v>
      </c>
      <c r="G182" s="187">
        <f t="shared" si="281"/>
        <v>37.75</v>
      </c>
      <c r="H182" s="187">
        <f t="shared" si="281"/>
        <v>39.26</v>
      </c>
      <c r="I182" s="187">
        <f>U182</f>
        <v>40.83</v>
      </c>
      <c r="J182" s="130"/>
      <c r="K182" s="130">
        <f>(E182/D182)-1</f>
        <v>3.9927999999999998E-2</v>
      </c>
      <c r="L182" s="130">
        <f t="shared" ref="L182:O182" si="282">(F182/E182)-1</f>
        <v>4.0114999999999998E-2</v>
      </c>
      <c r="M182" s="130">
        <f t="shared" si="282"/>
        <v>3.9945000000000001E-2</v>
      </c>
      <c r="N182" s="130">
        <f t="shared" si="282"/>
        <v>0.04</v>
      </c>
      <c r="O182" s="130">
        <f t="shared" si="282"/>
        <v>3.9989999999999998E-2</v>
      </c>
      <c r="P182" s="204">
        <f>ROUND(VLOOKUP($A182,'2017 REG - ORD 758'!$A$9:$U$303,16,FALSE)*(1+$H$2),5)</f>
        <v>33.55903</v>
      </c>
      <c r="Q182" s="204">
        <f>ROUND(VLOOKUP($A182,'2017 REG - ORD 758'!$A$9:$U$303,17,FALSE)*(1+$H$2),5)</f>
        <v>34.901400000000002</v>
      </c>
      <c r="R182" s="204">
        <f>ROUND(VLOOKUP($A182,'2017 REG - ORD 758'!$A$9:$U$303,18,FALSE)*(1+$H$2),5)</f>
        <v>36.297469999999997</v>
      </c>
      <c r="S182" s="204">
        <f>ROUND(VLOOKUP($A182,'2017 REG - ORD 758'!$A$9:$U$303,19,FALSE)*(1+$H$2),5)</f>
        <v>37.749369999999999</v>
      </c>
      <c r="T182" s="204">
        <f>ROUND(VLOOKUP($A182,'2017 REG - ORD 758'!$A$9:$U$303,20,FALSE)*(1+$H$2),5)</f>
        <v>39.259340000000002</v>
      </c>
      <c r="U182" s="204">
        <f>ROUND(VLOOKUP($A182,'2017 REG - ORD 758'!$A$9:$U$303,21,FALSE)*(1+$H$2),5)</f>
        <v>40.829720000000002</v>
      </c>
      <c r="V182" s="130"/>
      <c r="W182" s="130">
        <f>(Q182/P182)-1</f>
        <v>0.04</v>
      </c>
      <c r="X182" s="130">
        <f t="shared" ref="X182:AA182" si="283">(R182/Q182)-1</f>
        <v>0.04</v>
      </c>
      <c r="Y182" s="130">
        <f t="shared" si="283"/>
        <v>0.04</v>
      </c>
      <c r="Z182" s="130">
        <f t="shared" si="283"/>
        <v>0.04</v>
      </c>
      <c r="AA182" s="130">
        <f t="shared" si="283"/>
        <v>0.04</v>
      </c>
    </row>
    <row r="183" spans="1:27" s="4" customFormat="1" ht="13.5" customHeight="1" x14ac:dyDescent="0.2">
      <c r="A183" s="76"/>
      <c r="B183" s="175" t="s">
        <v>154</v>
      </c>
      <c r="C183" s="89" t="s">
        <v>77</v>
      </c>
      <c r="D183" s="188">
        <f t="shared" si="281"/>
        <v>69803</v>
      </c>
      <c r="E183" s="188">
        <f t="shared" si="281"/>
        <v>72595</v>
      </c>
      <c r="F183" s="188">
        <f t="shared" si="281"/>
        <v>75499</v>
      </c>
      <c r="G183" s="188">
        <f t="shared" si="281"/>
        <v>78519</v>
      </c>
      <c r="H183" s="188">
        <f t="shared" si="281"/>
        <v>81659</v>
      </c>
      <c r="I183" s="188">
        <f>U183</f>
        <v>84926</v>
      </c>
      <c r="J183" s="130">
        <f>(D182/D179)-1</f>
        <v>2.5045999999999999E-2</v>
      </c>
      <c r="K183" s="130">
        <f>(E182/E179)-1</f>
        <v>2.4962999999999999E-2</v>
      </c>
      <c r="L183" s="130">
        <f t="shared" ref="L183:O183" si="284">(F182/F179)-1</f>
        <v>2.5134E-2</v>
      </c>
      <c r="M183" s="130">
        <f t="shared" si="284"/>
        <v>2.4979999999999999E-2</v>
      </c>
      <c r="N183" s="130">
        <f t="shared" si="284"/>
        <v>2.5065E-2</v>
      </c>
      <c r="O183" s="130">
        <f t="shared" si="284"/>
        <v>2.5107000000000001E-2</v>
      </c>
      <c r="P183" s="131">
        <f t="shared" ref="P183:T183" si="285">ROUND((P182*2080),5)</f>
        <v>69802.782399999996</v>
      </c>
      <c r="Q183" s="132">
        <f t="shared" si="285"/>
        <v>72594.911999999997</v>
      </c>
      <c r="R183" s="132">
        <f t="shared" si="285"/>
        <v>75498.737599999993</v>
      </c>
      <c r="S183" s="132">
        <f t="shared" si="285"/>
        <v>78518.689599999998</v>
      </c>
      <c r="T183" s="132">
        <f t="shared" si="285"/>
        <v>81659.427200000006</v>
      </c>
      <c r="U183" s="132">
        <f>ROUND((U182*2080),5)</f>
        <v>84925.817599999995</v>
      </c>
      <c r="V183" s="130">
        <f>(P182/P179)-1</f>
        <v>2.5000000000000001E-2</v>
      </c>
      <c r="W183" s="130">
        <f>(Q182/Q179)-1</f>
        <v>2.5000000000000001E-2</v>
      </c>
      <c r="X183" s="130">
        <f t="shared" ref="X183:AA183" si="286">(R182/R179)-1</f>
        <v>2.5000000000000001E-2</v>
      </c>
      <c r="Y183" s="130">
        <f t="shared" si="286"/>
        <v>2.5000000000000001E-2</v>
      </c>
      <c r="Z183" s="130">
        <f t="shared" si="286"/>
        <v>2.5000000000000001E-2</v>
      </c>
      <c r="AA183" s="130">
        <f t="shared" si="286"/>
        <v>2.5000000000000001E-2</v>
      </c>
    </row>
    <row r="184" spans="1:27" s="4" customFormat="1" ht="13.5" customHeight="1" thickBot="1" x14ac:dyDescent="0.25">
      <c r="A184" s="80"/>
      <c r="B184" s="168"/>
      <c r="C184" s="49"/>
      <c r="D184" s="189"/>
      <c r="E184" s="190"/>
      <c r="F184" s="190"/>
      <c r="G184" s="190"/>
      <c r="H184" s="190"/>
      <c r="I184" s="190"/>
      <c r="J184" s="133"/>
      <c r="K184" s="133"/>
      <c r="L184" s="133"/>
      <c r="M184" s="133"/>
      <c r="N184" s="133"/>
      <c r="O184" s="133"/>
      <c r="P184" s="134"/>
      <c r="Q184" s="135"/>
      <c r="R184" s="135"/>
      <c r="S184" s="135"/>
      <c r="T184" s="135"/>
      <c r="U184" s="135"/>
      <c r="V184" s="133"/>
      <c r="W184" s="133"/>
      <c r="X184" s="133"/>
      <c r="Y184" s="133"/>
      <c r="Z184" s="133"/>
      <c r="AA184" s="133"/>
    </row>
    <row r="185" spans="1:27" s="4" customFormat="1" ht="13.5" customHeight="1" x14ac:dyDescent="0.2">
      <c r="A185" s="76">
        <v>50</v>
      </c>
      <c r="B185" s="171" t="s">
        <v>272</v>
      </c>
      <c r="C185" s="24" t="s">
        <v>77</v>
      </c>
      <c r="D185" s="187">
        <f t="shared" ref="D185:H186" si="287">P185</f>
        <v>34.4</v>
      </c>
      <c r="E185" s="187">
        <f t="shared" si="287"/>
        <v>35.770000000000003</v>
      </c>
      <c r="F185" s="187">
        <f t="shared" si="287"/>
        <v>37.200000000000003</v>
      </c>
      <c r="G185" s="187">
        <f t="shared" si="287"/>
        <v>38.69</v>
      </c>
      <c r="H185" s="187">
        <f t="shared" si="287"/>
        <v>40.24</v>
      </c>
      <c r="I185" s="187">
        <f>U185</f>
        <v>41.85</v>
      </c>
      <c r="J185" s="130"/>
      <c r="K185" s="130">
        <f>(E185/D185)-1</f>
        <v>3.9826E-2</v>
      </c>
      <c r="L185" s="130">
        <f t="shared" ref="L185:O185" si="288">(F185/E185)-1</f>
        <v>3.9978E-2</v>
      </c>
      <c r="M185" s="130">
        <f t="shared" si="288"/>
        <v>4.0053999999999999E-2</v>
      </c>
      <c r="N185" s="130">
        <f t="shared" si="288"/>
        <v>4.0062E-2</v>
      </c>
      <c r="O185" s="130">
        <f t="shared" si="288"/>
        <v>4.0009999999999997E-2</v>
      </c>
      <c r="P185" s="204">
        <f>ROUND(VLOOKUP($A185,'2017 REG - ORD 758'!$A$9:$U$303,16,FALSE)*(1+$H$2),5)</f>
        <v>34.398029999999999</v>
      </c>
      <c r="Q185" s="204">
        <f>ROUND(VLOOKUP($A185,'2017 REG - ORD 758'!$A$9:$U$303,17,FALSE)*(1+$H$2),5)</f>
        <v>35.773949999999999</v>
      </c>
      <c r="R185" s="204">
        <f>ROUND(VLOOKUP($A185,'2017 REG - ORD 758'!$A$9:$U$303,18,FALSE)*(1+$H$2),5)</f>
        <v>37.204909999999998</v>
      </c>
      <c r="S185" s="204">
        <f>ROUND(VLOOKUP($A185,'2017 REG - ORD 758'!$A$9:$U$303,19,FALSE)*(1+$H$2),5)</f>
        <v>38.693109999999997</v>
      </c>
      <c r="T185" s="204">
        <f>ROUND(VLOOKUP($A185,'2017 REG - ORD 758'!$A$9:$U$303,20,FALSE)*(1+$H$2),5)</f>
        <v>40.240830000000003</v>
      </c>
      <c r="U185" s="204">
        <f>ROUND(VLOOKUP($A185,'2017 REG - ORD 758'!$A$9:$U$303,21,FALSE)*(1+$H$2),5)</f>
        <v>41.850479999999997</v>
      </c>
      <c r="V185" s="130"/>
      <c r="W185" s="130">
        <f>(Q185/P185)-1</f>
        <v>0.04</v>
      </c>
      <c r="X185" s="130">
        <f t="shared" ref="X185:AA185" si="289">(R185/Q185)-1</f>
        <v>0.04</v>
      </c>
      <c r="Y185" s="130">
        <f t="shared" si="289"/>
        <v>0.04</v>
      </c>
      <c r="Z185" s="130">
        <f t="shared" si="289"/>
        <v>0.04</v>
      </c>
      <c r="AA185" s="130">
        <f t="shared" si="289"/>
        <v>0.04</v>
      </c>
    </row>
    <row r="186" spans="1:27" s="52" customFormat="1" ht="13.5" customHeight="1" x14ac:dyDescent="0.2">
      <c r="A186" s="76"/>
      <c r="B186" s="171" t="s">
        <v>75</v>
      </c>
      <c r="C186" s="24" t="s">
        <v>77</v>
      </c>
      <c r="D186" s="188">
        <f t="shared" si="287"/>
        <v>71548</v>
      </c>
      <c r="E186" s="188">
        <f t="shared" si="287"/>
        <v>74410</v>
      </c>
      <c r="F186" s="188">
        <f t="shared" si="287"/>
        <v>77386</v>
      </c>
      <c r="G186" s="188">
        <f t="shared" si="287"/>
        <v>80482</v>
      </c>
      <c r="H186" s="188">
        <f t="shared" si="287"/>
        <v>83701</v>
      </c>
      <c r="I186" s="188">
        <f>U186</f>
        <v>87049</v>
      </c>
      <c r="J186" s="130">
        <f>(D185/D182)-1</f>
        <v>2.503E-2</v>
      </c>
      <c r="K186" s="130">
        <f>(E185/E182)-1</f>
        <v>2.4927999999999999E-2</v>
      </c>
      <c r="L186" s="130">
        <f t="shared" ref="L186:O186" si="290">(F185/F182)-1</f>
        <v>2.4792999999999999E-2</v>
      </c>
      <c r="M186" s="130">
        <f t="shared" si="290"/>
        <v>2.4901E-2</v>
      </c>
      <c r="N186" s="130">
        <f t="shared" si="290"/>
        <v>2.4962000000000002E-2</v>
      </c>
      <c r="O186" s="130">
        <f t="shared" si="290"/>
        <v>2.4982000000000001E-2</v>
      </c>
      <c r="P186" s="131">
        <f t="shared" ref="P186:T186" si="291">ROUND((P185*2080),5)</f>
        <v>71547.902400000006</v>
      </c>
      <c r="Q186" s="132">
        <f t="shared" si="291"/>
        <v>74409.816000000006</v>
      </c>
      <c r="R186" s="132">
        <f t="shared" si="291"/>
        <v>77386.212799999994</v>
      </c>
      <c r="S186" s="132">
        <f t="shared" si="291"/>
        <v>80481.668799999999</v>
      </c>
      <c r="T186" s="132">
        <f t="shared" si="291"/>
        <v>83700.926399999997</v>
      </c>
      <c r="U186" s="132">
        <f>ROUND((U185*2080),5)</f>
        <v>87048.998399999997</v>
      </c>
      <c r="V186" s="130">
        <f>(P185/P182)-1</f>
        <v>2.5000999999999999E-2</v>
      </c>
      <c r="W186" s="130">
        <f>(Q185/Q182)-1</f>
        <v>2.5000000000000001E-2</v>
      </c>
      <c r="X186" s="130">
        <f t="shared" ref="X186:AA186" si="292">(R185/R182)-1</f>
        <v>2.5000000000000001E-2</v>
      </c>
      <c r="Y186" s="130">
        <f t="shared" si="292"/>
        <v>2.5000000000000001E-2</v>
      </c>
      <c r="Z186" s="130">
        <f t="shared" si="292"/>
        <v>2.5000000000000001E-2</v>
      </c>
      <c r="AA186" s="130">
        <f t="shared" si="292"/>
        <v>2.5000000000000001E-2</v>
      </c>
    </row>
    <row r="187" spans="1:27" s="52" customFormat="1" ht="13.5" customHeight="1" x14ac:dyDescent="0.2">
      <c r="A187" s="76"/>
      <c r="B187" s="171" t="s">
        <v>56</v>
      </c>
      <c r="C187" s="24" t="s">
        <v>105</v>
      </c>
      <c r="D187" s="194"/>
      <c r="E187" s="195"/>
      <c r="F187" s="195"/>
      <c r="G187" s="195"/>
      <c r="H187" s="195"/>
      <c r="I187" s="195"/>
      <c r="J187" s="136"/>
      <c r="K187" s="136"/>
      <c r="L187" s="136"/>
      <c r="M187" s="136"/>
      <c r="N187" s="136"/>
      <c r="O187" s="136"/>
      <c r="P187" s="131"/>
      <c r="Q187" s="132"/>
      <c r="R187" s="132"/>
      <c r="S187" s="132"/>
      <c r="T187" s="132"/>
      <c r="U187" s="132"/>
      <c r="V187" s="136"/>
      <c r="W187" s="136"/>
      <c r="X187" s="136"/>
      <c r="Y187" s="136"/>
      <c r="Z187" s="136"/>
      <c r="AA187" s="136"/>
    </row>
    <row r="188" spans="1:27" s="52" customFormat="1" ht="13.5" customHeight="1" x14ac:dyDescent="0.2">
      <c r="A188" s="76"/>
      <c r="B188" s="171" t="s">
        <v>124</v>
      </c>
      <c r="C188" s="24" t="s">
        <v>77</v>
      </c>
      <c r="D188" s="194"/>
      <c r="E188" s="195"/>
      <c r="F188" s="195"/>
      <c r="G188" s="195"/>
      <c r="H188" s="195"/>
      <c r="I188" s="195"/>
      <c r="J188" s="136"/>
      <c r="K188" s="136"/>
      <c r="L188" s="136"/>
      <c r="M188" s="136"/>
      <c r="N188" s="136"/>
      <c r="O188" s="136"/>
      <c r="P188" s="131"/>
      <c r="Q188" s="132"/>
      <c r="R188" s="132"/>
      <c r="S188" s="132"/>
      <c r="T188" s="132"/>
      <c r="U188" s="132"/>
      <c r="V188" s="136"/>
      <c r="W188" s="136"/>
      <c r="X188" s="136"/>
      <c r="Y188" s="136"/>
      <c r="Z188" s="136"/>
      <c r="AA188" s="136"/>
    </row>
    <row r="189" spans="1:27" s="52" customFormat="1" ht="13.5" customHeight="1" x14ac:dyDescent="0.2">
      <c r="A189" s="76"/>
      <c r="B189" s="171" t="s">
        <v>124</v>
      </c>
      <c r="C189" s="24" t="s">
        <v>105</v>
      </c>
      <c r="D189" s="194"/>
      <c r="E189" s="195"/>
      <c r="F189" s="195"/>
      <c r="G189" s="195"/>
      <c r="H189" s="195"/>
      <c r="I189" s="195"/>
      <c r="J189" s="136"/>
      <c r="K189" s="136"/>
      <c r="L189" s="136"/>
      <c r="M189" s="136"/>
      <c r="N189" s="136"/>
      <c r="O189" s="136"/>
      <c r="P189" s="131"/>
      <c r="Q189" s="132"/>
      <c r="R189" s="132"/>
      <c r="S189" s="132"/>
      <c r="T189" s="132"/>
      <c r="U189" s="132"/>
      <c r="V189" s="136"/>
      <c r="W189" s="136"/>
      <c r="X189" s="136"/>
      <c r="Y189" s="136"/>
      <c r="Z189" s="136"/>
      <c r="AA189" s="136"/>
    </row>
    <row r="190" spans="1:27" s="52" customFormat="1" ht="13.5" customHeight="1" x14ac:dyDescent="0.2">
      <c r="A190" s="76"/>
      <c r="B190" s="171" t="s">
        <v>78</v>
      </c>
      <c r="C190" s="24" t="s">
        <v>77</v>
      </c>
      <c r="D190" s="194"/>
      <c r="E190" s="195"/>
      <c r="F190" s="195"/>
      <c r="G190" s="195"/>
      <c r="H190" s="195"/>
      <c r="I190" s="195"/>
      <c r="J190" s="136"/>
      <c r="K190" s="136"/>
      <c r="L190" s="136"/>
      <c r="M190" s="136"/>
      <c r="N190" s="136"/>
      <c r="O190" s="136"/>
      <c r="P190" s="131"/>
      <c r="Q190" s="132"/>
      <c r="R190" s="132"/>
      <c r="S190" s="132"/>
      <c r="T190" s="132"/>
      <c r="U190" s="132"/>
      <c r="V190" s="136"/>
      <c r="W190" s="136"/>
      <c r="X190" s="136"/>
      <c r="Y190" s="136"/>
      <c r="Z190" s="136"/>
      <c r="AA190" s="136"/>
    </row>
    <row r="191" spans="1:27" s="52" customFormat="1" ht="13.5" customHeight="1" x14ac:dyDescent="0.2">
      <c r="A191" s="76"/>
      <c r="B191" s="171" t="s">
        <v>125</v>
      </c>
      <c r="C191" s="24" t="s">
        <v>77</v>
      </c>
      <c r="D191" s="194"/>
      <c r="E191" s="195"/>
      <c r="F191" s="195"/>
      <c r="G191" s="195"/>
      <c r="H191" s="195"/>
      <c r="I191" s="195"/>
      <c r="J191" s="136"/>
      <c r="K191" s="136"/>
      <c r="L191" s="136"/>
      <c r="M191" s="136"/>
      <c r="N191" s="136"/>
      <c r="O191" s="136"/>
      <c r="P191" s="131"/>
      <c r="Q191" s="132"/>
      <c r="R191" s="132"/>
      <c r="S191" s="132"/>
      <c r="T191" s="132"/>
      <c r="U191" s="132"/>
      <c r="V191" s="136"/>
      <c r="W191" s="136"/>
      <c r="X191" s="136"/>
      <c r="Y191" s="136"/>
      <c r="Z191" s="136"/>
      <c r="AA191" s="136"/>
    </row>
    <row r="192" spans="1:27" s="52" customFormat="1" ht="13.5" customHeight="1" x14ac:dyDescent="0.2">
      <c r="A192" s="76"/>
      <c r="B192" s="171" t="s">
        <v>76</v>
      </c>
      <c r="C192" s="24" t="s">
        <v>77</v>
      </c>
      <c r="D192" s="194"/>
      <c r="E192" s="195"/>
      <c r="F192" s="195"/>
      <c r="G192" s="195"/>
      <c r="H192" s="195"/>
      <c r="I192" s="195"/>
      <c r="J192" s="136"/>
      <c r="K192" s="136"/>
      <c r="L192" s="136"/>
      <c r="M192" s="136"/>
      <c r="N192" s="136"/>
      <c r="O192" s="136"/>
      <c r="P192" s="131"/>
      <c r="Q192" s="132"/>
      <c r="R192" s="132"/>
      <c r="S192" s="132"/>
      <c r="T192" s="132"/>
      <c r="U192" s="132"/>
      <c r="V192" s="136"/>
      <c r="W192" s="136"/>
      <c r="X192" s="136"/>
      <c r="Y192" s="136"/>
      <c r="Z192" s="136"/>
      <c r="AA192" s="136"/>
    </row>
    <row r="193" spans="1:27" s="52" customFormat="1" ht="13.5" customHeight="1" x14ac:dyDescent="0.2">
      <c r="A193" s="76"/>
      <c r="B193" s="171" t="s">
        <v>61</v>
      </c>
      <c r="C193" s="24" t="s">
        <v>77</v>
      </c>
      <c r="D193" s="194"/>
      <c r="E193" s="195"/>
      <c r="F193" s="195"/>
      <c r="G193" s="195"/>
      <c r="H193" s="195"/>
      <c r="I193" s="195"/>
      <c r="J193" s="136"/>
      <c r="K193" s="136"/>
      <c r="L193" s="136"/>
      <c r="M193" s="136"/>
      <c r="N193" s="136"/>
      <c r="O193" s="136"/>
      <c r="P193" s="131"/>
      <c r="Q193" s="132"/>
      <c r="R193" s="132"/>
      <c r="S193" s="132"/>
      <c r="T193" s="132"/>
      <c r="U193" s="132"/>
      <c r="V193" s="136"/>
      <c r="W193" s="136"/>
      <c r="X193" s="136"/>
      <c r="Y193" s="136"/>
      <c r="Z193" s="136"/>
      <c r="AA193" s="136"/>
    </row>
    <row r="194" spans="1:27" s="52" customFormat="1" ht="13.5" customHeight="1" x14ac:dyDescent="0.2">
      <c r="A194" s="76"/>
      <c r="B194" s="171" t="s">
        <v>55</v>
      </c>
      <c r="C194" s="24" t="s">
        <v>105</v>
      </c>
      <c r="D194" s="194"/>
      <c r="E194" s="195"/>
      <c r="F194" s="195"/>
      <c r="G194" s="195"/>
      <c r="H194" s="195"/>
      <c r="I194" s="195"/>
      <c r="J194" s="136"/>
      <c r="K194" s="136"/>
      <c r="L194" s="136"/>
      <c r="M194" s="136"/>
      <c r="N194" s="136"/>
      <c r="O194" s="136"/>
      <c r="P194" s="131"/>
      <c r="Q194" s="132"/>
      <c r="R194" s="132"/>
      <c r="S194" s="132"/>
      <c r="T194" s="132"/>
      <c r="U194" s="132"/>
      <c r="V194" s="136"/>
      <c r="W194" s="136"/>
      <c r="X194" s="136"/>
      <c r="Y194" s="136"/>
      <c r="Z194" s="136"/>
      <c r="AA194" s="136"/>
    </row>
    <row r="195" spans="1:27" s="52" customFormat="1" ht="13.5" customHeight="1" x14ac:dyDescent="0.2">
      <c r="A195" s="76"/>
      <c r="B195" s="167" t="s">
        <v>126</v>
      </c>
      <c r="C195" s="29" t="s">
        <v>105</v>
      </c>
      <c r="D195" s="194"/>
      <c r="E195" s="195"/>
      <c r="F195" s="195"/>
      <c r="G195" s="195"/>
      <c r="H195" s="195"/>
      <c r="I195" s="195"/>
      <c r="J195" s="136"/>
      <c r="K195" s="136"/>
      <c r="L195" s="136"/>
      <c r="M195" s="136"/>
      <c r="N195" s="136"/>
      <c r="O195" s="136"/>
      <c r="P195" s="131"/>
      <c r="Q195" s="132"/>
      <c r="R195" s="132"/>
      <c r="S195" s="132"/>
      <c r="T195" s="132"/>
      <c r="U195" s="132"/>
      <c r="V195" s="136"/>
      <c r="W195" s="136"/>
      <c r="X195" s="136"/>
      <c r="Y195" s="136"/>
      <c r="Z195" s="136"/>
      <c r="AA195" s="136"/>
    </row>
    <row r="196" spans="1:27" s="4" customFormat="1" ht="13.5" customHeight="1" thickBot="1" x14ac:dyDescent="0.25">
      <c r="A196" s="81"/>
      <c r="B196" s="167" t="s">
        <v>225</v>
      </c>
      <c r="C196" s="29" t="s">
        <v>105</v>
      </c>
      <c r="D196" s="189"/>
      <c r="E196" s="190"/>
      <c r="F196" s="190"/>
      <c r="G196" s="190"/>
      <c r="H196" s="190"/>
      <c r="I196" s="190"/>
      <c r="J196" s="133"/>
      <c r="K196" s="133"/>
      <c r="L196" s="133"/>
      <c r="M196" s="133"/>
      <c r="N196" s="133"/>
      <c r="O196" s="133"/>
      <c r="P196" s="134"/>
      <c r="Q196" s="135"/>
      <c r="R196" s="135"/>
      <c r="S196" s="135"/>
      <c r="T196" s="135"/>
      <c r="U196" s="135"/>
      <c r="V196" s="133"/>
      <c r="W196" s="133"/>
      <c r="X196" s="133"/>
      <c r="Y196" s="133"/>
      <c r="Z196" s="133"/>
      <c r="AA196" s="133"/>
    </row>
    <row r="197" spans="1:27" s="4" customFormat="1" ht="13.5" customHeight="1" x14ac:dyDescent="0.2">
      <c r="A197" s="79">
        <v>51</v>
      </c>
      <c r="B197" s="166"/>
      <c r="C197" s="45"/>
      <c r="D197" s="187">
        <f t="shared" ref="D197:H198" si="293">P197</f>
        <v>35.26</v>
      </c>
      <c r="E197" s="187">
        <f t="shared" si="293"/>
        <v>36.67</v>
      </c>
      <c r="F197" s="187">
        <f t="shared" si="293"/>
        <v>38.14</v>
      </c>
      <c r="G197" s="187">
        <f t="shared" si="293"/>
        <v>39.659999999999997</v>
      </c>
      <c r="H197" s="187">
        <f t="shared" si="293"/>
        <v>41.25</v>
      </c>
      <c r="I197" s="187">
        <f>U197</f>
        <v>42.9</v>
      </c>
      <c r="J197" s="130"/>
      <c r="K197" s="130">
        <f>(E197/D197)-1</f>
        <v>3.9988999999999997E-2</v>
      </c>
      <c r="L197" s="130">
        <f t="shared" ref="L197:O197" si="294">(F197/E197)-1</f>
        <v>4.0086999999999998E-2</v>
      </c>
      <c r="M197" s="130">
        <f t="shared" si="294"/>
        <v>3.9853E-2</v>
      </c>
      <c r="N197" s="130">
        <f t="shared" si="294"/>
        <v>4.0091000000000002E-2</v>
      </c>
      <c r="O197" s="130">
        <f t="shared" si="294"/>
        <v>0.04</v>
      </c>
      <c r="P197" s="204">
        <f>ROUND(VLOOKUP($A197,'2017 REG - ORD 758'!$A$9:$U$303,16,FALSE)*(1+$H$2),5)</f>
        <v>35.257980000000003</v>
      </c>
      <c r="Q197" s="204">
        <f>ROUND(VLOOKUP($A197,'2017 REG - ORD 758'!$A$9:$U$303,17,FALSE)*(1+$H$2),5)</f>
        <v>36.668300000000002</v>
      </c>
      <c r="R197" s="204">
        <f>ROUND(VLOOKUP($A197,'2017 REG - ORD 758'!$A$9:$U$303,18,FALSE)*(1+$H$2),5)</f>
        <v>38.13503</v>
      </c>
      <c r="S197" s="204">
        <f>ROUND(VLOOKUP($A197,'2017 REG - ORD 758'!$A$9:$U$303,19,FALSE)*(1+$H$2),5)</f>
        <v>39.660429999999998</v>
      </c>
      <c r="T197" s="204">
        <f>ROUND(VLOOKUP($A197,'2017 REG - ORD 758'!$A$9:$U$303,20,FALSE)*(1+$H$2),5)</f>
        <v>41.246859999999998</v>
      </c>
      <c r="U197" s="204">
        <f>ROUND(VLOOKUP($A197,'2017 REG - ORD 758'!$A$9:$U$303,21,FALSE)*(1+$H$2),5)</f>
        <v>42.896729999999998</v>
      </c>
      <c r="V197" s="130"/>
      <c r="W197" s="130">
        <f>(Q197/P197)-1</f>
        <v>0.04</v>
      </c>
      <c r="X197" s="130">
        <f t="shared" ref="X197:AA197" si="295">(R197/Q197)-1</f>
        <v>0.04</v>
      </c>
      <c r="Y197" s="130">
        <f t="shared" si="295"/>
        <v>0.04</v>
      </c>
      <c r="Z197" s="130">
        <f t="shared" si="295"/>
        <v>0.04</v>
      </c>
      <c r="AA197" s="130">
        <f t="shared" si="295"/>
        <v>0.04</v>
      </c>
    </row>
    <row r="198" spans="1:27" s="4" customFormat="1" ht="13.5" customHeight="1" x14ac:dyDescent="0.2">
      <c r="A198" s="76"/>
      <c r="B198" s="175"/>
      <c r="C198" s="89"/>
      <c r="D198" s="188">
        <f t="shared" si="293"/>
        <v>73337</v>
      </c>
      <c r="E198" s="188">
        <f t="shared" si="293"/>
        <v>76270</v>
      </c>
      <c r="F198" s="188">
        <f t="shared" si="293"/>
        <v>79321</v>
      </c>
      <c r="G198" s="188">
        <f t="shared" si="293"/>
        <v>82494</v>
      </c>
      <c r="H198" s="188">
        <f t="shared" si="293"/>
        <v>85793</v>
      </c>
      <c r="I198" s="188">
        <f>U198</f>
        <v>89225</v>
      </c>
      <c r="J198" s="130">
        <f>(D197/D185)-1</f>
        <v>2.5000000000000001E-2</v>
      </c>
      <c r="K198" s="130">
        <f>(E197/E185)-1</f>
        <v>2.5160999999999999E-2</v>
      </c>
      <c r="L198" s="130">
        <f t="shared" ref="L198:O198" si="296">(F197/F185)-1</f>
        <v>2.5269E-2</v>
      </c>
      <c r="M198" s="130">
        <f t="shared" si="296"/>
        <v>2.5071E-2</v>
      </c>
      <c r="N198" s="130">
        <f t="shared" si="296"/>
        <v>2.5099E-2</v>
      </c>
      <c r="O198" s="130">
        <f t="shared" si="296"/>
        <v>2.5090000000000001E-2</v>
      </c>
      <c r="P198" s="131">
        <f t="shared" ref="P198:T198" si="297">ROUND((P197*2080),5)</f>
        <v>73336.598400000003</v>
      </c>
      <c r="Q198" s="132">
        <f t="shared" si="297"/>
        <v>76270.063999999998</v>
      </c>
      <c r="R198" s="132">
        <f t="shared" si="297"/>
        <v>79320.862399999998</v>
      </c>
      <c r="S198" s="132">
        <f t="shared" si="297"/>
        <v>82493.694399999993</v>
      </c>
      <c r="T198" s="132">
        <f t="shared" si="297"/>
        <v>85793.468800000002</v>
      </c>
      <c r="U198" s="132">
        <f>ROUND((U197*2080),5)</f>
        <v>89225.198399999994</v>
      </c>
      <c r="V198" s="130">
        <f>(P197/P185)-1</f>
        <v>2.5000000000000001E-2</v>
      </c>
      <c r="W198" s="130">
        <f>(Q197/Q185)-1</f>
        <v>2.5000000000000001E-2</v>
      </c>
      <c r="X198" s="130">
        <f t="shared" ref="X198:AA198" si="298">(R197/R185)-1</f>
        <v>2.5000000000000001E-2</v>
      </c>
      <c r="Y198" s="130">
        <f t="shared" si="298"/>
        <v>2.5000000000000001E-2</v>
      </c>
      <c r="Z198" s="130">
        <f t="shared" si="298"/>
        <v>2.5000000000000001E-2</v>
      </c>
      <c r="AA198" s="130">
        <f t="shared" si="298"/>
        <v>2.5000000000000001E-2</v>
      </c>
    </row>
    <row r="199" spans="1:27" s="4" customFormat="1" ht="13.5" customHeight="1" thickBot="1" x14ac:dyDescent="0.25">
      <c r="A199" s="81"/>
      <c r="B199" s="168"/>
      <c r="C199" s="39"/>
      <c r="D199" s="189"/>
      <c r="E199" s="190"/>
      <c r="F199" s="190"/>
      <c r="G199" s="190"/>
      <c r="H199" s="190"/>
      <c r="I199" s="190"/>
      <c r="J199" s="133"/>
      <c r="K199" s="133"/>
      <c r="L199" s="133"/>
      <c r="M199" s="133"/>
      <c r="N199" s="133"/>
      <c r="O199" s="133"/>
      <c r="P199" s="134"/>
      <c r="Q199" s="135"/>
      <c r="R199" s="135"/>
      <c r="S199" s="135"/>
      <c r="T199" s="135"/>
      <c r="U199" s="135"/>
      <c r="V199" s="133"/>
      <c r="W199" s="133"/>
      <c r="X199" s="133"/>
      <c r="Y199" s="133"/>
      <c r="Z199" s="133"/>
      <c r="AA199" s="133"/>
    </row>
    <row r="200" spans="1:27" s="4" customFormat="1" ht="13.5" customHeight="1" x14ac:dyDescent="0.2">
      <c r="A200" s="79">
        <v>52</v>
      </c>
      <c r="B200" s="166" t="s">
        <v>82</v>
      </c>
      <c r="C200" s="86" t="s">
        <v>77</v>
      </c>
      <c r="D200" s="187">
        <f t="shared" ref="D200:H201" si="299">P200</f>
        <v>36.14</v>
      </c>
      <c r="E200" s="187">
        <f t="shared" si="299"/>
        <v>37.590000000000003</v>
      </c>
      <c r="F200" s="187">
        <f t="shared" si="299"/>
        <v>39.090000000000003</v>
      </c>
      <c r="G200" s="187">
        <f t="shared" si="299"/>
        <v>40.65</v>
      </c>
      <c r="H200" s="187">
        <f t="shared" si="299"/>
        <v>42.28</v>
      </c>
      <c r="I200" s="187">
        <f>U200</f>
        <v>43.97</v>
      </c>
      <c r="J200" s="130"/>
      <c r="K200" s="130">
        <f>(E200/D200)-1</f>
        <v>4.0121999999999998E-2</v>
      </c>
      <c r="L200" s="130">
        <f t="shared" ref="L200:O200" si="300">(F200/E200)-1</f>
        <v>3.9904000000000002E-2</v>
      </c>
      <c r="M200" s="130">
        <f t="shared" si="300"/>
        <v>3.9907999999999999E-2</v>
      </c>
      <c r="N200" s="130">
        <f t="shared" si="300"/>
        <v>4.0098000000000002E-2</v>
      </c>
      <c r="O200" s="130">
        <f t="shared" si="300"/>
        <v>3.9972000000000001E-2</v>
      </c>
      <c r="P200" s="204">
        <f>ROUND(VLOOKUP($A200,'2017 REG - ORD 758'!$A$9:$U$303,16,FALSE)*(1+$H$2),5)</f>
        <v>36.139420000000001</v>
      </c>
      <c r="Q200" s="204">
        <f>ROUND(VLOOKUP($A200,'2017 REG - ORD 758'!$A$9:$U$303,17,FALSE)*(1+$H$2),5)</f>
        <v>37.585009999999997</v>
      </c>
      <c r="R200" s="204">
        <f>ROUND(VLOOKUP($A200,'2017 REG - ORD 758'!$A$9:$U$303,18,FALSE)*(1+$H$2),5)</f>
        <v>39.0884</v>
      </c>
      <c r="S200" s="204">
        <f>ROUND(VLOOKUP($A200,'2017 REG - ORD 758'!$A$9:$U$303,19,FALSE)*(1+$H$2),5)</f>
        <v>40.651949999999999</v>
      </c>
      <c r="T200" s="204">
        <f>ROUND(VLOOKUP($A200,'2017 REG - ORD 758'!$A$9:$U$303,20,FALSE)*(1+$H$2),5)</f>
        <v>42.278030000000001</v>
      </c>
      <c r="U200" s="204">
        <f>ROUND(VLOOKUP($A200,'2017 REG - ORD 758'!$A$9:$U$303,21,FALSE)*(1+$H$2),5)</f>
        <v>43.969149999999999</v>
      </c>
      <c r="V200" s="130"/>
      <c r="W200" s="130">
        <f>(Q200/P200)-1</f>
        <v>0.04</v>
      </c>
      <c r="X200" s="130">
        <f t="shared" ref="X200:AA200" si="301">(R200/Q200)-1</f>
        <v>0.04</v>
      </c>
      <c r="Y200" s="130">
        <f t="shared" si="301"/>
        <v>0.04</v>
      </c>
      <c r="Z200" s="130">
        <f t="shared" si="301"/>
        <v>0.04</v>
      </c>
      <c r="AA200" s="130">
        <f t="shared" si="301"/>
        <v>0.04</v>
      </c>
    </row>
    <row r="201" spans="1:27" s="4" customFormat="1" ht="13.5" customHeight="1" x14ac:dyDescent="0.2">
      <c r="A201" s="76" t="s">
        <v>141</v>
      </c>
      <c r="B201" s="175" t="s">
        <v>79</v>
      </c>
      <c r="C201" s="89" t="s">
        <v>77</v>
      </c>
      <c r="D201" s="188">
        <f t="shared" si="299"/>
        <v>75170</v>
      </c>
      <c r="E201" s="188">
        <f t="shared" si="299"/>
        <v>78177</v>
      </c>
      <c r="F201" s="188">
        <f t="shared" si="299"/>
        <v>81304</v>
      </c>
      <c r="G201" s="188">
        <f t="shared" si="299"/>
        <v>84556</v>
      </c>
      <c r="H201" s="188">
        <f t="shared" si="299"/>
        <v>87938</v>
      </c>
      <c r="I201" s="188">
        <f>U201</f>
        <v>91456</v>
      </c>
      <c r="J201" s="130">
        <f>(D200/D197)-1</f>
        <v>2.4957E-2</v>
      </c>
      <c r="K201" s="130">
        <f>(E200/E197)-1</f>
        <v>2.5089E-2</v>
      </c>
      <c r="L201" s="130">
        <f t="shared" ref="L201:O201" si="302">(F200/F197)-1</f>
        <v>2.4908E-2</v>
      </c>
      <c r="M201" s="130">
        <f t="shared" si="302"/>
        <v>2.4962000000000002E-2</v>
      </c>
      <c r="N201" s="130">
        <f t="shared" si="302"/>
        <v>2.4969999999999999E-2</v>
      </c>
      <c r="O201" s="130">
        <f t="shared" si="302"/>
        <v>2.4941999999999999E-2</v>
      </c>
      <c r="P201" s="131">
        <f t="shared" ref="P201:T201" si="303">ROUND((P200*2080),5)</f>
        <v>75169.993600000002</v>
      </c>
      <c r="Q201" s="132">
        <f t="shared" si="303"/>
        <v>78176.820800000001</v>
      </c>
      <c r="R201" s="132">
        <f t="shared" si="303"/>
        <v>81303.872000000003</v>
      </c>
      <c r="S201" s="132">
        <f t="shared" si="303"/>
        <v>84556.055999999997</v>
      </c>
      <c r="T201" s="132">
        <f t="shared" si="303"/>
        <v>87938.3024</v>
      </c>
      <c r="U201" s="132">
        <f>ROUND((U200*2080),5)</f>
        <v>91455.831999999995</v>
      </c>
      <c r="V201" s="130">
        <f>(P200/P197)-1</f>
        <v>2.5000000000000001E-2</v>
      </c>
      <c r="W201" s="130">
        <f>(Q200/Q197)-1</f>
        <v>2.5000000000000001E-2</v>
      </c>
      <c r="X201" s="130">
        <f t="shared" ref="X201:AA201" si="304">(R200/R197)-1</f>
        <v>2.5000000000000001E-2</v>
      </c>
      <c r="Y201" s="130">
        <f t="shared" si="304"/>
        <v>2.5000000000000001E-2</v>
      </c>
      <c r="Z201" s="130">
        <f t="shared" si="304"/>
        <v>2.5000000000000001E-2</v>
      </c>
      <c r="AA201" s="130">
        <f t="shared" si="304"/>
        <v>2.5000000000000001E-2</v>
      </c>
    </row>
    <row r="202" spans="1:27" s="4" customFormat="1" ht="13.5" customHeight="1" thickBot="1" x14ac:dyDescent="0.25">
      <c r="A202" s="80"/>
      <c r="B202" s="168"/>
      <c r="C202" s="39"/>
      <c r="D202" s="197"/>
      <c r="E202" s="198"/>
      <c r="F202" s="198"/>
      <c r="G202" s="198"/>
      <c r="H202" s="198"/>
      <c r="I202" s="198"/>
      <c r="J202" s="140"/>
      <c r="K202" s="140"/>
      <c r="L202" s="140"/>
      <c r="M202" s="140"/>
      <c r="N202" s="140"/>
      <c r="O202" s="140"/>
      <c r="P202" s="141"/>
      <c r="Q202" s="142"/>
      <c r="R202" s="142"/>
      <c r="S202" s="142"/>
      <c r="T202" s="142"/>
      <c r="U202" s="142"/>
      <c r="V202" s="140"/>
      <c r="W202" s="140"/>
      <c r="X202" s="140"/>
      <c r="Y202" s="140"/>
      <c r="Z202" s="140"/>
      <c r="AA202" s="140"/>
    </row>
    <row r="203" spans="1:27" s="4" customFormat="1" ht="13.5" customHeight="1" x14ac:dyDescent="0.2">
      <c r="A203" s="79">
        <v>53</v>
      </c>
      <c r="B203" s="166" t="s">
        <v>127</v>
      </c>
      <c r="C203" s="45" t="s">
        <v>77</v>
      </c>
      <c r="D203" s="187">
        <f t="shared" ref="D203:H204" si="305">P203</f>
        <v>37.04</v>
      </c>
      <c r="E203" s="187">
        <f t="shared" si="305"/>
        <v>38.520000000000003</v>
      </c>
      <c r="F203" s="187">
        <f t="shared" si="305"/>
        <v>40.07</v>
      </c>
      <c r="G203" s="187">
        <f t="shared" si="305"/>
        <v>41.67</v>
      </c>
      <c r="H203" s="187">
        <f t="shared" si="305"/>
        <v>43.33</v>
      </c>
      <c r="I203" s="187">
        <f>U203</f>
        <v>45.07</v>
      </c>
      <c r="J203" s="130"/>
      <c r="K203" s="130">
        <f>(E203/D203)-1</f>
        <v>3.9956999999999999E-2</v>
      </c>
      <c r="L203" s="130">
        <f t="shared" ref="L203:O203" si="306">(F203/E203)-1</f>
        <v>4.0238999999999997E-2</v>
      </c>
      <c r="M203" s="130">
        <f t="shared" si="306"/>
        <v>3.993E-2</v>
      </c>
      <c r="N203" s="130">
        <f t="shared" si="306"/>
        <v>3.9836999999999997E-2</v>
      </c>
      <c r="O203" s="130">
        <f t="shared" si="306"/>
        <v>4.0156999999999998E-2</v>
      </c>
      <c r="P203" s="204">
        <f>ROUND(VLOOKUP($A203,'2017 REG - ORD 758'!$A$9:$U$303,16,FALSE)*(1+$H$2),5)</f>
        <v>37.042900000000003</v>
      </c>
      <c r="Q203" s="204">
        <f>ROUND(VLOOKUP($A203,'2017 REG - ORD 758'!$A$9:$U$303,17,FALSE)*(1+$H$2),5)</f>
        <v>38.524619999999999</v>
      </c>
      <c r="R203" s="204">
        <f>ROUND(VLOOKUP($A203,'2017 REG - ORD 758'!$A$9:$U$303,18,FALSE)*(1+$H$2),5)</f>
        <v>40.06561</v>
      </c>
      <c r="S203" s="204">
        <f>ROUND(VLOOKUP($A203,'2017 REG - ORD 758'!$A$9:$U$303,19,FALSE)*(1+$H$2),5)</f>
        <v>41.668230000000001</v>
      </c>
      <c r="T203" s="204">
        <f>ROUND(VLOOKUP($A203,'2017 REG - ORD 758'!$A$9:$U$303,20,FALSE)*(1+$H$2),5)</f>
        <v>43.334969999999998</v>
      </c>
      <c r="U203" s="204">
        <f>ROUND(VLOOKUP($A203,'2017 REG - ORD 758'!$A$9:$U$303,21,FALSE)*(1+$H$2),5)</f>
        <v>45.068379999999998</v>
      </c>
      <c r="V203" s="130"/>
      <c r="W203" s="130">
        <f>(Q203/P203)-1</f>
        <v>0.04</v>
      </c>
      <c r="X203" s="130">
        <f t="shared" ref="X203:AA203" si="307">(R203/Q203)-1</f>
        <v>0.04</v>
      </c>
      <c r="Y203" s="130">
        <f t="shared" si="307"/>
        <v>0.04</v>
      </c>
      <c r="Z203" s="130">
        <f t="shared" si="307"/>
        <v>0.04</v>
      </c>
      <c r="AA203" s="130">
        <f t="shared" si="307"/>
        <v>0.04</v>
      </c>
    </row>
    <row r="204" spans="1:27" s="4" customFormat="1" ht="13.5" customHeight="1" x14ac:dyDescent="0.2">
      <c r="A204" s="76"/>
      <c r="B204" s="171" t="s">
        <v>129</v>
      </c>
      <c r="C204" s="24" t="s">
        <v>77</v>
      </c>
      <c r="D204" s="188">
        <f t="shared" si="305"/>
        <v>77049</v>
      </c>
      <c r="E204" s="188">
        <f t="shared" si="305"/>
        <v>80131</v>
      </c>
      <c r="F204" s="188">
        <f t="shared" si="305"/>
        <v>83336</v>
      </c>
      <c r="G204" s="188">
        <f t="shared" si="305"/>
        <v>86670</v>
      </c>
      <c r="H204" s="188">
        <f t="shared" si="305"/>
        <v>90137</v>
      </c>
      <c r="I204" s="188">
        <f>U204</f>
        <v>93742</v>
      </c>
      <c r="J204" s="130">
        <f>(D203/D200)-1</f>
        <v>2.4903000000000002E-2</v>
      </c>
      <c r="K204" s="130">
        <f>(E203/E200)-1</f>
        <v>2.4740999999999999E-2</v>
      </c>
      <c r="L204" s="130">
        <f t="shared" ref="L204:O204" si="308">(F203/F200)-1</f>
        <v>2.5069999999999999E-2</v>
      </c>
      <c r="M204" s="130">
        <f t="shared" si="308"/>
        <v>2.5092E-2</v>
      </c>
      <c r="N204" s="130">
        <f t="shared" si="308"/>
        <v>2.4833999999999998E-2</v>
      </c>
      <c r="O204" s="130">
        <f t="shared" si="308"/>
        <v>2.5017000000000001E-2</v>
      </c>
      <c r="P204" s="131">
        <f t="shared" ref="P204:T204" si="309">ROUND((P203*2080),5)</f>
        <v>77049.232000000004</v>
      </c>
      <c r="Q204" s="132">
        <f t="shared" si="309"/>
        <v>80131.209600000002</v>
      </c>
      <c r="R204" s="132">
        <f t="shared" si="309"/>
        <v>83336.468800000002</v>
      </c>
      <c r="S204" s="132">
        <f t="shared" si="309"/>
        <v>86669.918399999995</v>
      </c>
      <c r="T204" s="132">
        <f t="shared" si="309"/>
        <v>90136.737599999993</v>
      </c>
      <c r="U204" s="132">
        <f>ROUND((U203*2080),5)</f>
        <v>93742.2304</v>
      </c>
      <c r="V204" s="130">
        <f>(P203/P200)-1</f>
        <v>2.5000000000000001E-2</v>
      </c>
      <c r="W204" s="130">
        <f>(Q203/Q200)-1</f>
        <v>2.5000000000000001E-2</v>
      </c>
      <c r="X204" s="130">
        <f t="shared" ref="X204:AA204" si="310">(R203/R200)-1</f>
        <v>2.5000000000000001E-2</v>
      </c>
      <c r="Y204" s="130">
        <f t="shared" si="310"/>
        <v>2.5000000000000001E-2</v>
      </c>
      <c r="Z204" s="130">
        <f t="shared" si="310"/>
        <v>2.5000000000000001E-2</v>
      </c>
      <c r="AA204" s="130">
        <f t="shared" si="310"/>
        <v>2.5000000000000001E-2</v>
      </c>
    </row>
    <row r="205" spans="1:27" s="4" customFormat="1" ht="13.5" customHeight="1" x14ac:dyDescent="0.2">
      <c r="A205" s="76"/>
      <c r="B205" s="171" t="s">
        <v>144</v>
      </c>
      <c r="C205" s="24" t="s">
        <v>77</v>
      </c>
      <c r="D205" s="194"/>
      <c r="E205" s="195"/>
      <c r="F205" s="195"/>
      <c r="G205" s="195"/>
      <c r="H205" s="195"/>
      <c r="I205" s="195"/>
      <c r="J205" s="136"/>
      <c r="K205" s="136"/>
      <c r="L205" s="136"/>
      <c r="M205" s="136"/>
      <c r="N205" s="136"/>
      <c r="O205" s="136"/>
      <c r="P205" s="131"/>
      <c r="Q205" s="132"/>
      <c r="R205" s="132"/>
      <c r="S205" s="132"/>
      <c r="T205" s="132"/>
      <c r="U205" s="132"/>
      <c r="V205" s="136"/>
      <c r="W205" s="136"/>
      <c r="X205" s="136"/>
      <c r="Y205" s="136"/>
      <c r="Z205" s="136"/>
      <c r="AA205" s="136"/>
    </row>
    <row r="206" spans="1:27" s="4" customFormat="1" ht="13.5" customHeight="1" x14ac:dyDescent="0.2">
      <c r="A206" s="76"/>
      <c r="B206" s="167" t="s">
        <v>145</v>
      </c>
      <c r="C206" s="24" t="s">
        <v>77</v>
      </c>
      <c r="D206" s="194"/>
      <c r="E206" s="195"/>
      <c r="F206" s="195"/>
      <c r="G206" s="195"/>
      <c r="H206" s="195"/>
      <c r="I206" s="195"/>
      <c r="J206" s="136"/>
      <c r="K206" s="136"/>
      <c r="L206" s="136"/>
      <c r="M206" s="136"/>
      <c r="N206" s="136"/>
      <c r="O206" s="136"/>
      <c r="P206" s="131"/>
      <c r="Q206" s="132"/>
      <c r="R206" s="132"/>
      <c r="S206" s="132"/>
      <c r="T206" s="132"/>
      <c r="U206" s="132"/>
      <c r="V206" s="136"/>
      <c r="W206" s="136"/>
      <c r="X206" s="136"/>
      <c r="Y206" s="136"/>
      <c r="Z206" s="136"/>
      <c r="AA206" s="136"/>
    </row>
    <row r="207" spans="1:27" s="4" customFormat="1" ht="13.5" customHeight="1" thickBot="1" x14ac:dyDescent="0.25">
      <c r="A207" s="81"/>
      <c r="B207" s="168"/>
      <c r="C207" s="39"/>
      <c r="D207" s="189"/>
      <c r="E207" s="190"/>
      <c r="F207" s="190"/>
      <c r="G207" s="190"/>
      <c r="H207" s="190"/>
      <c r="I207" s="190"/>
      <c r="J207" s="133"/>
      <c r="K207" s="133"/>
      <c r="L207" s="133"/>
      <c r="M207" s="133"/>
      <c r="N207" s="133"/>
      <c r="O207" s="133"/>
      <c r="P207" s="134"/>
      <c r="Q207" s="135"/>
      <c r="R207" s="135"/>
      <c r="S207" s="135"/>
      <c r="T207" s="135"/>
      <c r="U207" s="135"/>
      <c r="V207" s="133"/>
      <c r="W207" s="133"/>
      <c r="X207" s="133"/>
      <c r="Y207" s="133"/>
      <c r="Z207" s="133"/>
      <c r="AA207" s="133"/>
    </row>
    <row r="208" spans="1:27" s="4" customFormat="1" ht="13.5" customHeight="1" x14ac:dyDescent="0.2">
      <c r="A208" s="79">
        <v>54</v>
      </c>
      <c r="B208" s="166" t="s">
        <v>81</v>
      </c>
      <c r="C208" s="45" t="s">
        <v>77</v>
      </c>
      <c r="D208" s="187">
        <f t="shared" ref="D208:H209" si="311">P208</f>
        <v>37.97</v>
      </c>
      <c r="E208" s="187">
        <f t="shared" si="311"/>
        <v>39.49</v>
      </c>
      <c r="F208" s="187">
        <f t="shared" si="311"/>
        <v>41.07</v>
      </c>
      <c r="G208" s="187">
        <f t="shared" si="311"/>
        <v>42.71</v>
      </c>
      <c r="H208" s="187">
        <f t="shared" si="311"/>
        <v>44.42</v>
      </c>
      <c r="I208" s="187">
        <f>U208</f>
        <v>46.2</v>
      </c>
      <c r="J208" s="130"/>
      <c r="K208" s="130">
        <f>(E208/D208)-1</f>
        <v>4.0031999999999998E-2</v>
      </c>
      <c r="L208" s="130">
        <f t="shared" ref="L208:O208" si="312">(F208/E208)-1</f>
        <v>4.0009999999999997E-2</v>
      </c>
      <c r="M208" s="130">
        <f t="shared" si="312"/>
        <v>3.9932000000000002E-2</v>
      </c>
      <c r="N208" s="130">
        <f t="shared" si="312"/>
        <v>4.0037000000000003E-2</v>
      </c>
      <c r="O208" s="130">
        <f t="shared" si="312"/>
        <v>4.0072000000000003E-2</v>
      </c>
      <c r="P208" s="204">
        <f>ROUND(VLOOKUP($A208,'2017 REG - ORD 758'!$A$9:$U$303,16,FALSE)*(1+$H$2),5)</f>
        <v>37.968980000000002</v>
      </c>
      <c r="Q208" s="204">
        <f>ROUND(VLOOKUP($A208,'2017 REG - ORD 758'!$A$9:$U$303,17,FALSE)*(1+$H$2),5)</f>
        <v>39.487740000000002</v>
      </c>
      <c r="R208" s="204">
        <f>ROUND(VLOOKUP($A208,'2017 REG - ORD 758'!$A$9:$U$303,18,FALSE)*(1+$H$2),5)</f>
        <v>41.067250000000001</v>
      </c>
      <c r="S208" s="204">
        <f>ROUND(VLOOKUP($A208,'2017 REG - ORD 758'!$A$9:$U$303,19,FALSE)*(1+$H$2),5)</f>
        <v>42.709940000000003</v>
      </c>
      <c r="T208" s="204">
        <f>ROUND(VLOOKUP($A208,'2017 REG - ORD 758'!$A$9:$U$303,20,FALSE)*(1+$H$2),5)</f>
        <v>44.418349999999997</v>
      </c>
      <c r="U208" s="204">
        <f>ROUND(VLOOKUP($A208,'2017 REG - ORD 758'!$A$9:$U$303,21,FALSE)*(1+$H$2),5)</f>
        <v>46.19509</v>
      </c>
      <c r="V208" s="130"/>
      <c r="W208" s="130">
        <f>(Q208/P208)-1</f>
        <v>0.04</v>
      </c>
      <c r="X208" s="130">
        <f t="shared" ref="X208:AA208" si="313">(R208/Q208)-1</f>
        <v>0.04</v>
      </c>
      <c r="Y208" s="130">
        <f t="shared" si="313"/>
        <v>0.04</v>
      </c>
      <c r="Z208" s="130">
        <f t="shared" si="313"/>
        <v>0.04</v>
      </c>
      <c r="AA208" s="130">
        <f t="shared" si="313"/>
        <v>0.04</v>
      </c>
    </row>
    <row r="209" spans="1:27" s="52" customFormat="1" ht="13.5" customHeight="1" x14ac:dyDescent="0.2">
      <c r="A209" s="76"/>
      <c r="B209" s="175" t="s">
        <v>131</v>
      </c>
      <c r="C209" s="89" t="s">
        <v>77</v>
      </c>
      <c r="D209" s="188">
        <f t="shared" si="311"/>
        <v>78975</v>
      </c>
      <c r="E209" s="188">
        <f t="shared" si="311"/>
        <v>82134</v>
      </c>
      <c r="F209" s="188">
        <f t="shared" si="311"/>
        <v>85420</v>
      </c>
      <c r="G209" s="188">
        <f t="shared" si="311"/>
        <v>88837</v>
      </c>
      <c r="H209" s="188">
        <f t="shared" si="311"/>
        <v>92390</v>
      </c>
      <c r="I209" s="188">
        <f>U209</f>
        <v>96086</v>
      </c>
      <c r="J209" s="130">
        <f t="shared" ref="J209:O209" si="314">(D208/D203)-1</f>
        <v>2.5107999999999998E-2</v>
      </c>
      <c r="K209" s="130">
        <f t="shared" si="314"/>
        <v>2.5182E-2</v>
      </c>
      <c r="L209" s="130">
        <f t="shared" si="314"/>
        <v>2.4955999999999999E-2</v>
      </c>
      <c r="M209" s="130">
        <f t="shared" si="314"/>
        <v>2.4958000000000001E-2</v>
      </c>
      <c r="N209" s="130">
        <f t="shared" si="314"/>
        <v>2.5156000000000001E-2</v>
      </c>
      <c r="O209" s="130">
        <f t="shared" si="314"/>
        <v>2.5072000000000001E-2</v>
      </c>
      <c r="P209" s="131">
        <f t="shared" ref="P209:T209" si="315">ROUND((P208*2080),5)</f>
        <v>78975.478400000007</v>
      </c>
      <c r="Q209" s="132">
        <f t="shared" si="315"/>
        <v>82134.499200000006</v>
      </c>
      <c r="R209" s="132">
        <f t="shared" si="315"/>
        <v>85419.88</v>
      </c>
      <c r="S209" s="132">
        <f t="shared" si="315"/>
        <v>88836.675199999998</v>
      </c>
      <c r="T209" s="132">
        <f t="shared" si="315"/>
        <v>92390.168000000005</v>
      </c>
      <c r="U209" s="132">
        <f>ROUND((U208*2080),5)</f>
        <v>96085.787200000006</v>
      </c>
      <c r="V209" s="130">
        <f t="shared" ref="V209:AA209" si="316">(P208/P203)-1</f>
        <v>2.5000000000000001E-2</v>
      </c>
      <c r="W209" s="130">
        <f t="shared" si="316"/>
        <v>2.5000000000000001E-2</v>
      </c>
      <c r="X209" s="130">
        <f t="shared" si="316"/>
        <v>2.5000000000000001E-2</v>
      </c>
      <c r="Y209" s="130">
        <f t="shared" si="316"/>
        <v>2.5000000000000001E-2</v>
      </c>
      <c r="Z209" s="130">
        <f t="shared" si="316"/>
        <v>2.5000000000000001E-2</v>
      </c>
      <c r="AA209" s="130">
        <f t="shared" si="316"/>
        <v>2.5000000000000001E-2</v>
      </c>
    </row>
    <row r="210" spans="1:27" s="52" customFormat="1" ht="13.5" customHeight="1" x14ac:dyDescent="0.2">
      <c r="A210" s="76"/>
      <c r="B210" s="175" t="s">
        <v>57</v>
      </c>
      <c r="C210" s="89" t="s">
        <v>105</v>
      </c>
      <c r="D210" s="194"/>
      <c r="E210" s="195"/>
      <c r="F210" s="195"/>
      <c r="G210" s="195"/>
      <c r="H210" s="195"/>
      <c r="I210" s="195"/>
      <c r="J210" s="136"/>
      <c r="K210" s="136"/>
      <c r="L210" s="136"/>
      <c r="M210" s="136"/>
      <c r="N210" s="136"/>
      <c r="O210" s="136"/>
      <c r="P210" s="131"/>
      <c r="Q210" s="132"/>
      <c r="R210" s="132"/>
      <c r="S210" s="132"/>
      <c r="T210" s="132"/>
      <c r="U210" s="132"/>
      <c r="V210" s="136"/>
      <c r="W210" s="136"/>
      <c r="X210" s="136"/>
      <c r="Y210" s="136"/>
      <c r="Z210" s="136"/>
      <c r="AA210" s="136"/>
    </row>
    <row r="211" spans="1:27" s="52" customFormat="1" ht="13.5" customHeight="1" x14ac:dyDescent="0.2">
      <c r="A211" s="76"/>
      <c r="B211" s="175" t="s">
        <v>132</v>
      </c>
      <c r="C211" s="89" t="s">
        <v>77</v>
      </c>
      <c r="D211" s="194"/>
      <c r="E211" s="195"/>
      <c r="F211" s="195"/>
      <c r="G211" s="195"/>
      <c r="H211" s="195"/>
      <c r="I211" s="195"/>
      <c r="J211" s="136"/>
      <c r="K211" s="136"/>
      <c r="L211" s="136"/>
      <c r="M211" s="136"/>
      <c r="N211" s="136"/>
      <c r="O211" s="136"/>
      <c r="P211" s="131"/>
      <c r="Q211" s="132"/>
      <c r="R211" s="132"/>
      <c r="S211" s="132"/>
      <c r="T211" s="132"/>
      <c r="U211" s="132"/>
      <c r="V211" s="136"/>
      <c r="W211" s="136"/>
      <c r="X211" s="136"/>
      <c r="Y211" s="136"/>
      <c r="Z211" s="136"/>
      <c r="AA211" s="136"/>
    </row>
    <row r="212" spans="1:27" s="52" customFormat="1" ht="13.5" customHeight="1" x14ac:dyDescent="0.2">
      <c r="A212" s="76"/>
      <c r="B212" s="175" t="s">
        <v>80</v>
      </c>
      <c r="C212" s="89" t="s">
        <v>77</v>
      </c>
      <c r="D212" s="194"/>
      <c r="E212" s="195"/>
      <c r="F212" s="195"/>
      <c r="G212" s="195"/>
      <c r="H212" s="195"/>
      <c r="I212" s="195"/>
      <c r="J212" s="136"/>
      <c r="K212" s="136"/>
      <c r="L212" s="136"/>
      <c r="M212" s="136"/>
      <c r="N212" s="136"/>
      <c r="O212" s="136"/>
      <c r="P212" s="131"/>
      <c r="Q212" s="132"/>
      <c r="R212" s="132"/>
      <c r="S212" s="132"/>
      <c r="T212" s="132"/>
      <c r="U212" s="132"/>
      <c r="V212" s="136"/>
      <c r="W212" s="136"/>
      <c r="X212" s="136"/>
      <c r="Y212" s="136"/>
      <c r="Z212" s="136"/>
      <c r="AA212" s="136"/>
    </row>
    <row r="213" spans="1:27" s="52" customFormat="1" ht="13.5" customHeight="1" x14ac:dyDescent="0.2">
      <c r="A213" s="76"/>
      <c r="B213" s="167" t="s">
        <v>142</v>
      </c>
      <c r="C213" s="29" t="s">
        <v>77</v>
      </c>
      <c r="D213" s="194"/>
      <c r="E213" s="195"/>
      <c r="F213" s="195"/>
      <c r="G213" s="195"/>
      <c r="H213" s="195"/>
      <c r="I213" s="195"/>
      <c r="J213" s="136"/>
      <c r="K213" s="136"/>
      <c r="L213" s="136"/>
      <c r="M213" s="136"/>
      <c r="N213" s="136"/>
      <c r="O213" s="136"/>
      <c r="P213" s="131"/>
      <c r="Q213" s="132"/>
      <c r="R213" s="132"/>
      <c r="S213" s="132"/>
      <c r="T213" s="132"/>
      <c r="U213" s="132"/>
      <c r="V213" s="136"/>
      <c r="W213" s="136"/>
      <c r="X213" s="136"/>
      <c r="Y213" s="136"/>
      <c r="Z213" s="136"/>
      <c r="AA213" s="136"/>
    </row>
    <row r="214" spans="1:27" s="52" customFormat="1" ht="13.5" customHeight="1" thickBot="1" x14ac:dyDescent="0.25">
      <c r="A214" s="81"/>
      <c r="B214" s="168"/>
      <c r="C214" s="39"/>
      <c r="D214" s="189"/>
      <c r="E214" s="190"/>
      <c r="F214" s="190"/>
      <c r="G214" s="190"/>
      <c r="H214" s="190"/>
      <c r="I214" s="190"/>
      <c r="J214" s="133"/>
      <c r="K214" s="133"/>
      <c r="L214" s="133"/>
      <c r="M214" s="133"/>
      <c r="N214" s="133"/>
      <c r="O214" s="133"/>
      <c r="P214" s="134"/>
      <c r="Q214" s="135"/>
      <c r="R214" s="135"/>
      <c r="S214" s="135"/>
      <c r="T214" s="135"/>
      <c r="U214" s="135"/>
      <c r="V214" s="133"/>
      <c r="W214" s="133"/>
      <c r="X214" s="133"/>
      <c r="Y214" s="133"/>
      <c r="Z214" s="133"/>
      <c r="AA214" s="133"/>
    </row>
    <row r="215" spans="1:27" s="4" customFormat="1" ht="13.5" customHeight="1" x14ac:dyDescent="0.2">
      <c r="A215" s="79">
        <v>55</v>
      </c>
      <c r="B215" s="166" t="s">
        <v>146</v>
      </c>
      <c r="C215" s="45" t="s">
        <v>77</v>
      </c>
      <c r="D215" s="187">
        <f t="shared" ref="D215:H216" si="317">P215</f>
        <v>38.92</v>
      </c>
      <c r="E215" s="187">
        <f t="shared" si="317"/>
        <v>40.47</v>
      </c>
      <c r="F215" s="187">
        <f t="shared" si="317"/>
        <v>42.09</v>
      </c>
      <c r="G215" s="187">
        <f t="shared" si="317"/>
        <v>43.78</v>
      </c>
      <c r="H215" s="187">
        <f t="shared" si="317"/>
        <v>45.53</v>
      </c>
      <c r="I215" s="187">
        <f>U215</f>
        <v>47.35</v>
      </c>
      <c r="J215" s="130"/>
      <c r="K215" s="130">
        <f>(E215/D215)-1</f>
        <v>3.9824999999999999E-2</v>
      </c>
      <c r="L215" s="130">
        <f t="shared" ref="L215:O215" si="318">(F215/E215)-1</f>
        <v>4.0030000000000003E-2</v>
      </c>
      <c r="M215" s="130">
        <f t="shared" si="318"/>
        <v>4.0152E-2</v>
      </c>
      <c r="N215" s="130">
        <f t="shared" si="318"/>
        <v>3.9973000000000002E-2</v>
      </c>
      <c r="O215" s="130">
        <f t="shared" si="318"/>
        <v>3.9974000000000003E-2</v>
      </c>
      <c r="P215" s="204">
        <f>ROUND(VLOOKUP($A215,'2017 REG - ORD 758'!$A$9:$U$303,16,FALSE)*(1+$H$2),5)</f>
        <v>38.918210000000002</v>
      </c>
      <c r="Q215" s="204">
        <f>ROUND(VLOOKUP($A215,'2017 REG - ORD 758'!$A$9:$U$303,17,FALSE)*(1+$H$2),5)</f>
        <v>40.474930000000001</v>
      </c>
      <c r="R215" s="204">
        <f>ROUND(VLOOKUP($A215,'2017 REG - ORD 758'!$A$9:$U$303,18,FALSE)*(1+$H$2),5)</f>
        <v>42.093940000000003</v>
      </c>
      <c r="S215" s="204">
        <f>ROUND(VLOOKUP($A215,'2017 REG - ORD 758'!$A$9:$U$303,19,FALSE)*(1+$H$2),5)</f>
        <v>43.777700000000003</v>
      </c>
      <c r="T215" s="204">
        <f>ROUND(VLOOKUP($A215,'2017 REG - ORD 758'!$A$9:$U$303,20,FALSE)*(1+$H$2),5)</f>
        <v>45.52881</v>
      </c>
      <c r="U215" s="204">
        <f>ROUND(VLOOKUP($A215,'2017 REG - ORD 758'!$A$9:$U$303,21,FALSE)*(1+$H$2),5)</f>
        <v>47.349960000000003</v>
      </c>
      <c r="V215" s="130"/>
      <c r="W215" s="130">
        <f>(Q215/P215)-1</f>
        <v>0.04</v>
      </c>
      <c r="X215" s="130">
        <f t="shared" ref="X215:AA215" si="319">(R215/Q215)-1</f>
        <v>0.04</v>
      </c>
      <c r="Y215" s="130">
        <f t="shared" si="319"/>
        <v>0.04</v>
      </c>
      <c r="Z215" s="130">
        <f t="shared" si="319"/>
        <v>0.04</v>
      </c>
      <c r="AA215" s="130">
        <f t="shared" si="319"/>
        <v>0.04</v>
      </c>
    </row>
    <row r="216" spans="1:27" s="4" customFormat="1" ht="13.5" customHeight="1" x14ac:dyDescent="0.2">
      <c r="A216" s="76"/>
      <c r="B216" s="175" t="s">
        <v>147</v>
      </c>
      <c r="C216" s="89" t="s">
        <v>77</v>
      </c>
      <c r="D216" s="188">
        <f t="shared" si="317"/>
        <v>80950</v>
      </c>
      <c r="E216" s="188">
        <f t="shared" si="317"/>
        <v>84188</v>
      </c>
      <c r="F216" s="188">
        <f t="shared" si="317"/>
        <v>87555</v>
      </c>
      <c r="G216" s="188">
        <f t="shared" si="317"/>
        <v>91058</v>
      </c>
      <c r="H216" s="188">
        <f t="shared" si="317"/>
        <v>94700</v>
      </c>
      <c r="I216" s="188">
        <f>U216</f>
        <v>98488</v>
      </c>
      <c r="J216" s="130">
        <f t="shared" ref="J216:O216" si="320">(D215/D208)-1</f>
        <v>2.5020000000000001E-2</v>
      </c>
      <c r="K216" s="130">
        <f t="shared" si="320"/>
        <v>2.4816000000000001E-2</v>
      </c>
      <c r="L216" s="130">
        <f t="shared" si="320"/>
        <v>2.4836E-2</v>
      </c>
      <c r="M216" s="130">
        <f t="shared" si="320"/>
        <v>2.5052999999999999E-2</v>
      </c>
      <c r="N216" s="130">
        <f t="shared" si="320"/>
        <v>2.4989000000000001E-2</v>
      </c>
      <c r="O216" s="130">
        <f t="shared" si="320"/>
        <v>2.4892000000000001E-2</v>
      </c>
      <c r="P216" s="131">
        <f t="shared" ref="P216:T216" si="321">ROUND((P215*2080),5)</f>
        <v>80949.876799999998</v>
      </c>
      <c r="Q216" s="132">
        <f t="shared" si="321"/>
        <v>84187.854399999997</v>
      </c>
      <c r="R216" s="132">
        <f t="shared" si="321"/>
        <v>87555.395199999999</v>
      </c>
      <c r="S216" s="132">
        <f t="shared" si="321"/>
        <v>91057.615999999995</v>
      </c>
      <c r="T216" s="132">
        <f t="shared" si="321"/>
        <v>94699.924799999993</v>
      </c>
      <c r="U216" s="132">
        <f>ROUND((U215*2080),5)</f>
        <v>98487.916800000006</v>
      </c>
      <c r="V216" s="130">
        <f t="shared" ref="V216:AA216" si="322">(P215/P208)-1</f>
        <v>2.5000000000000001E-2</v>
      </c>
      <c r="W216" s="130">
        <f t="shared" si="322"/>
        <v>2.5000000000000001E-2</v>
      </c>
      <c r="X216" s="130">
        <f t="shared" si="322"/>
        <v>2.5000000000000001E-2</v>
      </c>
      <c r="Y216" s="130">
        <f t="shared" si="322"/>
        <v>2.5000000000000001E-2</v>
      </c>
      <c r="Z216" s="130">
        <f t="shared" si="322"/>
        <v>2.5000000000000001E-2</v>
      </c>
      <c r="AA216" s="130">
        <f t="shared" si="322"/>
        <v>2.5000000000000001E-2</v>
      </c>
    </row>
    <row r="217" spans="1:27" s="4" customFormat="1" ht="13.5" customHeight="1" x14ac:dyDescent="0.2">
      <c r="A217" s="76"/>
      <c r="B217" s="175" t="s">
        <v>148</v>
      </c>
      <c r="C217" s="89" t="s">
        <v>77</v>
      </c>
      <c r="D217" s="194"/>
      <c r="E217" s="195"/>
      <c r="F217" s="195"/>
      <c r="G217" s="195"/>
      <c r="H217" s="195"/>
      <c r="I217" s="195"/>
      <c r="J217" s="136"/>
      <c r="K217" s="136"/>
      <c r="L217" s="136"/>
      <c r="M217" s="136"/>
      <c r="N217" s="136"/>
      <c r="O217" s="136"/>
      <c r="P217" s="131"/>
      <c r="Q217" s="132"/>
      <c r="R217" s="132"/>
      <c r="S217" s="132"/>
      <c r="T217" s="132"/>
      <c r="U217" s="132"/>
      <c r="V217" s="136"/>
      <c r="W217" s="136"/>
      <c r="X217" s="136"/>
      <c r="Y217" s="136"/>
      <c r="Z217" s="136"/>
      <c r="AA217" s="136"/>
    </row>
    <row r="218" spans="1:27" s="4" customFormat="1" ht="13.5" customHeight="1" x14ac:dyDescent="0.2">
      <c r="A218" s="76"/>
      <c r="B218" s="167" t="s">
        <v>149</v>
      </c>
      <c r="C218" s="29" t="s">
        <v>77</v>
      </c>
      <c r="D218" s="194"/>
      <c r="E218" s="195"/>
      <c r="F218" s="195"/>
      <c r="G218" s="195"/>
      <c r="H218" s="195"/>
      <c r="I218" s="195"/>
      <c r="J218" s="136"/>
      <c r="K218" s="136"/>
      <c r="L218" s="136"/>
      <c r="M218" s="136"/>
      <c r="N218" s="136"/>
      <c r="O218" s="136"/>
      <c r="P218" s="131"/>
      <c r="Q218" s="132"/>
      <c r="R218" s="132"/>
      <c r="S218" s="132"/>
      <c r="T218" s="132"/>
      <c r="U218" s="132"/>
      <c r="V218" s="136"/>
      <c r="W218" s="136"/>
      <c r="X218" s="136"/>
      <c r="Y218" s="136"/>
      <c r="Z218" s="136"/>
      <c r="AA218" s="136"/>
    </row>
    <row r="219" spans="1:27" s="4" customFormat="1" ht="13.5" customHeight="1" thickBot="1" x14ac:dyDescent="0.25">
      <c r="A219" s="81"/>
      <c r="B219" s="168"/>
      <c r="C219" s="39"/>
      <c r="D219" s="189"/>
      <c r="E219" s="190"/>
      <c r="F219" s="190"/>
      <c r="G219" s="190"/>
      <c r="H219" s="190"/>
      <c r="I219" s="190"/>
      <c r="J219" s="133"/>
      <c r="K219" s="133"/>
      <c r="L219" s="133"/>
      <c r="M219" s="133"/>
      <c r="N219" s="133"/>
      <c r="O219" s="133"/>
      <c r="P219" s="134"/>
      <c r="Q219" s="135"/>
      <c r="R219" s="135"/>
      <c r="S219" s="135"/>
      <c r="T219" s="135"/>
      <c r="U219" s="135"/>
      <c r="V219" s="133"/>
      <c r="W219" s="133"/>
      <c r="X219" s="133"/>
      <c r="Y219" s="133"/>
      <c r="Z219" s="133"/>
      <c r="AA219" s="133"/>
    </row>
    <row r="220" spans="1:27" s="4" customFormat="1" ht="13.5" customHeight="1" x14ac:dyDescent="0.2">
      <c r="A220" s="79">
        <v>56</v>
      </c>
      <c r="B220" s="166" t="s">
        <v>133</v>
      </c>
      <c r="C220" s="45" t="s">
        <v>77</v>
      </c>
      <c r="D220" s="187">
        <f t="shared" ref="D220:H221" si="323">P220</f>
        <v>39.89</v>
      </c>
      <c r="E220" s="187">
        <f t="shared" si="323"/>
        <v>41.49</v>
      </c>
      <c r="F220" s="187">
        <f t="shared" si="323"/>
        <v>43.15</v>
      </c>
      <c r="G220" s="187">
        <f t="shared" si="323"/>
        <v>44.87</v>
      </c>
      <c r="H220" s="187">
        <f t="shared" si="323"/>
        <v>46.67</v>
      </c>
      <c r="I220" s="187">
        <f>U220</f>
        <v>48.53</v>
      </c>
      <c r="J220" s="130"/>
      <c r="K220" s="130">
        <f>(E220/D220)-1</f>
        <v>4.011E-2</v>
      </c>
      <c r="L220" s="130">
        <f t="shared" ref="L220:O220" si="324">(F220/E220)-1</f>
        <v>4.0009999999999997E-2</v>
      </c>
      <c r="M220" s="130">
        <f t="shared" si="324"/>
        <v>3.9861000000000001E-2</v>
      </c>
      <c r="N220" s="130">
        <f t="shared" si="324"/>
        <v>4.0115999999999999E-2</v>
      </c>
      <c r="O220" s="130">
        <f t="shared" si="324"/>
        <v>3.9854000000000001E-2</v>
      </c>
      <c r="P220" s="204">
        <f>ROUND(VLOOKUP($A220,'2017 REG - ORD 758'!$A$9:$U$303,16,FALSE)*(1+$H$2),5)</f>
        <v>39.891159999999999</v>
      </c>
      <c r="Q220" s="204">
        <f>ROUND(VLOOKUP($A220,'2017 REG - ORD 758'!$A$9:$U$303,17,FALSE)*(1+$H$2),5)</f>
        <v>41.486800000000002</v>
      </c>
      <c r="R220" s="204">
        <f>ROUND(VLOOKUP($A220,'2017 REG - ORD 758'!$A$9:$U$303,18,FALSE)*(1+$H$2),5)</f>
        <v>43.146279999999997</v>
      </c>
      <c r="S220" s="204">
        <f>ROUND(VLOOKUP($A220,'2017 REG - ORD 758'!$A$9:$U$303,19,FALSE)*(1+$H$2),5)</f>
        <v>44.872140000000002</v>
      </c>
      <c r="T220" s="204">
        <f>ROUND(VLOOKUP($A220,'2017 REG - ORD 758'!$A$9:$U$303,20,FALSE)*(1+$H$2),5)</f>
        <v>46.667020000000001</v>
      </c>
      <c r="U220" s="204">
        <f>ROUND(VLOOKUP($A220,'2017 REG - ORD 758'!$A$9:$U$303,21,FALSE)*(1+$H$2),5)</f>
        <v>48.533720000000002</v>
      </c>
      <c r="V220" s="130"/>
      <c r="W220" s="130">
        <f>(Q220/P220)-1</f>
        <v>0.04</v>
      </c>
      <c r="X220" s="130">
        <f t="shared" ref="X220:AA220" si="325">(R220/Q220)-1</f>
        <v>0.04</v>
      </c>
      <c r="Y220" s="130">
        <f t="shared" si="325"/>
        <v>0.04</v>
      </c>
      <c r="Z220" s="130">
        <f t="shared" si="325"/>
        <v>0.04</v>
      </c>
      <c r="AA220" s="130">
        <f t="shared" si="325"/>
        <v>0.04</v>
      </c>
    </row>
    <row r="221" spans="1:27" s="4" customFormat="1" ht="13.5" customHeight="1" x14ac:dyDescent="0.2">
      <c r="A221" s="76"/>
      <c r="B221" s="171" t="s">
        <v>84</v>
      </c>
      <c r="C221" s="24" t="s">
        <v>77</v>
      </c>
      <c r="D221" s="188">
        <f t="shared" si="323"/>
        <v>82974</v>
      </c>
      <c r="E221" s="188">
        <f t="shared" si="323"/>
        <v>86293</v>
      </c>
      <c r="F221" s="188">
        <f t="shared" si="323"/>
        <v>89744</v>
      </c>
      <c r="G221" s="188">
        <f t="shared" si="323"/>
        <v>93334</v>
      </c>
      <c r="H221" s="188">
        <f t="shared" si="323"/>
        <v>97067</v>
      </c>
      <c r="I221" s="188">
        <f>U221</f>
        <v>100950</v>
      </c>
      <c r="J221" s="130">
        <f>(D220/D215)-1</f>
        <v>2.4923000000000001E-2</v>
      </c>
      <c r="K221" s="130">
        <f>(E220/E215)-1</f>
        <v>2.5204000000000001E-2</v>
      </c>
      <c r="L221" s="130">
        <f t="shared" ref="L221:O221" si="326">(F220/F215)-1</f>
        <v>2.5184000000000002E-2</v>
      </c>
      <c r="M221" s="130">
        <f t="shared" si="326"/>
        <v>2.4896999999999999E-2</v>
      </c>
      <c r="N221" s="130">
        <f t="shared" si="326"/>
        <v>2.5038000000000001E-2</v>
      </c>
      <c r="O221" s="130">
        <f t="shared" si="326"/>
        <v>2.4920999999999999E-2</v>
      </c>
      <c r="P221" s="131">
        <f t="shared" ref="P221:T221" si="327">ROUND((P220*2080),5)</f>
        <v>82973.612800000003</v>
      </c>
      <c r="Q221" s="132">
        <f t="shared" si="327"/>
        <v>86292.543999999994</v>
      </c>
      <c r="R221" s="132">
        <f t="shared" si="327"/>
        <v>89744.262400000007</v>
      </c>
      <c r="S221" s="132">
        <f t="shared" si="327"/>
        <v>93334.051200000002</v>
      </c>
      <c r="T221" s="132">
        <f t="shared" si="327"/>
        <v>97067.401599999997</v>
      </c>
      <c r="U221" s="132">
        <f>ROUND((U220*2080),5)</f>
        <v>100950.1376</v>
      </c>
      <c r="V221" s="130">
        <f>(P220/P215)-1</f>
        <v>2.5000000000000001E-2</v>
      </c>
      <c r="W221" s="130">
        <f>(Q220/Q215)-1</f>
        <v>2.5000000000000001E-2</v>
      </c>
      <c r="X221" s="130">
        <f t="shared" ref="X221:AA221" si="328">(R220/R215)-1</f>
        <v>2.5000000000000001E-2</v>
      </c>
      <c r="Y221" s="130">
        <f t="shared" si="328"/>
        <v>2.5000000000000001E-2</v>
      </c>
      <c r="Z221" s="130">
        <f t="shared" si="328"/>
        <v>2.5000000000000001E-2</v>
      </c>
      <c r="AA221" s="130">
        <f t="shared" si="328"/>
        <v>2.5000000000000001E-2</v>
      </c>
    </row>
    <row r="222" spans="1:27" s="4" customFormat="1" ht="13.5" customHeight="1" x14ac:dyDescent="0.2">
      <c r="A222" s="76"/>
      <c r="B222" s="167" t="s">
        <v>90</v>
      </c>
      <c r="C222" s="29" t="s">
        <v>77</v>
      </c>
      <c r="D222" s="194"/>
      <c r="E222" s="195"/>
      <c r="F222" s="195"/>
      <c r="G222" s="195"/>
      <c r="H222" s="195"/>
      <c r="I222" s="195"/>
      <c r="J222" s="136"/>
      <c r="K222" s="136"/>
      <c r="L222" s="136"/>
      <c r="M222" s="136"/>
      <c r="N222" s="136"/>
      <c r="O222" s="136"/>
      <c r="P222" s="131"/>
      <c r="Q222" s="132"/>
      <c r="R222" s="132"/>
      <c r="S222" s="132"/>
      <c r="T222" s="132"/>
      <c r="U222" s="132"/>
      <c r="V222" s="136"/>
      <c r="W222" s="136"/>
      <c r="X222" s="136"/>
      <c r="Y222" s="136"/>
      <c r="Z222" s="136"/>
      <c r="AA222" s="136"/>
    </row>
    <row r="223" spans="1:27" s="4" customFormat="1" ht="13.5" customHeight="1" thickBot="1" x14ac:dyDescent="0.25">
      <c r="A223" s="81"/>
      <c r="B223" s="168"/>
      <c r="C223" s="39"/>
      <c r="D223" s="189"/>
      <c r="E223" s="190"/>
      <c r="F223" s="190"/>
      <c r="G223" s="190"/>
      <c r="H223" s="190"/>
      <c r="I223" s="190"/>
      <c r="J223" s="133"/>
      <c r="K223" s="133"/>
      <c r="L223" s="133"/>
      <c r="M223" s="133"/>
      <c r="N223" s="133"/>
      <c r="O223" s="133"/>
      <c r="P223" s="134"/>
      <c r="Q223" s="135"/>
      <c r="R223" s="135"/>
      <c r="S223" s="135"/>
      <c r="T223" s="135"/>
      <c r="U223" s="135"/>
      <c r="V223" s="133"/>
      <c r="W223" s="133"/>
      <c r="X223" s="133"/>
      <c r="Y223" s="133"/>
      <c r="Z223" s="133"/>
      <c r="AA223" s="133"/>
    </row>
    <row r="224" spans="1:27" s="4" customFormat="1" ht="13.5" customHeight="1" x14ac:dyDescent="0.2">
      <c r="A224" s="79">
        <v>57</v>
      </c>
      <c r="B224" s="166" t="s">
        <v>83</v>
      </c>
      <c r="C224" s="45" t="s">
        <v>77</v>
      </c>
      <c r="D224" s="187">
        <f t="shared" ref="D224:H225" si="329">P224</f>
        <v>40.89</v>
      </c>
      <c r="E224" s="187">
        <f t="shared" si="329"/>
        <v>42.52</v>
      </c>
      <c r="F224" s="187">
        <f t="shared" si="329"/>
        <v>44.22</v>
      </c>
      <c r="G224" s="187">
        <f t="shared" si="329"/>
        <v>45.99</v>
      </c>
      <c r="H224" s="187">
        <f t="shared" si="329"/>
        <v>47.83</v>
      </c>
      <c r="I224" s="187">
        <f>U224</f>
        <v>49.75</v>
      </c>
      <c r="J224" s="130"/>
      <c r="K224" s="130">
        <f>(E224/D224)-1</f>
        <v>3.9863000000000003E-2</v>
      </c>
      <c r="L224" s="130">
        <f t="shared" ref="L224:O224" si="330">(F224/E224)-1</f>
        <v>3.9981000000000003E-2</v>
      </c>
      <c r="M224" s="130">
        <f t="shared" si="330"/>
        <v>4.0027E-2</v>
      </c>
      <c r="N224" s="130">
        <f t="shared" si="330"/>
        <v>4.0009000000000003E-2</v>
      </c>
      <c r="O224" s="130">
        <f t="shared" si="330"/>
        <v>4.0141999999999997E-2</v>
      </c>
      <c r="P224" s="204">
        <f>ROUND(VLOOKUP($A224,'2017 REG - ORD 758'!$A$9:$U$303,16,FALSE)*(1+$H$2),5)</f>
        <v>40.888440000000003</v>
      </c>
      <c r="Q224" s="204">
        <f>ROUND(VLOOKUP($A224,'2017 REG - ORD 758'!$A$9:$U$303,17,FALSE)*(1+$H$2),5)</f>
        <v>42.523980000000002</v>
      </c>
      <c r="R224" s="204">
        <f>ROUND(VLOOKUP($A224,'2017 REG - ORD 758'!$A$9:$U$303,18,FALSE)*(1+$H$2),5)</f>
        <v>44.22495</v>
      </c>
      <c r="S224" s="204">
        <f>ROUND(VLOOKUP($A224,'2017 REG - ORD 758'!$A$9:$U$303,19,FALSE)*(1+$H$2),5)</f>
        <v>45.993949999999998</v>
      </c>
      <c r="T224" s="204">
        <f>ROUND(VLOOKUP($A224,'2017 REG - ORD 758'!$A$9:$U$303,20,FALSE)*(1+$H$2),5)</f>
        <v>47.833710000000004</v>
      </c>
      <c r="U224" s="204">
        <f>ROUND(VLOOKUP($A224,'2017 REG - ORD 758'!$A$9:$U$303,21,FALSE)*(1+$H$2),5)</f>
        <v>49.747059999999998</v>
      </c>
      <c r="V224" s="130"/>
      <c r="W224" s="130">
        <f>(Q224/P224)-1</f>
        <v>0.04</v>
      </c>
      <c r="X224" s="130">
        <f t="shared" ref="X224:AA224" si="331">(R224/Q224)-1</f>
        <v>0.04</v>
      </c>
      <c r="Y224" s="130">
        <f t="shared" si="331"/>
        <v>0.04</v>
      </c>
      <c r="Z224" s="130">
        <f t="shared" si="331"/>
        <v>0.04</v>
      </c>
      <c r="AA224" s="130">
        <f t="shared" si="331"/>
        <v>0.04</v>
      </c>
    </row>
    <row r="225" spans="1:27" s="4" customFormat="1" ht="13.5" customHeight="1" x14ac:dyDescent="0.2">
      <c r="A225" s="76"/>
      <c r="B225" s="171" t="s">
        <v>143</v>
      </c>
      <c r="C225" s="24" t="s">
        <v>77</v>
      </c>
      <c r="D225" s="188">
        <f t="shared" si="329"/>
        <v>85048</v>
      </c>
      <c r="E225" s="188">
        <f t="shared" si="329"/>
        <v>88450</v>
      </c>
      <c r="F225" s="188">
        <f t="shared" si="329"/>
        <v>91988</v>
      </c>
      <c r="G225" s="188">
        <f t="shared" si="329"/>
        <v>95667</v>
      </c>
      <c r="H225" s="188">
        <f t="shared" si="329"/>
        <v>99494</v>
      </c>
      <c r="I225" s="188">
        <f>U225</f>
        <v>103474</v>
      </c>
      <c r="J225" s="130">
        <f>(D224/D220)-1</f>
        <v>2.5069000000000001E-2</v>
      </c>
      <c r="K225" s="130">
        <f>(E224/E220)-1</f>
        <v>2.4825E-2</v>
      </c>
      <c r="L225" s="130">
        <f t="shared" ref="L225:O225" si="332">(F224/F220)-1</f>
        <v>2.4797E-2</v>
      </c>
      <c r="M225" s="130">
        <f t="shared" si="332"/>
        <v>2.4961000000000001E-2</v>
      </c>
      <c r="N225" s="130">
        <f t="shared" si="332"/>
        <v>2.4854999999999999E-2</v>
      </c>
      <c r="O225" s="130">
        <f t="shared" si="332"/>
        <v>2.5139000000000002E-2</v>
      </c>
      <c r="P225" s="131">
        <f t="shared" ref="P225:T225" si="333">ROUND((P224*2080),5)</f>
        <v>85047.955199999997</v>
      </c>
      <c r="Q225" s="132">
        <f t="shared" si="333"/>
        <v>88449.878400000001</v>
      </c>
      <c r="R225" s="132">
        <f t="shared" si="333"/>
        <v>91987.895999999993</v>
      </c>
      <c r="S225" s="132">
        <f t="shared" si="333"/>
        <v>95667.415999999997</v>
      </c>
      <c r="T225" s="132">
        <f t="shared" si="333"/>
        <v>99494.116800000003</v>
      </c>
      <c r="U225" s="132">
        <f>ROUND((U224*2080),5)</f>
        <v>103473.8848</v>
      </c>
      <c r="V225" s="130">
        <f>(P224/P220)-1</f>
        <v>2.5000000000000001E-2</v>
      </c>
      <c r="W225" s="130">
        <f>(Q224/Q220)-1</f>
        <v>2.5000000000000001E-2</v>
      </c>
      <c r="X225" s="130">
        <f t="shared" ref="X225:AA225" si="334">(R224/R220)-1</f>
        <v>2.5000000000000001E-2</v>
      </c>
      <c r="Y225" s="130">
        <f t="shared" si="334"/>
        <v>2.5000000000000001E-2</v>
      </c>
      <c r="Z225" s="130">
        <f t="shared" si="334"/>
        <v>2.5000000000000001E-2</v>
      </c>
      <c r="AA225" s="130">
        <f t="shared" si="334"/>
        <v>2.5000000000000001E-2</v>
      </c>
    </row>
    <row r="226" spans="1:27" s="4" customFormat="1" ht="13.5" customHeight="1" x14ac:dyDescent="0.2">
      <c r="A226" s="76"/>
      <c r="B226" s="171"/>
      <c r="C226" s="24" t="s">
        <v>77</v>
      </c>
      <c r="D226" s="194"/>
      <c r="E226" s="195"/>
      <c r="F226" s="195"/>
      <c r="G226" s="195"/>
      <c r="H226" s="195"/>
      <c r="I226" s="195"/>
      <c r="J226" s="136"/>
      <c r="K226" s="136"/>
      <c r="L226" s="136"/>
      <c r="M226" s="136"/>
      <c r="N226" s="136"/>
      <c r="O226" s="136"/>
      <c r="P226" s="131"/>
      <c r="Q226" s="132"/>
      <c r="R226" s="132"/>
      <c r="S226" s="132"/>
      <c r="T226" s="132"/>
      <c r="U226" s="132"/>
      <c r="V226" s="136"/>
      <c r="W226" s="136"/>
      <c r="X226" s="136"/>
      <c r="Y226" s="136"/>
      <c r="Z226" s="136"/>
      <c r="AA226" s="136"/>
    </row>
    <row r="227" spans="1:27" s="4" customFormat="1" ht="13.5" customHeight="1" thickBot="1" x14ac:dyDescent="0.25">
      <c r="A227" s="81"/>
      <c r="B227" s="168"/>
      <c r="C227" s="39" t="s">
        <v>141</v>
      </c>
      <c r="D227" s="189"/>
      <c r="E227" s="190"/>
      <c r="F227" s="190"/>
      <c r="G227" s="190"/>
      <c r="H227" s="190"/>
      <c r="I227" s="190"/>
      <c r="J227" s="133"/>
      <c r="K227" s="133"/>
      <c r="L227" s="133"/>
      <c r="M227" s="133"/>
      <c r="N227" s="133"/>
      <c r="O227" s="133"/>
      <c r="P227" s="134"/>
      <c r="Q227" s="135"/>
      <c r="R227" s="135"/>
      <c r="S227" s="135"/>
      <c r="T227" s="135"/>
      <c r="U227" s="135"/>
      <c r="V227" s="133"/>
      <c r="W227" s="133"/>
      <c r="X227" s="133"/>
      <c r="Y227" s="133"/>
      <c r="Z227" s="133"/>
      <c r="AA227" s="133"/>
    </row>
    <row r="228" spans="1:27" s="4" customFormat="1" ht="13.5" customHeight="1" x14ac:dyDescent="0.2">
      <c r="A228" s="79">
        <v>58</v>
      </c>
      <c r="B228" s="166"/>
      <c r="C228" s="45"/>
      <c r="D228" s="187">
        <f t="shared" ref="D228:H229" si="335">P228</f>
        <v>41.91</v>
      </c>
      <c r="E228" s="187">
        <f t="shared" si="335"/>
        <v>43.59</v>
      </c>
      <c r="F228" s="187">
        <f t="shared" si="335"/>
        <v>45.33</v>
      </c>
      <c r="G228" s="187">
        <f t="shared" si="335"/>
        <v>47.14</v>
      </c>
      <c r="H228" s="187">
        <f t="shared" si="335"/>
        <v>49.03</v>
      </c>
      <c r="I228" s="187">
        <f>U228</f>
        <v>50.99</v>
      </c>
      <c r="J228" s="130"/>
      <c r="K228" s="130">
        <f>(E228/D228)-1</f>
        <v>4.0085999999999997E-2</v>
      </c>
      <c r="L228" s="130">
        <f t="shared" ref="L228:O228" si="336">(F228/E228)-1</f>
        <v>3.9917000000000001E-2</v>
      </c>
      <c r="M228" s="130">
        <f t="shared" si="336"/>
        <v>3.9928999999999999E-2</v>
      </c>
      <c r="N228" s="130">
        <f t="shared" si="336"/>
        <v>4.0092999999999997E-2</v>
      </c>
      <c r="O228" s="130">
        <f t="shared" si="336"/>
        <v>3.9975999999999998E-2</v>
      </c>
      <c r="P228" s="204">
        <f>ROUND(VLOOKUP($A228,'2017 REG - ORD 758'!$A$9:$U$303,16,FALSE)*(1+$H$2),5)</f>
        <v>41.91066</v>
      </c>
      <c r="Q228" s="204">
        <f>ROUND(VLOOKUP($A228,'2017 REG - ORD 758'!$A$9:$U$303,17,FALSE)*(1+$H$2),5)</f>
        <v>43.58708</v>
      </c>
      <c r="R228" s="204">
        <f>ROUND(VLOOKUP($A228,'2017 REG - ORD 758'!$A$9:$U$303,18,FALSE)*(1+$H$2),5)</f>
        <v>45.330579999999998</v>
      </c>
      <c r="S228" s="204">
        <f>ROUND(VLOOKUP($A228,'2017 REG - ORD 758'!$A$9:$U$303,19,FALSE)*(1+$H$2),5)</f>
        <v>47.143799999999999</v>
      </c>
      <c r="T228" s="204">
        <f>ROUND(VLOOKUP($A228,'2017 REG - ORD 758'!$A$9:$U$303,20,FALSE)*(1+$H$2),5)</f>
        <v>49.029559999999996</v>
      </c>
      <c r="U228" s="204">
        <f>ROUND(VLOOKUP($A228,'2017 REG - ORD 758'!$A$9:$U$303,21,FALSE)*(1+$H$2),5)</f>
        <v>50.990729999999999</v>
      </c>
      <c r="V228" s="130"/>
      <c r="W228" s="130">
        <f>(Q228/P228)-1</f>
        <v>0.04</v>
      </c>
      <c r="X228" s="130">
        <f t="shared" ref="X228:AA228" si="337">(R228/Q228)-1</f>
        <v>0.04</v>
      </c>
      <c r="Y228" s="130">
        <f t="shared" si="337"/>
        <v>0.04</v>
      </c>
      <c r="Z228" s="130">
        <f t="shared" si="337"/>
        <v>0.04</v>
      </c>
      <c r="AA228" s="130">
        <f t="shared" si="337"/>
        <v>0.04</v>
      </c>
    </row>
    <row r="229" spans="1:27" s="4" customFormat="1" ht="13.5" customHeight="1" x14ac:dyDescent="0.2">
      <c r="A229" s="76" t="s">
        <v>141</v>
      </c>
      <c r="B229" s="171"/>
      <c r="C229" s="24"/>
      <c r="D229" s="188">
        <f t="shared" si="335"/>
        <v>87174</v>
      </c>
      <c r="E229" s="188">
        <f t="shared" si="335"/>
        <v>90661</v>
      </c>
      <c r="F229" s="188">
        <f t="shared" si="335"/>
        <v>94288</v>
      </c>
      <c r="G229" s="188">
        <f t="shared" si="335"/>
        <v>98059</v>
      </c>
      <c r="H229" s="188">
        <f t="shared" si="335"/>
        <v>101981</v>
      </c>
      <c r="I229" s="188">
        <f>U229</f>
        <v>106061</v>
      </c>
      <c r="J229" s="130">
        <f>(D228/D224)-1</f>
        <v>2.4944999999999998E-2</v>
      </c>
      <c r="K229" s="130">
        <f>(E228/E224)-1</f>
        <v>2.5165E-2</v>
      </c>
      <c r="L229" s="130">
        <f t="shared" ref="L229:O229" si="338">(F228/F224)-1</f>
        <v>2.5101999999999999E-2</v>
      </c>
      <c r="M229" s="130">
        <f t="shared" si="338"/>
        <v>2.5004999999999999E-2</v>
      </c>
      <c r="N229" s="130">
        <f t="shared" si="338"/>
        <v>2.5089E-2</v>
      </c>
      <c r="O229" s="130">
        <f t="shared" si="338"/>
        <v>2.4924999999999999E-2</v>
      </c>
      <c r="P229" s="131">
        <f t="shared" ref="P229:T229" si="339">ROUND((P228*2080),5)</f>
        <v>87174.1728</v>
      </c>
      <c r="Q229" s="132">
        <f t="shared" si="339"/>
        <v>90661.126399999994</v>
      </c>
      <c r="R229" s="132">
        <f t="shared" si="339"/>
        <v>94287.606400000004</v>
      </c>
      <c r="S229" s="132">
        <f t="shared" si="339"/>
        <v>98059.104000000007</v>
      </c>
      <c r="T229" s="132">
        <f t="shared" si="339"/>
        <v>101981.48480000001</v>
      </c>
      <c r="U229" s="132">
        <f>ROUND((U228*2080),5)</f>
        <v>106060.7184</v>
      </c>
      <c r="V229" s="130">
        <f>(P228/P224)-1</f>
        <v>2.5000000000000001E-2</v>
      </c>
      <c r="W229" s="130">
        <f>(Q228/Q224)-1</f>
        <v>2.5000000000000001E-2</v>
      </c>
      <c r="X229" s="130">
        <f t="shared" ref="X229:AA229" si="340">(R228/R224)-1</f>
        <v>2.5000000000000001E-2</v>
      </c>
      <c r="Y229" s="130">
        <f t="shared" si="340"/>
        <v>2.5000000000000001E-2</v>
      </c>
      <c r="Z229" s="130">
        <f t="shared" si="340"/>
        <v>2.5000000000000001E-2</v>
      </c>
      <c r="AA229" s="130">
        <f t="shared" si="340"/>
        <v>2.5000000000000001E-2</v>
      </c>
    </row>
    <row r="230" spans="1:27" s="4" customFormat="1" ht="13.5" customHeight="1" thickBot="1" x14ac:dyDescent="0.25">
      <c r="A230" s="81"/>
      <c r="B230" s="168"/>
      <c r="C230" s="39"/>
      <c r="D230" s="189"/>
      <c r="E230" s="190"/>
      <c r="F230" s="190"/>
      <c r="G230" s="190"/>
      <c r="H230" s="190"/>
      <c r="I230" s="190"/>
      <c r="J230" s="133"/>
      <c r="K230" s="133"/>
      <c r="L230" s="133"/>
      <c r="M230" s="133"/>
      <c r="N230" s="133"/>
      <c r="O230" s="133"/>
      <c r="P230" s="134"/>
      <c r="Q230" s="135"/>
      <c r="R230" s="135"/>
      <c r="S230" s="135"/>
      <c r="T230" s="135"/>
      <c r="U230" s="135"/>
      <c r="V230" s="133"/>
      <c r="W230" s="133"/>
      <c r="X230" s="133"/>
      <c r="Y230" s="133"/>
      <c r="Z230" s="133"/>
      <c r="AA230" s="133"/>
    </row>
    <row r="231" spans="1:27" s="4" customFormat="1" ht="13.5" customHeight="1" x14ac:dyDescent="0.2">
      <c r="A231" s="79">
        <v>59</v>
      </c>
      <c r="B231" s="174" t="s">
        <v>150</v>
      </c>
      <c r="C231" s="86" t="s">
        <v>77</v>
      </c>
      <c r="D231" s="187">
        <f t="shared" ref="D231:H232" si="341">P231</f>
        <v>42.96</v>
      </c>
      <c r="E231" s="187">
        <f t="shared" si="341"/>
        <v>44.68</v>
      </c>
      <c r="F231" s="187">
        <f t="shared" si="341"/>
        <v>46.46</v>
      </c>
      <c r="G231" s="187">
        <f t="shared" si="341"/>
        <v>48.32</v>
      </c>
      <c r="H231" s="187">
        <f t="shared" si="341"/>
        <v>50.26</v>
      </c>
      <c r="I231" s="187">
        <f>U231</f>
        <v>52.27</v>
      </c>
      <c r="J231" s="130"/>
      <c r="K231" s="130">
        <f>(E231/D231)-1</f>
        <v>4.0037000000000003E-2</v>
      </c>
      <c r="L231" s="130">
        <f t="shared" ref="L231:O231" si="342">(F231/E231)-1</f>
        <v>3.9838999999999999E-2</v>
      </c>
      <c r="M231" s="130">
        <f t="shared" si="342"/>
        <v>4.0034E-2</v>
      </c>
      <c r="N231" s="130">
        <f t="shared" si="342"/>
        <v>4.0148999999999997E-2</v>
      </c>
      <c r="O231" s="130">
        <f t="shared" si="342"/>
        <v>3.9992E-2</v>
      </c>
      <c r="P231" s="204">
        <f>ROUND(VLOOKUP($A231,'2017 REG - ORD 758'!$A$9:$U$303,16,FALSE)*(1+$H$2),5)</f>
        <v>42.958410000000001</v>
      </c>
      <c r="Q231" s="204">
        <f>ROUND(VLOOKUP($A231,'2017 REG - ORD 758'!$A$9:$U$303,17,FALSE)*(1+$H$2),5)</f>
        <v>44.676760000000002</v>
      </c>
      <c r="R231" s="204">
        <f>ROUND(VLOOKUP($A231,'2017 REG - ORD 758'!$A$9:$U$303,18,FALSE)*(1+$H$2),5)</f>
        <v>46.463839999999998</v>
      </c>
      <c r="S231" s="204">
        <f>ROUND(VLOOKUP($A231,'2017 REG - ORD 758'!$A$9:$U$303,19,FALSE)*(1+$H$2),5)</f>
        <v>48.322400000000002</v>
      </c>
      <c r="T231" s="204">
        <f>ROUND(VLOOKUP($A231,'2017 REG - ORD 758'!$A$9:$U$303,20,FALSE)*(1+$H$2),5)</f>
        <v>50.255299999999998</v>
      </c>
      <c r="U231" s="204">
        <f>ROUND(VLOOKUP($A231,'2017 REG - ORD 758'!$A$9:$U$303,21,FALSE)*(1+$H$2),5)</f>
        <v>52.265509999999999</v>
      </c>
      <c r="V231" s="130"/>
      <c r="W231" s="130">
        <f>(Q231/P231)-1</f>
        <v>0.04</v>
      </c>
      <c r="X231" s="130">
        <f t="shared" ref="X231:AA231" si="343">(R231/Q231)-1</f>
        <v>0.04</v>
      </c>
      <c r="Y231" s="130">
        <f t="shared" si="343"/>
        <v>0.04</v>
      </c>
      <c r="Z231" s="130">
        <f t="shared" si="343"/>
        <v>0.04</v>
      </c>
      <c r="AA231" s="130">
        <f t="shared" si="343"/>
        <v>0.04</v>
      </c>
    </row>
    <row r="232" spans="1:27" s="4" customFormat="1" ht="13.5" customHeight="1" x14ac:dyDescent="0.2">
      <c r="A232" s="33" t="s">
        <v>141</v>
      </c>
      <c r="B232" s="175" t="s">
        <v>151</v>
      </c>
      <c r="C232" s="89" t="s">
        <v>77</v>
      </c>
      <c r="D232" s="188">
        <f t="shared" si="341"/>
        <v>89353</v>
      </c>
      <c r="E232" s="188">
        <f t="shared" si="341"/>
        <v>92928</v>
      </c>
      <c r="F232" s="188">
        <f t="shared" si="341"/>
        <v>96645</v>
      </c>
      <c r="G232" s="188">
        <f t="shared" si="341"/>
        <v>100511</v>
      </c>
      <c r="H232" s="188">
        <f t="shared" si="341"/>
        <v>104531</v>
      </c>
      <c r="I232" s="188">
        <f>U232</f>
        <v>108712</v>
      </c>
      <c r="J232" s="130">
        <f>(D231/D228)-1</f>
        <v>2.5054E-2</v>
      </c>
      <c r="K232" s="130">
        <f>(E231/E228)-1</f>
        <v>2.5006E-2</v>
      </c>
      <c r="L232" s="130">
        <f t="shared" ref="L232:O232" si="344">(F231/F228)-1</f>
        <v>2.4927999999999999E-2</v>
      </c>
      <c r="M232" s="130">
        <f t="shared" si="344"/>
        <v>2.5031999999999999E-2</v>
      </c>
      <c r="N232" s="130">
        <f t="shared" si="344"/>
        <v>2.5087000000000002E-2</v>
      </c>
      <c r="O232" s="130">
        <f t="shared" si="344"/>
        <v>2.5103E-2</v>
      </c>
      <c r="P232" s="131">
        <f t="shared" ref="P232:T232" si="345">ROUND((P231*2080),5)</f>
        <v>89353.492800000007</v>
      </c>
      <c r="Q232" s="132">
        <f t="shared" si="345"/>
        <v>92927.660799999998</v>
      </c>
      <c r="R232" s="132">
        <f t="shared" si="345"/>
        <v>96644.787200000006</v>
      </c>
      <c r="S232" s="132">
        <f t="shared" si="345"/>
        <v>100510.592</v>
      </c>
      <c r="T232" s="132">
        <f t="shared" si="345"/>
        <v>104531.024</v>
      </c>
      <c r="U232" s="132">
        <f>ROUND((U231*2080),5)</f>
        <v>108712.2608</v>
      </c>
      <c r="V232" s="130">
        <f>(P231/P228)-1</f>
        <v>2.5000000000000001E-2</v>
      </c>
      <c r="W232" s="130">
        <f>(Q231/Q228)-1</f>
        <v>2.5000000000000001E-2</v>
      </c>
      <c r="X232" s="130">
        <f t="shared" ref="X232:AA232" si="346">(R231/R228)-1</f>
        <v>2.5000000000000001E-2</v>
      </c>
      <c r="Y232" s="130">
        <f t="shared" si="346"/>
        <v>2.5000000000000001E-2</v>
      </c>
      <c r="Z232" s="130">
        <f t="shared" si="346"/>
        <v>2.5000000000000001E-2</v>
      </c>
      <c r="AA232" s="130">
        <f t="shared" si="346"/>
        <v>2.5000000000000001E-2</v>
      </c>
    </row>
    <row r="233" spans="1:27" s="4" customFormat="1" ht="13.5" customHeight="1" x14ac:dyDescent="0.2">
      <c r="A233" s="33"/>
      <c r="B233" s="175" t="s">
        <v>152</v>
      </c>
      <c r="C233" s="89" t="s">
        <v>77</v>
      </c>
      <c r="D233" s="194"/>
      <c r="E233" s="195"/>
      <c r="F233" s="195"/>
      <c r="G233" s="195"/>
      <c r="H233" s="195"/>
      <c r="I233" s="195"/>
      <c r="J233" s="136"/>
      <c r="K233" s="136"/>
      <c r="L233" s="136"/>
      <c r="M233" s="136"/>
      <c r="N233" s="136"/>
      <c r="O233" s="136"/>
      <c r="P233" s="131"/>
      <c r="Q233" s="132"/>
      <c r="R233" s="132"/>
      <c r="S233" s="132"/>
      <c r="T233" s="132"/>
      <c r="U233" s="132"/>
      <c r="V233" s="136"/>
      <c r="W233" s="136"/>
      <c r="X233" s="136"/>
      <c r="Y233" s="136"/>
      <c r="Z233" s="136"/>
      <c r="AA233" s="136"/>
    </row>
    <row r="234" spans="1:27" s="4" customFormat="1" ht="13.5" customHeight="1" x14ac:dyDescent="0.2">
      <c r="A234" s="33"/>
      <c r="B234" s="177" t="s">
        <v>153</v>
      </c>
      <c r="C234" s="89" t="s">
        <v>77</v>
      </c>
      <c r="D234" s="194"/>
      <c r="E234" s="195"/>
      <c r="F234" s="195"/>
      <c r="G234" s="195"/>
      <c r="H234" s="195"/>
      <c r="I234" s="195"/>
      <c r="J234" s="136"/>
      <c r="K234" s="136"/>
      <c r="L234" s="136"/>
      <c r="M234" s="136"/>
      <c r="N234" s="136"/>
      <c r="O234" s="136"/>
      <c r="P234" s="131"/>
      <c r="Q234" s="132"/>
      <c r="R234" s="132"/>
      <c r="S234" s="132"/>
      <c r="T234" s="132"/>
      <c r="U234" s="132"/>
      <c r="V234" s="136"/>
      <c r="W234" s="136"/>
      <c r="X234" s="136"/>
      <c r="Y234" s="136"/>
      <c r="Z234" s="136"/>
      <c r="AA234" s="136"/>
    </row>
    <row r="235" spans="1:27" s="4" customFormat="1" ht="13.5" customHeight="1" x14ac:dyDescent="0.2">
      <c r="A235" s="33"/>
      <c r="B235" s="177" t="s">
        <v>94</v>
      </c>
      <c r="C235" s="89" t="s">
        <v>77</v>
      </c>
      <c r="D235" s="194"/>
      <c r="E235" s="195"/>
      <c r="F235" s="195"/>
      <c r="G235" s="195"/>
      <c r="H235" s="195"/>
      <c r="I235" s="195"/>
      <c r="J235" s="136"/>
      <c r="K235" s="136"/>
      <c r="L235" s="136"/>
      <c r="M235" s="136"/>
      <c r="N235" s="136"/>
      <c r="O235" s="136"/>
      <c r="P235" s="131"/>
      <c r="Q235" s="132"/>
      <c r="R235" s="132"/>
      <c r="S235" s="132"/>
      <c r="T235" s="132"/>
      <c r="U235" s="132"/>
      <c r="V235" s="136"/>
      <c r="W235" s="136"/>
      <c r="X235" s="136"/>
      <c r="Y235" s="136"/>
      <c r="Z235" s="136"/>
      <c r="AA235" s="136"/>
    </row>
    <row r="236" spans="1:27" s="4" customFormat="1" ht="13.5" customHeight="1" x14ac:dyDescent="0.2">
      <c r="A236" s="33"/>
      <c r="B236" s="175" t="s">
        <v>93</v>
      </c>
      <c r="C236" s="89" t="s">
        <v>77</v>
      </c>
      <c r="D236" s="194"/>
      <c r="E236" s="195"/>
      <c r="F236" s="195"/>
      <c r="G236" s="195"/>
      <c r="H236" s="195"/>
      <c r="I236" s="195"/>
      <c r="J236" s="136"/>
      <c r="K236" s="136"/>
      <c r="L236" s="136"/>
      <c r="M236" s="136"/>
      <c r="N236" s="136"/>
      <c r="O236" s="136"/>
      <c r="P236" s="131"/>
      <c r="Q236" s="132"/>
      <c r="R236" s="132"/>
      <c r="S236" s="132"/>
      <c r="T236" s="132"/>
      <c r="U236" s="132"/>
      <c r="V236" s="136"/>
      <c r="W236" s="136"/>
      <c r="X236" s="136"/>
      <c r="Y236" s="136"/>
      <c r="Z236" s="136"/>
      <c r="AA236" s="136"/>
    </row>
    <row r="237" spans="1:27" s="4" customFormat="1" ht="13.5" customHeight="1" x14ac:dyDescent="0.2">
      <c r="A237" s="33"/>
      <c r="B237" s="175" t="s">
        <v>219</v>
      </c>
      <c r="C237" s="89" t="s">
        <v>77</v>
      </c>
      <c r="D237" s="194"/>
      <c r="E237" s="195"/>
      <c r="F237" s="195"/>
      <c r="G237" s="195"/>
      <c r="H237" s="195"/>
      <c r="I237" s="195"/>
      <c r="J237" s="136"/>
      <c r="K237" s="136"/>
      <c r="L237" s="136"/>
      <c r="M237" s="136"/>
      <c r="N237" s="136"/>
      <c r="O237" s="136"/>
      <c r="P237" s="131"/>
      <c r="Q237" s="132"/>
      <c r="R237" s="132"/>
      <c r="S237" s="132"/>
      <c r="T237" s="132"/>
      <c r="U237" s="132"/>
      <c r="V237" s="136"/>
      <c r="W237" s="136"/>
      <c r="X237" s="136"/>
      <c r="Y237" s="136"/>
      <c r="Z237" s="136"/>
      <c r="AA237" s="136"/>
    </row>
    <row r="238" spans="1:27" s="4" customFormat="1" ht="13.5" customHeight="1" x14ac:dyDescent="0.2">
      <c r="A238" s="33"/>
      <c r="B238" s="175" t="s">
        <v>270</v>
      </c>
      <c r="C238" s="89" t="s">
        <v>77</v>
      </c>
      <c r="D238" s="194"/>
      <c r="E238" s="195"/>
      <c r="F238" s="195"/>
      <c r="G238" s="195"/>
      <c r="H238" s="195"/>
      <c r="I238" s="195"/>
      <c r="J238" s="136"/>
      <c r="K238" s="136"/>
      <c r="L238" s="136"/>
      <c r="M238" s="136"/>
      <c r="N238" s="136"/>
      <c r="O238" s="136"/>
      <c r="P238" s="131"/>
      <c r="Q238" s="132"/>
      <c r="R238" s="132"/>
      <c r="S238" s="132"/>
      <c r="T238" s="132"/>
      <c r="U238" s="132"/>
      <c r="V238" s="136"/>
      <c r="W238" s="136"/>
      <c r="X238" s="136"/>
      <c r="Y238" s="136"/>
      <c r="Z238" s="136"/>
      <c r="AA238" s="136"/>
    </row>
    <row r="239" spans="1:27" s="4" customFormat="1" ht="13.5" customHeight="1" thickBot="1" x14ac:dyDescent="0.25">
      <c r="A239" s="81"/>
      <c r="B239" s="168"/>
      <c r="C239" s="39"/>
      <c r="D239" s="197"/>
      <c r="E239" s="198"/>
      <c r="F239" s="198"/>
      <c r="G239" s="198"/>
      <c r="H239" s="198"/>
      <c r="I239" s="198"/>
      <c r="J239" s="140"/>
      <c r="K239" s="140"/>
      <c r="L239" s="140"/>
      <c r="M239" s="140"/>
      <c r="N239" s="140"/>
      <c r="O239" s="140"/>
      <c r="P239" s="141"/>
      <c r="Q239" s="142"/>
      <c r="R239" s="142"/>
      <c r="S239" s="142"/>
      <c r="T239" s="142"/>
      <c r="U239" s="142"/>
      <c r="V239" s="140"/>
      <c r="W239" s="140"/>
      <c r="X239" s="140"/>
      <c r="Y239" s="140"/>
      <c r="Z239" s="140"/>
      <c r="AA239" s="140"/>
    </row>
    <row r="240" spans="1:27" s="4" customFormat="1" ht="13.5" customHeight="1" x14ac:dyDescent="0.2">
      <c r="A240" s="79">
        <v>60</v>
      </c>
      <c r="B240" s="166" t="s">
        <v>88</v>
      </c>
      <c r="C240" s="45" t="s">
        <v>77</v>
      </c>
      <c r="D240" s="187">
        <f t="shared" ref="D240:H241" si="347">P240</f>
        <v>44.03</v>
      </c>
      <c r="E240" s="187">
        <f t="shared" si="347"/>
        <v>45.79</v>
      </c>
      <c r="F240" s="187">
        <f t="shared" si="347"/>
        <v>47.63</v>
      </c>
      <c r="G240" s="187">
        <f t="shared" si="347"/>
        <v>49.53</v>
      </c>
      <c r="H240" s="187">
        <f t="shared" si="347"/>
        <v>51.51</v>
      </c>
      <c r="I240" s="187">
        <f>U240</f>
        <v>53.57</v>
      </c>
      <c r="J240" s="130"/>
      <c r="K240" s="130">
        <f>(E240/D240)-1</f>
        <v>3.9973000000000002E-2</v>
      </c>
      <c r="L240" s="130">
        <f t="shared" ref="L240:O240" si="348">(F240/E240)-1</f>
        <v>4.0183000000000003E-2</v>
      </c>
      <c r="M240" s="130">
        <f t="shared" si="348"/>
        <v>3.9891000000000003E-2</v>
      </c>
      <c r="N240" s="130">
        <f t="shared" si="348"/>
        <v>3.9975999999999998E-2</v>
      </c>
      <c r="O240" s="130">
        <f t="shared" si="348"/>
        <v>3.9992E-2</v>
      </c>
      <c r="P240" s="204">
        <f>ROUND(VLOOKUP($A240,'2017 REG - ORD 758'!$A$9:$U$303,16,FALSE)*(1+$H$2),5)</f>
        <v>44.03237</v>
      </c>
      <c r="Q240" s="204">
        <f>ROUND(VLOOKUP($A240,'2017 REG - ORD 758'!$A$9:$U$303,17,FALSE)*(1+$H$2),5)</f>
        <v>45.793669999999999</v>
      </c>
      <c r="R240" s="204">
        <f>ROUND(VLOOKUP($A240,'2017 REG - ORD 758'!$A$9:$U$303,18,FALSE)*(1+$H$2),5)</f>
        <v>47.625430000000001</v>
      </c>
      <c r="S240" s="204">
        <f>ROUND(VLOOKUP($A240,'2017 REG - ORD 758'!$A$9:$U$303,19,FALSE)*(1+$H$2),5)</f>
        <v>49.530450000000002</v>
      </c>
      <c r="T240" s="204">
        <f>ROUND(VLOOKUP($A240,'2017 REG - ORD 758'!$A$9:$U$303,20,FALSE)*(1+$H$2),5)</f>
        <v>51.511670000000002</v>
      </c>
      <c r="U240" s="204">
        <f>ROUND(VLOOKUP($A240,'2017 REG - ORD 758'!$A$9:$U$303,21,FALSE)*(1+$H$2),5)</f>
        <v>53.572150000000001</v>
      </c>
      <c r="V240" s="130"/>
      <c r="W240" s="130">
        <f>(Q240/P240)-1</f>
        <v>0.04</v>
      </c>
      <c r="X240" s="130">
        <f t="shared" ref="X240:AA240" si="349">(R240/Q240)-1</f>
        <v>0.04</v>
      </c>
      <c r="Y240" s="130">
        <f t="shared" si="349"/>
        <v>0.04</v>
      </c>
      <c r="Z240" s="130">
        <f t="shared" si="349"/>
        <v>0.04</v>
      </c>
      <c r="AA240" s="130">
        <f t="shared" si="349"/>
        <v>0.04</v>
      </c>
    </row>
    <row r="241" spans="1:27" s="4" customFormat="1" ht="13.5" customHeight="1" x14ac:dyDescent="0.2">
      <c r="A241" s="76" t="s">
        <v>141</v>
      </c>
      <c r="B241" s="171" t="s">
        <v>274</v>
      </c>
      <c r="C241" s="24" t="s">
        <v>77</v>
      </c>
      <c r="D241" s="188">
        <f t="shared" si="347"/>
        <v>91587</v>
      </c>
      <c r="E241" s="188">
        <f t="shared" si="347"/>
        <v>95251</v>
      </c>
      <c r="F241" s="188">
        <f t="shared" si="347"/>
        <v>99061</v>
      </c>
      <c r="G241" s="188">
        <f t="shared" si="347"/>
        <v>103023</v>
      </c>
      <c r="H241" s="188">
        <f t="shared" si="347"/>
        <v>107144</v>
      </c>
      <c r="I241" s="188">
        <f>U241</f>
        <v>111430</v>
      </c>
      <c r="J241" s="130">
        <f>(D240/D231)-1</f>
        <v>2.4906999999999999E-2</v>
      </c>
      <c r="K241" s="130">
        <f>(E240/E231)-1</f>
        <v>2.4843E-2</v>
      </c>
      <c r="L241" s="130">
        <f t="shared" ref="L241:O241" si="350">(F240/F231)-1</f>
        <v>2.5183000000000001E-2</v>
      </c>
      <c r="M241" s="130">
        <f t="shared" si="350"/>
        <v>2.5041000000000001E-2</v>
      </c>
      <c r="N241" s="130">
        <f t="shared" si="350"/>
        <v>2.4871000000000001E-2</v>
      </c>
      <c r="O241" s="130">
        <f t="shared" si="350"/>
        <v>2.4871000000000001E-2</v>
      </c>
      <c r="P241" s="131">
        <f t="shared" ref="P241:T241" si="351">ROUND((P240*2080),5)</f>
        <v>91587.329599999997</v>
      </c>
      <c r="Q241" s="132">
        <f t="shared" si="351"/>
        <v>95250.833599999998</v>
      </c>
      <c r="R241" s="132">
        <f t="shared" si="351"/>
        <v>99060.894400000005</v>
      </c>
      <c r="S241" s="132">
        <f t="shared" si="351"/>
        <v>103023.336</v>
      </c>
      <c r="T241" s="132">
        <f t="shared" si="351"/>
        <v>107144.2736</v>
      </c>
      <c r="U241" s="132">
        <f>ROUND((U240*2080),5)</f>
        <v>111430.072</v>
      </c>
      <c r="V241" s="130">
        <f>(P240/P231)-1</f>
        <v>2.5000000000000001E-2</v>
      </c>
      <c r="W241" s="130">
        <f>(Q240/Q231)-1</f>
        <v>2.5000000000000001E-2</v>
      </c>
      <c r="X241" s="130">
        <f t="shared" ref="X241:AA241" si="352">(R240/R231)-1</f>
        <v>2.5000000000000001E-2</v>
      </c>
      <c r="Y241" s="130">
        <f t="shared" si="352"/>
        <v>2.5000000000000001E-2</v>
      </c>
      <c r="Z241" s="130">
        <f t="shared" si="352"/>
        <v>2.5000000000000001E-2</v>
      </c>
      <c r="AA241" s="130">
        <f t="shared" si="352"/>
        <v>2.5000000000000001E-2</v>
      </c>
    </row>
    <row r="242" spans="1:27" s="4" customFormat="1" ht="13.5" customHeight="1" x14ac:dyDescent="0.2">
      <c r="A242" s="76"/>
      <c r="B242" s="171" t="s">
        <v>89</v>
      </c>
      <c r="C242" s="24" t="s">
        <v>77</v>
      </c>
      <c r="D242" s="194"/>
      <c r="E242" s="195"/>
      <c r="F242" s="195"/>
      <c r="G242" s="195"/>
      <c r="H242" s="195"/>
      <c r="I242" s="195"/>
      <c r="J242" s="136"/>
      <c r="K242" s="136"/>
      <c r="L242" s="136"/>
      <c r="M242" s="136"/>
      <c r="N242" s="136"/>
      <c r="O242" s="136"/>
      <c r="P242" s="131"/>
      <c r="Q242" s="132"/>
      <c r="R242" s="132"/>
      <c r="S242" s="132"/>
      <c r="T242" s="132"/>
      <c r="U242" s="132"/>
      <c r="V242" s="136"/>
      <c r="W242" s="136"/>
      <c r="X242" s="136"/>
      <c r="Y242" s="136"/>
      <c r="Z242" s="136"/>
      <c r="AA242" s="136"/>
    </row>
    <row r="243" spans="1:27" s="4" customFormat="1" ht="13.5" customHeight="1" x14ac:dyDescent="0.2">
      <c r="A243" s="76"/>
      <c r="B243" s="171" t="s">
        <v>86</v>
      </c>
      <c r="C243" s="24" t="s">
        <v>77</v>
      </c>
      <c r="D243" s="194"/>
      <c r="E243" s="195"/>
      <c r="F243" s="195"/>
      <c r="G243" s="195"/>
      <c r="H243" s="195"/>
      <c r="I243" s="195"/>
      <c r="J243" s="136"/>
      <c r="K243" s="136"/>
      <c r="L243" s="136"/>
      <c r="M243" s="136"/>
      <c r="N243" s="136"/>
      <c r="O243" s="136"/>
      <c r="P243" s="131"/>
      <c r="Q243" s="132"/>
      <c r="R243" s="132"/>
      <c r="S243" s="132"/>
      <c r="T243" s="132"/>
      <c r="U243" s="132"/>
      <c r="V243" s="136"/>
      <c r="W243" s="136"/>
      <c r="X243" s="136"/>
      <c r="Y243" s="136"/>
      <c r="Z243" s="136"/>
      <c r="AA243" s="136"/>
    </row>
    <row r="244" spans="1:27" s="4" customFormat="1" ht="13.5" customHeight="1" thickBot="1" x14ac:dyDescent="0.25">
      <c r="A244" s="80"/>
      <c r="B244" s="170"/>
      <c r="C244" s="49"/>
      <c r="D244" s="189"/>
      <c r="E244" s="190"/>
      <c r="F244" s="190"/>
      <c r="G244" s="190"/>
      <c r="H244" s="190"/>
      <c r="I244" s="190"/>
      <c r="J244" s="133"/>
      <c r="K244" s="133"/>
      <c r="L244" s="133"/>
      <c r="M244" s="133"/>
      <c r="N244" s="133"/>
      <c r="O244" s="133"/>
      <c r="P244" s="134"/>
      <c r="Q244" s="135"/>
      <c r="R244" s="135"/>
      <c r="S244" s="135"/>
      <c r="T244" s="135"/>
      <c r="U244" s="135"/>
      <c r="V244" s="133"/>
      <c r="W244" s="133"/>
      <c r="X244" s="133"/>
      <c r="Y244" s="133"/>
      <c r="Z244" s="133"/>
      <c r="AA244" s="133"/>
    </row>
    <row r="245" spans="1:27" s="4" customFormat="1" ht="13.5" customHeight="1" x14ac:dyDescent="0.2">
      <c r="A245" s="79">
        <v>61</v>
      </c>
      <c r="B245" s="166"/>
      <c r="C245" s="45"/>
      <c r="D245" s="187">
        <f t="shared" ref="D245:H246" si="353">P245</f>
        <v>45.13</v>
      </c>
      <c r="E245" s="187">
        <f t="shared" si="353"/>
        <v>46.94</v>
      </c>
      <c r="F245" s="187">
        <f t="shared" si="353"/>
        <v>48.82</v>
      </c>
      <c r="G245" s="187">
        <f t="shared" si="353"/>
        <v>50.77</v>
      </c>
      <c r="H245" s="187">
        <f t="shared" si="353"/>
        <v>52.8</v>
      </c>
      <c r="I245" s="187">
        <f>U245</f>
        <v>54.91</v>
      </c>
      <c r="J245" s="130"/>
      <c r="K245" s="130">
        <f>(E245/D245)-1</f>
        <v>4.0106000000000003E-2</v>
      </c>
      <c r="L245" s="130">
        <f t="shared" ref="L245:O245" si="354">(F245/E245)-1</f>
        <v>4.0051000000000003E-2</v>
      </c>
      <c r="M245" s="130">
        <f t="shared" si="354"/>
        <v>3.9942999999999999E-2</v>
      </c>
      <c r="N245" s="130">
        <f t="shared" si="354"/>
        <v>3.9983999999999999E-2</v>
      </c>
      <c r="O245" s="130">
        <f t="shared" si="354"/>
        <v>3.9961999999999998E-2</v>
      </c>
      <c r="P245" s="204">
        <f>ROUND(VLOOKUP($A245,'2017 REG - ORD 758'!$A$9:$U$303,16,FALSE)*(1+$H$2),5)</f>
        <v>45.133200000000002</v>
      </c>
      <c r="Q245" s="204">
        <f>ROUND(VLOOKUP($A245,'2017 REG - ORD 758'!$A$9:$U$303,17,FALSE)*(1+$H$2),5)</f>
        <v>46.938540000000003</v>
      </c>
      <c r="R245" s="204">
        <f>ROUND(VLOOKUP($A245,'2017 REG - ORD 758'!$A$9:$U$303,18,FALSE)*(1+$H$2),5)</f>
        <v>48.816079999999999</v>
      </c>
      <c r="S245" s="204">
        <f>ROUND(VLOOKUP($A245,'2017 REG - ORD 758'!$A$9:$U$303,19,FALSE)*(1+$H$2),5)</f>
        <v>50.768729999999998</v>
      </c>
      <c r="T245" s="204">
        <f>ROUND(VLOOKUP($A245,'2017 REG - ORD 758'!$A$9:$U$303,20,FALSE)*(1+$H$2),5)</f>
        <v>52.799480000000003</v>
      </c>
      <c r="U245" s="204">
        <f>ROUND(VLOOKUP($A245,'2017 REG - ORD 758'!$A$9:$U$303,21,FALSE)*(1+$H$2),5)</f>
        <v>54.911450000000002</v>
      </c>
      <c r="V245" s="130"/>
      <c r="W245" s="130">
        <f>(Q245/P245)-1</f>
        <v>0.04</v>
      </c>
      <c r="X245" s="130">
        <f t="shared" ref="X245:AA245" si="355">(R245/Q245)-1</f>
        <v>0.04</v>
      </c>
      <c r="Y245" s="130">
        <f t="shared" si="355"/>
        <v>0.04</v>
      </c>
      <c r="Z245" s="130">
        <f t="shared" si="355"/>
        <v>0.04</v>
      </c>
      <c r="AA245" s="130">
        <f t="shared" si="355"/>
        <v>0.04</v>
      </c>
    </row>
    <row r="246" spans="1:27" s="4" customFormat="1" ht="13.5" customHeight="1" x14ac:dyDescent="0.2">
      <c r="A246" s="76" t="s">
        <v>141</v>
      </c>
      <c r="B246" s="171"/>
      <c r="C246" s="24"/>
      <c r="D246" s="188">
        <f t="shared" si="353"/>
        <v>93877</v>
      </c>
      <c r="E246" s="188">
        <f t="shared" si="353"/>
        <v>97632</v>
      </c>
      <c r="F246" s="188">
        <f t="shared" si="353"/>
        <v>101537</v>
      </c>
      <c r="G246" s="188">
        <f t="shared" si="353"/>
        <v>105599</v>
      </c>
      <c r="H246" s="188">
        <f t="shared" si="353"/>
        <v>109823</v>
      </c>
      <c r="I246" s="188">
        <f>U246</f>
        <v>114216</v>
      </c>
      <c r="J246" s="130">
        <f t="shared" ref="J246:O246" si="356">(D245/D240)-1</f>
        <v>2.4983000000000002E-2</v>
      </c>
      <c r="K246" s="130">
        <f t="shared" si="356"/>
        <v>2.5114999999999998E-2</v>
      </c>
      <c r="L246" s="130">
        <f t="shared" si="356"/>
        <v>2.4983999999999999E-2</v>
      </c>
      <c r="M246" s="130">
        <f t="shared" si="356"/>
        <v>2.5035000000000002E-2</v>
      </c>
      <c r="N246" s="130">
        <f t="shared" si="356"/>
        <v>2.5044E-2</v>
      </c>
      <c r="O246" s="130">
        <f t="shared" si="356"/>
        <v>2.5014000000000002E-2</v>
      </c>
      <c r="P246" s="131">
        <f t="shared" ref="P246:T246" si="357">ROUND((P245*2080),5)</f>
        <v>93877.055999999997</v>
      </c>
      <c r="Q246" s="132">
        <f t="shared" si="357"/>
        <v>97632.163199999995</v>
      </c>
      <c r="R246" s="132">
        <f t="shared" si="357"/>
        <v>101537.4464</v>
      </c>
      <c r="S246" s="132">
        <f t="shared" si="357"/>
        <v>105598.9584</v>
      </c>
      <c r="T246" s="132">
        <f t="shared" si="357"/>
        <v>109822.9184</v>
      </c>
      <c r="U246" s="132">
        <f>ROUND((U245*2080),5)</f>
        <v>114215.81600000001</v>
      </c>
      <c r="V246" s="130">
        <f t="shared" ref="V246:AA246" si="358">(P245/P240)-1</f>
        <v>2.5000000000000001E-2</v>
      </c>
      <c r="W246" s="130">
        <f t="shared" si="358"/>
        <v>2.5000999999999999E-2</v>
      </c>
      <c r="X246" s="130">
        <f t="shared" si="358"/>
        <v>2.5000000000000001E-2</v>
      </c>
      <c r="Y246" s="130">
        <f t="shared" si="358"/>
        <v>2.5000000000000001E-2</v>
      </c>
      <c r="Z246" s="130">
        <f t="shared" si="358"/>
        <v>2.5000000000000001E-2</v>
      </c>
      <c r="AA246" s="130">
        <f t="shared" si="358"/>
        <v>2.5000000000000001E-2</v>
      </c>
    </row>
    <row r="247" spans="1:27" s="4" customFormat="1" ht="13.5" customHeight="1" thickBot="1" x14ac:dyDescent="0.25">
      <c r="A247" s="80"/>
      <c r="B247" s="170"/>
      <c r="C247" s="49"/>
      <c r="D247" s="189"/>
      <c r="E247" s="190"/>
      <c r="F247" s="190"/>
      <c r="G247" s="190"/>
      <c r="H247" s="190"/>
      <c r="I247" s="190"/>
      <c r="J247" s="133"/>
      <c r="K247" s="133"/>
      <c r="L247" s="133"/>
      <c r="M247" s="133"/>
      <c r="N247" s="133"/>
      <c r="O247" s="133"/>
      <c r="P247" s="134"/>
      <c r="Q247" s="135"/>
      <c r="R247" s="135"/>
      <c r="S247" s="135"/>
      <c r="T247" s="135"/>
      <c r="U247" s="135"/>
      <c r="V247" s="133"/>
      <c r="W247" s="133"/>
      <c r="X247" s="133"/>
      <c r="Y247" s="133"/>
      <c r="Z247" s="133"/>
      <c r="AA247" s="133"/>
    </row>
    <row r="248" spans="1:27" s="4" customFormat="1" ht="13.5" customHeight="1" x14ac:dyDescent="0.2">
      <c r="A248" s="79">
        <v>62</v>
      </c>
      <c r="B248" s="166"/>
      <c r="C248" s="45"/>
      <c r="D248" s="187">
        <f t="shared" ref="D248:H249" si="359">P248</f>
        <v>46.26</v>
      </c>
      <c r="E248" s="187">
        <f t="shared" si="359"/>
        <v>48.11</v>
      </c>
      <c r="F248" s="187">
        <f t="shared" si="359"/>
        <v>50.04</v>
      </c>
      <c r="G248" s="187">
        <f t="shared" si="359"/>
        <v>52.04</v>
      </c>
      <c r="H248" s="187">
        <f t="shared" si="359"/>
        <v>54.12</v>
      </c>
      <c r="I248" s="187">
        <f>U248</f>
        <v>56.28</v>
      </c>
      <c r="J248" s="130"/>
      <c r="K248" s="130">
        <f>(E248/D248)-1</f>
        <v>3.9990999999999999E-2</v>
      </c>
      <c r="L248" s="130">
        <f t="shared" ref="L248:O248" si="360">(F248/E248)-1</f>
        <v>4.0115999999999999E-2</v>
      </c>
      <c r="M248" s="130">
        <f t="shared" si="360"/>
        <v>3.9967999999999997E-2</v>
      </c>
      <c r="N248" s="130">
        <f t="shared" si="360"/>
        <v>3.9968999999999998E-2</v>
      </c>
      <c r="O248" s="130">
        <f t="shared" si="360"/>
        <v>3.9911000000000002E-2</v>
      </c>
      <c r="P248" s="204">
        <f>ROUND(VLOOKUP($A248,'2017 REG - ORD 758'!$A$9:$U$303,16,FALSE)*(1+$H$2),5)</f>
        <v>46.261539999999997</v>
      </c>
      <c r="Q248" s="204">
        <f>ROUND(VLOOKUP($A248,'2017 REG - ORD 758'!$A$9:$U$303,17,FALSE)*(1+$H$2),5)</f>
        <v>48.112000000000002</v>
      </c>
      <c r="R248" s="204">
        <f>ROUND(VLOOKUP($A248,'2017 REG - ORD 758'!$A$9:$U$303,18,FALSE)*(1+$H$2),5)</f>
        <v>50.036490000000001</v>
      </c>
      <c r="S248" s="204">
        <f>ROUND(VLOOKUP($A248,'2017 REG - ORD 758'!$A$9:$U$303,19,FALSE)*(1+$H$2),5)</f>
        <v>52.037950000000002</v>
      </c>
      <c r="T248" s="204">
        <f>ROUND(VLOOKUP($A248,'2017 REG - ORD 758'!$A$9:$U$303,20,FALSE)*(1+$H$2),5)</f>
        <v>54.11947</v>
      </c>
      <c r="U248" s="204">
        <f>ROUND(VLOOKUP($A248,'2017 REG - ORD 758'!$A$9:$U$303,21,FALSE)*(1+$H$2),5)</f>
        <v>56.284239999999997</v>
      </c>
      <c r="V248" s="130"/>
      <c r="W248" s="130">
        <f>(Q248/P248)-1</f>
        <v>0.04</v>
      </c>
      <c r="X248" s="130">
        <f t="shared" ref="X248:AA248" si="361">(R248/Q248)-1</f>
        <v>0.04</v>
      </c>
      <c r="Y248" s="130">
        <f t="shared" si="361"/>
        <v>0.04</v>
      </c>
      <c r="Z248" s="130">
        <f t="shared" si="361"/>
        <v>0.04</v>
      </c>
      <c r="AA248" s="130">
        <f t="shared" si="361"/>
        <v>0.04</v>
      </c>
    </row>
    <row r="249" spans="1:27" s="4" customFormat="1" ht="13.5" customHeight="1" x14ac:dyDescent="0.2">
      <c r="A249" s="76" t="s">
        <v>141</v>
      </c>
      <c r="B249" s="171"/>
      <c r="C249" s="24"/>
      <c r="D249" s="188">
        <f t="shared" si="359"/>
        <v>96224</v>
      </c>
      <c r="E249" s="188">
        <f t="shared" si="359"/>
        <v>100073</v>
      </c>
      <c r="F249" s="188">
        <f t="shared" si="359"/>
        <v>104076</v>
      </c>
      <c r="G249" s="188">
        <f t="shared" si="359"/>
        <v>108239</v>
      </c>
      <c r="H249" s="188">
        <f t="shared" si="359"/>
        <v>112568</v>
      </c>
      <c r="I249" s="188">
        <f>U249</f>
        <v>117071</v>
      </c>
      <c r="J249" s="130">
        <f>(D248/D245)-1</f>
        <v>2.5038999999999999E-2</v>
      </c>
      <c r="K249" s="130">
        <f>(E248/E245)-1</f>
        <v>2.4924999999999999E-2</v>
      </c>
      <c r="L249" s="130">
        <f t="shared" ref="L249:O249" si="362">(F248/F245)-1</f>
        <v>2.4989999999999998E-2</v>
      </c>
      <c r="M249" s="130">
        <f t="shared" si="362"/>
        <v>2.5014999999999999E-2</v>
      </c>
      <c r="N249" s="130">
        <f t="shared" si="362"/>
        <v>2.5000000000000001E-2</v>
      </c>
      <c r="O249" s="130">
        <f t="shared" si="362"/>
        <v>2.495E-2</v>
      </c>
      <c r="P249" s="131">
        <f t="shared" ref="P249:T249" si="363">ROUND((P248*2080),5)</f>
        <v>96224.003200000006</v>
      </c>
      <c r="Q249" s="132">
        <f t="shared" si="363"/>
        <v>100072.96000000001</v>
      </c>
      <c r="R249" s="132">
        <f t="shared" si="363"/>
        <v>104075.8992</v>
      </c>
      <c r="S249" s="132">
        <f t="shared" si="363"/>
        <v>108238.936</v>
      </c>
      <c r="T249" s="132">
        <f t="shared" si="363"/>
        <v>112568.4976</v>
      </c>
      <c r="U249" s="132">
        <f>ROUND((U248*2080),5)</f>
        <v>117071.21920000001</v>
      </c>
      <c r="V249" s="130">
        <f>(P248/P245)-1</f>
        <v>2.5000000000000001E-2</v>
      </c>
      <c r="W249" s="130">
        <f>(Q248/Q245)-1</f>
        <v>2.5000000000000001E-2</v>
      </c>
      <c r="X249" s="130">
        <f t="shared" ref="X249:AA249" si="364">(R248/R245)-1</f>
        <v>2.5000000000000001E-2</v>
      </c>
      <c r="Y249" s="130">
        <f t="shared" si="364"/>
        <v>2.5000000000000001E-2</v>
      </c>
      <c r="Z249" s="130">
        <f t="shared" si="364"/>
        <v>2.5000000000000001E-2</v>
      </c>
      <c r="AA249" s="130">
        <f t="shared" si="364"/>
        <v>2.5000000000000001E-2</v>
      </c>
    </row>
    <row r="250" spans="1:27" s="4" customFormat="1" ht="13.5" customHeight="1" thickBot="1" x14ac:dyDescent="0.25">
      <c r="A250" s="80"/>
      <c r="B250" s="170"/>
      <c r="C250" s="49"/>
      <c r="D250" s="189"/>
      <c r="E250" s="190"/>
      <c r="F250" s="190"/>
      <c r="G250" s="190"/>
      <c r="H250" s="190"/>
      <c r="I250" s="190"/>
      <c r="J250" s="133"/>
      <c r="K250" s="133"/>
      <c r="L250" s="133"/>
      <c r="M250" s="133"/>
      <c r="N250" s="133"/>
      <c r="O250" s="133"/>
      <c r="P250" s="134"/>
      <c r="Q250" s="135"/>
      <c r="R250" s="135"/>
      <c r="S250" s="135"/>
      <c r="T250" s="135"/>
      <c r="U250" s="135"/>
      <c r="V250" s="133"/>
      <c r="W250" s="133"/>
      <c r="X250" s="133"/>
      <c r="Y250" s="133"/>
      <c r="Z250" s="133"/>
      <c r="AA250" s="133"/>
    </row>
    <row r="251" spans="1:27" s="4" customFormat="1" ht="13.5" customHeight="1" x14ac:dyDescent="0.2">
      <c r="A251" s="79">
        <v>63</v>
      </c>
      <c r="B251" s="166" t="s">
        <v>95</v>
      </c>
      <c r="C251" s="45" t="s">
        <v>77</v>
      </c>
      <c r="D251" s="187">
        <f t="shared" ref="D251:H252" si="365">P251</f>
        <v>47.42</v>
      </c>
      <c r="E251" s="187">
        <f t="shared" si="365"/>
        <v>49.31</v>
      </c>
      <c r="F251" s="187">
        <f t="shared" si="365"/>
        <v>51.29</v>
      </c>
      <c r="G251" s="187">
        <f t="shared" si="365"/>
        <v>53.34</v>
      </c>
      <c r="H251" s="187">
        <f t="shared" si="365"/>
        <v>55.47</v>
      </c>
      <c r="I251" s="187">
        <f>U251</f>
        <v>57.69</v>
      </c>
      <c r="J251" s="130"/>
      <c r="K251" s="130">
        <f>(E251/D251)-1</f>
        <v>3.9856999999999997E-2</v>
      </c>
      <c r="L251" s="130">
        <f t="shared" ref="L251:O251" si="366">(F251/E251)-1</f>
        <v>4.0154000000000002E-2</v>
      </c>
      <c r="M251" s="130">
        <f t="shared" si="366"/>
        <v>3.9968999999999998E-2</v>
      </c>
      <c r="N251" s="130">
        <f t="shared" si="366"/>
        <v>3.9933000000000003E-2</v>
      </c>
      <c r="O251" s="130">
        <f t="shared" si="366"/>
        <v>4.0022000000000002E-2</v>
      </c>
      <c r="P251" s="204">
        <f>ROUND(VLOOKUP($A251,'2017 REG - ORD 758'!$A$9:$U$303,16,FALSE)*(1+$H$2),5)</f>
        <v>47.41807</v>
      </c>
      <c r="Q251" s="204">
        <f>ROUND(VLOOKUP($A251,'2017 REG - ORD 758'!$A$9:$U$303,17,FALSE)*(1+$H$2),5)</f>
        <v>49.314790000000002</v>
      </c>
      <c r="R251" s="204">
        <f>ROUND(VLOOKUP($A251,'2017 REG - ORD 758'!$A$9:$U$303,18,FALSE)*(1+$H$2),5)</f>
        <v>51.287390000000002</v>
      </c>
      <c r="S251" s="204">
        <f>ROUND(VLOOKUP($A251,'2017 REG - ORD 758'!$A$9:$U$303,19,FALSE)*(1+$H$2),5)</f>
        <v>53.338900000000002</v>
      </c>
      <c r="T251" s="204">
        <f>ROUND(VLOOKUP($A251,'2017 REG - ORD 758'!$A$9:$U$303,20,FALSE)*(1+$H$2),5)</f>
        <v>55.472459999999998</v>
      </c>
      <c r="U251" s="204">
        <f>ROUND(VLOOKUP($A251,'2017 REG - ORD 758'!$A$9:$U$303,21,FALSE)*(1+$H$2),5)</f>
        <v>57.691360000000003</v>
      </c>
      <c r="V251" s="130"/>
      <c r="W251" s="130">
        <f>(Q251/P251)-1</f>
        <v>0.04</v>
      </c>
      <c r="X251" s="130">
        <f t="shared" ref="X251:AA251" si="367">(R251/Q251)-1</f>
        <v>0.04</v>
      </c>
      <c r="Y251" s="130">
        <f t="shared" si="367"/>
        <v>0.04</v>
      </c>
      <c r="Z251" s="130">
        <f t="shared" si="367"/>
        <v>0.04</v>
      </c>
      <c r="AA251" s="130">
        <f t="shared" si="367"/>
        <v>0.04</v>
      </c>
    </row>
    <row r="252" spans="1:27" s="4" customFormat="1" ht="13.5" customHeight="1" x14ac:dyDescent="0.2">
      <c r="A252" s="76" t="s">
        <v>141</v>
      </c>
      <c r="B252" s="171" t="s">
        <v>97</v>
      </c>
      <c r="C252" s="24" t="s">
        <v>77</v>
      </c>
      <c r="D252" s="188">
        <f t="shared" si="365"/>
        <v>98630</v>
      </c>
      <c r="E252" s="188">
        <f t="shared" si="365"/>
        <v>102575</v>
      </c>
      <c r="F252" s="188">
        <f t="shared" si="365"/>
        <v>106678</v>
      </c>
      <c r="G252" s="188">
        <f t="shared" si="365"/>
        <v>110945</v>
      </c>
      <c r="H252" s="188">
        <f t="shared" si="365"/>
        <v>115383</v>
      </c>
      <c r="I252" s="188">
        <f>U252</f>
        <v>119998</v>
      </c>
      <c r="J252" s="130">
        <f>(D251/D248)-1</f>
        <v>2.5076000000000001E-2</v>
      </c>
      <c r="K252" s="130">
        <f>(E251/E248)-1</f>
        <v>2.4943E-2</v>
      </c>
      <c r="L252" s="130">
        <f t="shared" ref="L252:O252" si="368">(F251/F248)-1</f>
        <v>2.4979999999999999E-2</v>
      </c>
      <c r="M252" s="130">
        <f t="shared" si="368"/>
        <v>2.4981E-2</v>
      </c>
      <c r="N252" s="130">
        <f t="shared" si="368"/>
        <v>2.4944999999999998E-2</v>
      </c>
      <c r="O252" s="130">
        <f t="shared" si="368"/>
        <v>2.5052999999999999E-2</v>
      </c>
      <c r="P252" s="131">
        <f t="shared" ref="P252:T252" si="369">ROUND((P251*2080),5)</f>
        <v>98629.585600000006</v>
      </c>
      <c r="Q252" s="132">
        <f t="shared" si="369"/>
        <v>102574.7632</v>
      </c>
      <c r="R252" s="132">
        <f t="shared" si="369"/>
        <v>106677.7712</v>
      </c>
      <c r="S252" s="132">
        <f t="shared" si="369"/>
        <v>110944.912</v>
      </c>
      <c r="T252" s="132">
        <f t="shared" si="369"/>
        <v>115382.71679999999</v>
      </c>
      <c r="U252" s="132">
        <f>ROUND((U251*2080),5)</f>
        <v>119998.0288</v>
      </c>
      <c r="V252" s="130">
        <f>(P251/P248)-1</f>
        <v>2.5000000000000001E-2</v>
      </c>
      <c r="W252" s="130">
        <f>(Q251/Q248)-1</f>
        <v>2.5000000000000001E-2</v>
      </c>
      <c r="X252" s="130">
        <f t="shared" ref="X252:AA252" si="370">(R251/R248)-1</f>
        <v>2.5000000000000001E-2</v>
      </c>
      <c r="Y252" s="130">
        <f t="shared" si="370"/>
        <v>2.5000000000000001E-2</v>
      </c>
      <c r="Z252" s="130">
        <f t="shared" si="370"/>
        <v>2.5000000000000001E-2</v>
      </c>
      <c r="AA252" s="130">
        <f t="shared" si="370"/>
        <v>2.5000000000000001E-2</v>
      </c>
    </row>
    <row r="253" spans="1:27" s="4" customFormat="1" ht="13.5" customHeight="1" x14ac:dyDescent="0.2">
      <c r="A253" s="76"/>
      <c r="B253" s="171" t="s">
        <v>134</v>
      </c>
      <c r="C253" s="24" t="s">
        <v>77</v>
      </c>
      <c r="D253" s="194"/>
      <c r="E253" s="195"/>
      <c r="F253" s="195"/>
      <c r="G253" s="195"/>
      <c r="H253" s="195"/>
      <c r="I253" s="195"/>
      <c r="J253" s="136"/>
      <c r="K253" s="136"/>
      <c r="L253" s="136"/>
      <c r="M253" s="136"/>
      <c r="N253" s="136"/>
      <c r="O253" s="136"/>
      <c r="P253" s="131"/>
      <c r="Q253" s="132"/>
      <c r="R253" s="132"/>
      <c r="S253" s="132"/>
      <c r="T253" s="132"/>
      <c r="U253" s="132"/>
      <c r="V253" s="136"/>
      <c r="W253" s="136"/>
      <c r="X253" s="136"/>
      <c r="Y253" s="136"/>
      <c r="Z253" s="136"/>
      <c r="AA253" s="136"/>
    </row>
    <row r="254" spans="1:27" s="4" customFormat="1" ht="13.5" customHeight="1" x14ac:dyDescent="0.2">
      <c r="A254" s="76"/>
      <c r="B254" s="171" t="s">
        <v>276</v>
      </c>
      <c r="C254" s="24" t="s">
        <v>77</v>
      </c>
      <c r="D254" s="194"/>
      <c r="E254" s="195"/>
      <c r="F254" s="195"/>
      <c r="G254" s="195"/>
      <c r="H254" s="195"/>
      <c r="I254" s="195"/>
      <c r="J254" s="136"/>
      <c r="K254" s="136"/>
      <c r="L254" s="136"/>
      <c r="M254" s="136"/>
      <c r="N254" s="136"/>
      <c r="O254" s="136"/>
      <c r="P254" s="131"/>
      <c r="Q254" s="132"/>
      <c r="R254" s="132"/>
      <c r="S254" s="132"/>
      <c r="T254" s="132"/>
      <c r="U254" s="132"/>
      <c r="V254" s="136"/>
      <c r="W254" s="136"/>
      <c r="X254" s="136"/>
      <c r="Y254" s="136"/>
      <c r="Z254" s="136"/>
      <c r="AA254" s="136"/>
    </row>
    <row r="255" spans="1:27" s="4" customFormat="1" ht="13.5" customHeight="1" x14ac:dyDescent="0.2">
      <c r="A255" s="76"/>
      <c r="B255" s="171" t="s">
        <v>91</v>
      </c>
      <c r="C255" s="24" t="s">
        <v>77</v>
      </c>
      <c r="D255" s="194"/>
      <c r="E255" s="195"/>
      <c r="F255" s="195"/>
      <c r="G255" s="195"/>
      <c r="H255" s="195"/>
      <c r="I255" s="195"/>
      <c r="J255" s="136"/>
      <c r="K255" s="136"/>
      <c r="L255" s="136"/>
      <c r="M255" s="136"/>
      <c r="N255" s="136"/>
      <c r="O255" s="136"/>
      <c r="P255" s="131"/>
      <c r="Q255" s="132"/>
      <c r="R255" s="132"/>
      <c r="S255" s="132"/>
      <c r="T255" s="132"/>
      <c r="U255" s="132"/>
      <c r="V255" s="136"/>
      <c r="W255" s="136"/>
      <c r="X255" s="136"/>
      <c r="Y255" s="136"/>
      <c r="Z255" s="136"/>
      <c r="AA255" s="136"/>
    </row>
    <row r="256" spans="1:27" s="4" customFormat="1" ht="13.5" customHeight="1" x14ac:dyDescent="0.2">
      <c r="A256" s="76"/>
      <c r="B256" s="171" t="s">
        <v>98</v>
      </c>
      <c r="C256" s="24" t="s">
        <v>77</v>
      </c>
      <c r="D256" s="194"/>
      <c r="E256" s="195"/>
      <c r="F256" s="195"/>
      <c r="G256" s="195"/>
      <c r="H256" s="195"/>
      <c r="I256" s="195"/>
      <c r="J256" s="136"/>
      <c r="K256" s="136"/>
      <c r="L256" s="136"/>
      <c r="M256" s="136"/>
      <c r="N256" s="136"/>
      <c r="O256" s="136"/>
      <c r="P256" s="131"/>
      <c r="Q256" s="132"/>
      <c r="R256" s="132"/>
      <c r="S256" s="132"/>
      <c r="T256" s="132"/>
      <c r="U256" s="132"/>
      <c r="V256" s="136"/>
      <c r="W256" s="136"/>
      <c r="X256" s="136"/>
      <c r="Y256" s="136"/>
      <c r="Z256" s="136"/>
      <c r="AA256" s="136"/>
    </row>
    <row r="257" spans="1:27" s="4" customFormat="1" ht="13.5" customHeight="1" thickBot="1" x14ac:dyDescent="0.25">
      <c r="A257" s="80"/>
      <c r="B257" s="170"/>
      <c r="C257" s="49"/>
      <c r="D257" s="189"/>
      <c r="E257" s="190"/>
      <c r="F257" s="190"/>
      <c r="G257" s="190"/>
      <c r="H257" s="190"/>
      <c r="I257" s="190"/>
      <c r="J257" s="133"/>
      <c r="K257" s="133"/>
      <c r="L257" s="133"/>
      <c r="M257" s="133"/>
      <c r="N257" s="133"/>
      <c r="O257" s="133"/>
      <c r="P257" s="134"/>
      <c r="Q257" s="135"/>
      <c r="R257" s="135"/>
      <c r="S257" s="135"/>
      <c r="T257" s="135"/>
      <c r="U257" s="135"/>
      <c r="V257" s="133"/>
      <c r="W257" s="133"/>
      <c r="X257" s="133"/>
      <c r="Y257" s="133"/>
      <c r="Z257" s="133"/>
      <c r="AA257" s="133"/>
    </row>
    <row r="258" spans="1:27" s="4" customFormat="1" ht="13.5" customHeight="1" x14ac:dyDescent="0.2">
      <c r="A258" s="79">
        <v>64</v>
      </c>
      <c r="B258" s="166" t="s">
        <v>87</v>
      </c>
      <c r="C258" s="45" t="s">
        <v>77</v>
      </c>
      <c r="D258" s="187">
        <f t="shared" ref="D258:H259" si="371">P258</f>
        <v>48.6</v>
      </c>
      <c r="E258" s="187">
        <f t="shared" si="371"/>
        <v>50.55</v>
      </c>
      <c r="F258" s="187">
        <f t="shared" si="371"/>
        <v>52.57</v>
      </c>
      <c r="G258" s="187">
        <f t="shared" si="371"/>
        <v>54.67</v>
      </c>
      <c r="H258" s="187">
        <f t="shared" si="371"/>
        <v>56.86</v>
      </c>
      <c r="I258" s="187">
        <f>U258</f>
        <v>59.13</v>
      </c>
      <c r="J258" s="130"/>
      <c r="K258" s="130">
        <f>(E258/D258)-1</f>
        <v>4.0122999999999999E-2</v>
      </c>
      <c r="L258" s="130">
        <f t="shared" ref="L258:O258" si="372">(F258/E258)-1</f>
        <v>3.9960000000000002E-2</v>
      </c>
      <c r="M258" s="130">
        <f t="shared" si="372"/>
        <v>3.9947000000000003E-2</v>
      </c>
      <c r="N258" s="130">
        <f t="shared" si="372"/>
        <v>4.0058999999999997E-2</v>
      </c>
      <c r="O258" s="130">
        <f t="shared" si="372"/>
        <v>3.9923E-2</v>
      </c>
      <c r="P258" s="204">
        <f>ROUND(VLOOKUP($A258,'2017 REG - ORD 758'!$A$9:$U$303,16,FALSE)*(1+$H$2),5)</f>
        <v>48.603520000000003</v>
      </c>
      <c r="Q258" s="204">
        <f>ROUND(VLOOKUP($A258,'2017 REG - ORD 758'!$A$9:$U$303,17,FALSE)*(1+$H$2),5)</f>
        <v>50.547669999999997</v>
      </c>
      <c r="R258" s="204">
        <f>ROUND(VLOOKUP($A258,'2017 REG - ORD 758'!$A$9:$U$303,18,FALSE)*(1+$H$2),5)</f>
        <v>52.569569999999999</v>
      </c>
      <c r="S258" s="204">
        <f>ROUND(VLOOKUP($A258,'2017 REG - ORD 758'!$A$9:$U$303,19,FALSE)*(1+$H$2),5)</f>
        <v>54.672370000000001</v>
      </c>
      <c r="T258" s="204">
        <f>ROUND(VLOOKUP($A258,'2017 REG - ORD 758'!$A$9:$U$303,20,FALSE)*(1+$H$2),5)</f>
        <v>56.859259999999999</v>
      </c>
      <c r="U258" s="204">
        <f>ROUND(VLOOKUP($A258,'2017 REG - ORD 758'!$A$9:$U$303,21,FALSE)*(1+$H$2),5)</f>
        <v>59.13364</v>
      </c>
      <c r="V258" s="130"/>
      <c r="W258" s="130">
        <f>(Q258/P258)-1</f>
        <v>0.04</v>
      </c>
      <c r="X258" s="130">
        <f t="shared" ref="X258:AA258" si="373">(R258/Q258)-1</f>
        <v>0.04</v>
      </c>
      <c r="Y258" s="130">
        <f t="shared" si="373"/>
        <v>0.04</v>
      </c>
      <c r="Z258" s="130">
        <f t="shared" si="373"/>
        <v>0.04</v>
      </c>
      <c r="AA258" s="130">
        <f t="shared" si="373"/>
        <v>0.04</v>
      </c>
    </row>
    <row r="259" spans="1:27" s="4" customFormat="1" ht="13.5" customHeight="1" x14ac:dyDescent="0.2">
      <c r="A259" s="76" t="s">
        <v>141</v>
      </c>
      <c r="B259" s="171"/>
      <c r="C259" s="24"/>
      <c r="D259" s="188">
        <f t="shared" si="371"/>
        <v>101095</v>
      </c>
      <c r="E259" s="188">
        <f t="shared" si="371"/>
        <v>105139</v>
      </c>
      <c r="F259" s="188">
        <f t="shared" si="371"/>
        <v>109345</v>
      </c>
      <c r="G259" s="188">
        <f t="shared" si="371"/>
        <v>113719</v>
      </c>
      <c r="H259" s="188">
        <f t="shared" si="371"/>
        <v>118267</v>
      </c>
      <c r="I259" s="188">
        <f>U259</f>
        <v>122998</v>
      </c>
      <c r="J259" s="130">
        <f>(D258/D251)-1</f>
        <v>2.4884E-2</v>
      </c>
      <c r="K259" s="130">
        <f>(E258/E251)-1</f>
        <v>2.5146999999999999E-2</v>
      </c>
      <c r="L259" s="130">
        <f t="shared" ref="L259:O259" si="374">(F258/F251)-1</f>
        <v>2.4955999999999999E-2</v>
      </c>
      <c r="M259" s="130">
        <f t="shared" si="374"/>
        <v>2.4934000000000001E-2</v>
      </c>
      <c r="N259" s="130">
        <f t="shared" si="374"/>
        <v>2.5059000000000001E-2</v>
      </c>
      <c r="O259" s="130">
        <f t="shared" si="374"/>
        <v>2.4961000000000001E-2</v>
      </c>
      <c r="P259" s="131">
        <f t="shared" ref="P259:T259" si="375">ROUND((P258*2080),5)</f>
        <v>101095.3216</v>
      </c>
      <c r="Q259" s="132">
        <f t="shared" si="375"/>
        <v>105139.15360000001</v>
      </c>
      <c r="R259" s="132">
        <f t="shared" si="375"/>
        <v>109344.7056</v>
      </c>
      <c r="S259" s="132">
        <f t="shared" si="375"/>
        <v>113718.52959999999</v>
      </c>
      <c r="T259" s="132">
        <f t="shared" si="375"/>
        <v>118267.2608</v>
      </c>
      <c r="U259" s="132">
        <f>ROUND((U258*2080),5)</f>
        <v>122997.9712</v>
      </c>
      <c r="V259" s="130">
        <f>(P258/P251)-1</f>
        <v>2.5000000000000001E-2</v>
      </c>
      <c r="W259" s="130">
        <f>(Q258/Q251)-1</f>
        <v>2.5000000000000001E-2</v>
      </c>
      <c r="X259" s="130">
        <f t="shared" ref="X259:AA259" si="376">(R258/R251)-1</f>
        <v>2.5000000000000001E-2</v>
      </c>
      <c r="Y259" s="130">
        <f t="shared" si="376"/>
        <v>2.5000000000000001E-2</v>
      </c>
      <c r="Z259" s="130">
        <f t="shared" si="376"/>
        <v>2.5000000000000001E-2</v>
      </c>
      <c r="AA259" s="130">
        <f t="shared" si="376"/>
        <v>2.5000000000000001E-2</v>
      </c>
    </row>
    <row r="260" spans="1:27" s="4" customFormat="1" ht="13.5" customHeight="1" thickBot="1" x14ac:dyDescent="0.25">
      <c r="A260" s="80"/>
      <c r="B260" s="170"/>
      <c r="C260" s="49"/>
      <c r="D260" s="189"/>
      <c r="E260" s="190"/>
      <c r="F260" s="190"/>
      <c r="G260" s="190"/>
      <c r="H260" s="190"/>
      <c r="I260" s="190"/>
      <c r="J260" s="133"/>
      <c r="K260" s="133"/>
      <c r="L260" s="133"/>
      <c r="M260" s="133"/>
      <c r="N260" s="133"/>
      <c r="O260" s="133"/>
      <c r="P260" s="134"/>
      <c r="Q260" s="135"/>
      <c r="R260" s="135"/>
      <c r="S260" s="135"/>
      <c r="T260" s="135"/>
      <c r="U260" s="135"/>
      <c r="V260" s="133"/>
      <c r="W260" s="133"/>
      <c r="X260" s="133"/>
      <c r="Y260" s="133"/>
      <c r="Z260" s="133"/>
      <c r="AA260" s="133"/>
    </row>
    <row r="261" spans="1:27" s="4" customFormat="1" ht="13.5" customHeight="1" x14ac:dyDescent="0.2">
      <c r="A261" s="79">
        <v>65</v>
      </c>
      <c r="B261" s="166" t="s">
        <v>96</v>
      </c>
      <c r="C261" s="45" t="s">
        <v>77</v>
      </c>
      <c r="D261" s="187">
        <f t="shared" ref="D261:H262" si="377">P261</f>
        <v>49.82</v>
      </c>
      <c r="E261" s="187">
        <f t="shared" si="377"/>
        <v>51.81</v>
      </c>
      <c r="F261" s="187">
        <f t="shared" si="377"/>
        <v>53.88</v>
      </c>
      <c r="G261" s="187">
        <f t="shared" si="377"/>
        <v>56.04</v>
      </c>
      <c r="H261" s="187">
        <f t="shared" si="377"/>
        <v>58.28</v>
      </c>
      <c r="I261" s="187">
        <f>U261</f>
        <v>60.61</v>
      </c>
      <c r="J261" s="130"/>
      <c r="K261" s="130">
        <f>(E261/D261)-1</f>
        <v>3.9944E-2</v>
      </c>
      <c r="L261" s="130">
        <f t="shared" ref="L261:O261" si="378">(F261/E261)-1</f>
        <v>3.9954000000000003E-2</v>
      </c>
      <c r="M261" s="130">
        <f t="shared" si="378"/>
        <v>4.0089E-2</v>
      </c>
      <c r="N261" s="130">
        <f t="shared" si="378"/>
        <v>3.9971E-2</v>
      </c>
      <c r="O261" s="130">
        <f t="shared" si="378"/>
        <v>3.9979000000000001E-2</v>
      </c>
      <c r="P261" s="204">
        <f>ROUND(VLOOKUP($A261,'2017 REG - ORD 758'!$A$9:$U$303,16,FALSE)*(1+$H$2),5)</f>
        <v>49.818620000000003</v>
      </c>
      <c r="Q261" s="204">
        <f>ROUND(VLOOKUP($A261,'2017 REG - ORD 758'!$A$9:$U$303,17,FALSE)*(1+$H$2),5)</f>
        <v>51.811369999999997</v>
      </c>
      <c r="R261" s="204">
        <f>ROUND(VLOOKUP($A261,'2017 REG - ORD 758'!$A$9:$U$303,18,FALSE)*(1+$H$2),5)</f>
        <v>53.88382</v>
      </c>
      <c r="S261" s="204">
        <f>ROUND(VLOOKUP($A261,'2017 REG - ORD 758'!$A$9:$U$303,19,FALSE)*(1+$H$2),5)</f>
        <v>56.039180000000002</v>
      </c>
      <c r="T261" s="204">
        <f>ROUND(VLOOKUP($A261,'2017 REG - ORD 758'!$A$9:$U$303,20,FALSE)*(1+$H$2),5)</f>
        <v>58.280749999999998</v>
      </c>
      <c r="U261" s="204">
        <f>ROUND(VLOOKUP($A261,'2017 REG - ORD 758'!$A$9:$U$303,21,FALSE)*(1+$H$2),5)</f>
        <v>60.611980000000003</v>
      </c>
      <c r="V261" s="130"/>
      <c r="W261" s="130">
        <f>(Q261/P261)-1</f>
        <v>0.04</v>
      </c>
      <c r="X261" s="130">
        <f t="shared" ref="X261:AA261" si="379">(R261/Q261)-1</f>
        <v>0.04</v>
      </c>
      <c r="Y261" s="130">
        <f t="shared" si="379"/>
        <v>0.04</v>
      </c>
      <c r="Z261" s="130">
        <f t="shared" si="379"/>
        <v>0.04</v>
      </c>
      <c r="AA261" s="130">
        <f t="shared" si="379"/>
        <v>0.04</v>
      </c>
    </row>
    <row r="262" spans="1:27" s="4" customFormat="1" ht="13.5" customHeight="1" x14ac:dyDescent="0.2">
      <c r="A262" s="76" t="s">
        <v>141</v>
      </c>
      <c r="B262" s="171" t="s">
        <v>271</v>
      </c>
      <c r="C262" s="24" t="s">
        <v>77</v>
      </c>
      <c r="D262" s="188">
        <f t="shared" si="377"/>
        <v>103623</v>
      </c>
      <c r="E262" s="188">
        <f t="shared" si="377"/>
        <v>107768</v>
      </c>
      <c r="F262" s="188">
        <f t="shared" si="377"/>
        <v>112078</v>
      </c>
      <c r="G262" s="188">
        <f t="shared" si="377"/>
        <v>116561</v>
      </c>
      <c r="H262" s="188">
        <f t="shared" si="377"/>
        <v>121224</v>
      </c>
      <c r="I262" s="188">
        <f>U262</f>
        <v>126073</v>
      </c>
      <c r="J262" s="130">
        <f>(D261/D258)-1</f>
        <v>2.5103E-2</v>
      </c>
      <c r="K262" s="130">
        <f>(E261/E258)-1</f>
        <v>2.4926E-2</v>
      </c>
      <c r="L262" s="130">
        <f t="shared" ref="L262:O262" si="380">(F261/F258)-1</f>
        <v>2.4919E-2</v>
      </c>
      <c r="M262" s="130">
        <f t="shared" si="380"/>
        <v>2.5059000000000001E-2</v>
      </c>
      <c r="N262" s="130">
        <f t="shared" si="380"/>
        <v>2.4974E-2</v>
      </c>
      <c r="O262" s="130">
        <f t="shared" si="380"/>
        <v>2.503E-2</v>
      </c>
      <c r="P262" s="131">
        <f t="shared" ref="P262:T262" si="381">ROUND((P261*2080),5)</f>
        <v>103622.72960000001</v>
      </c>
      <c r="Q262" s="132">
        <f t="shared" si="381"/>
        <v>107767.6496</v>
      </c>
      <c r="R262" s="132">
        <f t="shared" si="381"/>
        <v>112078.3456</v>
      </c>
      <c r="S262" s="132">
        <f t="shared" si="381"/>
        <v>116561.4944</v>
      </c>
      <c r="T262" s="132">
        <f t="shared" si="381"/>
        <v>121223.96</v>
      </c>
      <c r="U262" s="132">
        <f>ROUND((U261*2080),5)</f>
        <v>126072.9184</v>
      </c>
      <c r="V262" s="130">
        <f>(P261/P258)-1</f>
        <v>2.5000000000000001E-2</v>
      </c>
      <c r="W262" s="130">
        <f>(Q261/Q258)-1</f>
        <v>2.5000000000000001E-2</v>
      </c>
      <c r="X262" s="130">
        <f t="shared" ref="X262:AA262" si="382">(R261/R258)-1</f>
        <v>2.5000000000000001E-2</v>
      </c>
      <c r="Y262" s="130">
        <f t="shared" si="382"/>
        <v>2.5000000000000001E-2</v>
      </c>
      <c r="Z262" s="130">
        <f t="shared" si="382"/>
        <v>2.5000000000000001E-2</v>
      </c>
      <c r="AA262" s="130">
        <f t="shared" si="382"/>
        <v>2.5000000000000001E-2</v>
      </c>
    </row>
    <row r="263" spans="1:27" s="4" customFormat="1" ht="13.5" customHeight="1" x14ac:dyDescent="0.2">
      <c r="A263" s="76"/>
      <c r="B263" s="171" t="s">
        <v>106</v>
      </c>
      <c r="C263" s="24" t="s">
        <v>77</v>
      </c>
      <c r="D263" s="196"/>
      <c r="E263" s="188"/>
      <c r="F263" s="188"/>
      <c r="G263" s="188"/>
      <c r="H263" s="188"/>
      <c r="I263" s="188"/>
      <c r="J263" s="130"/>
      <c r="K263" s="130"/>
      <c r="L263" s="130"/>
      <c r="M263" s="130"/>
      <c r="N263" s="130"/>
      <c r="O263" s="130"/>
      <c r="P263" s="131"/>
      <c r="Q263" s="132"/>
      <c r="R263" s="132"/>
      <c r="S263" s="132"/>
      <c r="T263" s="132"/>
      <c r="U263" s="132"/>
      <c r="V263" s="130"/>
      <c r="W263" s="130"/>
      <c r="X263" s="130"/>
      <c r="Y263" s="130"/>
      <c r="Z263" s="130"/>
      <c r="AA263" s="130"/>
    </row>
    <row r="264" spans="1:27" s="4" customFormat="1" ht="13.5" customHeight="1" x14ac:dyDescent="0.2">
      <c r="A264" s="76"/>
      <c r="B264" s="171" t="s">
        <v>136</v>
      </c>
      <c r="C264" s="24" t="s">
        <v>77</v>
      </c>
      <c r="D264" s="194"/>
      <c r="E264" s="195"/>
      <c r="F264" s="195"/>
      <c r="G264" s="195"/>
      <c r="H264" s="195"/>
      <c r="I264" s="195"/>
      <c r="J264" s="136"/>
      <c r="K264" s="136"/>
      <c r="L264" s="136"/>
      <c r="M264" s="136"/>
      <c r="N264" s="136"/>
      <c r="O264" s="136"/>
      <c r="P264" s="131"/>
      <c r="Q264" s="132"/>
      <c r="R264" s="132"/>
      <c r="S264" s="132"/>
      <c r="T264" s="132"/>
      <c r="U264" s="132"/>
      <c r="V264" s="136"/>
      <c r="W264" s="136"/>
      <c r="X264" s="136"/>
      <c r="Y264" s="136"/>
      <c r="Z264" s="136"/>
      <c r="AA264" s="136"/>
    </row>
    <row r="265" spans="1:27" s="4" customFormat="1" ht="13.5" customHeight="1" thickBot="1" x14ac:dyDescent="0.25">
      <c r="A265" s="80"/>
      <c r="B265" s="170"/>
      <c r="C265" s="49"/>
      <c r="D265" s="189"/>
      <c r="E265" s="190"/>
      <c r="F265" s="190"/>
      <c r="G265" s="190"/>
      <c r="H265" s="190"/>
      <c r="I265" s="190"/>
      <c r="J265" s="133"/>
      <c r="K265" s="133"/>
      <c r="L265" s="133"/>
      <c r="M265" s="133"/>
      <c r="N265" s="133"/>
      <c r="O265" s="133"/>
      <c r="P265" s="134"/>
      <c r="Q265" s="135"/>
      <c r="R265" s="135"/>
      <c r="S265" s="135"/>
      <c r="T265" s="135"/>
      <c r="U265" s="135"/>
      <c r="V265" s="133"/>
      <c r="W265" s="133"/>
      <c r="X265" s="133"/>
      <c r="Y265" s="133"/>
      <c r="Z265" s="133"/>
      <c r="AA265" s="133"/>
    </row>
    <row r="266" spans="1:27" s="4" customFormat="1" ht="13.5" customHeight="1" x14ac:dyDescent="0.2">
      <c r="A266" s="79">
        <v>66</v>
      </c>
      <c r="B266" s="166" t="s">
        <v>137</v>
      </c>
      <c r="C266" s="45" t="s">
        <v>77</v>
      </c>
      <c r="D266" s="187">
        <f t="shared" ref="D266:H267" si="383">P266</f>
        <v>51.06</v>
      </c>
      <c r="E266" s="187">
        <f t="shared" si="383"/>
        <v>53.11</v>
      </c>
      <c r="F266" s="187">
        <f t="shared" si="383"/>
        <v>55.23</v>
      </c>
      <c r="G266" s="187">
        <f t="shared" si="383"/>
        <v>57.44</v>
      </c>
      <c r="H266" s="187">
        <f t="shared" si="383"/>
        <v>59.74</v>
      </c>
      <c r="I266" s="187">
        <f>U266</f>
        <v>62.13</v>
      </c>
      <c r="J266" s="130"/>
      <c r="K266" s="130">
        <f>(E266/D266)-1</f>
        <v>4.0148999999999997E-2</v>
      </c>
      <c r="L266" s="130">
        <f t="shared" ref="L266:O266" si="384">(F266/E266)-1</f>
        <v>3.9917000000000001E-2</v>
      </c>
      <c r="M266" s="130">
        <f t="shared" si="384"/>
        <v>4.0014000000000001E-2</v>
      </c>
      <c r="N266" s="130">
        <f t="shared" si="384"/>
        <v>4.0042000000000001E-2</v>
      </c>
      <c r="O266" s="130">
        <f t="shared" si="384"/>
        <v>4.0007000000000001E-2</v>
      </c>
      <c r="P266" s="204">
        <f>ROUND(VLOOKUP($A266,'2017 REG - ORD 758'!$A$9:$U$303,16,FALSE)*(1+$H$2),5)</f>
        <v>51.06409</v>
      </c>
      <c r="Q266" s="204">
        <f>ROUND(VLOOKUP($A266,'2017 REG - ORD 758'!$A$9:$U$303,17,FALSE)*(1+$H$2),5)</f>
        <v>53.106659999999998</v>
      </c>
      <c r="R266" s="204">
        <f>ROUND(VLOOKUP($A266,'2017 REG - ORD 758'!$A$9:$U$303,18,FALSE)*(1+$H$2),5)</f>
        <v>55.230930000000001</v>
      </c>
      <c r="S266" s="204">
        <f>ROUND(VLOOKUP($A266,'2017 REG - ORD 758'!$A$9:$U$303,19,FALSE)*(1+$H$2),5)</f>
        <v>57.440170000000002</v>
      </c>
      <c r="T266" s="204">
        <f>ROUND(VLOOKUP($A266,'2017 REG - ORD 758'!$A$9:$U$303,20,FALSE)*(1+$H$2),5)</f>
        <v>59.737780000000001</v>
      </c>
      <c r="U266" s="204">
        <f>ROUND(VLOOKUP($A266,'2017 REG - ORD 758'!$A$9:$U$303,21,FALSE)*(1+$H$2),5)</f>
        <v>62.127290000000002</v>
      </c>
      <c r="V266" s="130"/>
      <c r="W266" s="130">
        <f>(Q266/P266)-1</f>
        <v>0.04</v>
      </c>
      <c r="X266" s="130">
        <f t="shared" ref="X266:AA266" si="385">(R266/Q266)-1</f>
        <v>0.04</v>
      </c>
      <c r="Y266" s="130">
        <f t="shared" si="385"/>
        <v>0.04</v>
      </c>
      <c r="Z266" s="130">
        <f t="shared" si="385"/>
        <v>0.04</v>
      </c>
      <c r="AA266" s="130">
        <f t="shared" si="385"/>
        <v>0.04</v>
      </c>
    </row>
    <row r="267" spans="1:27" s="4" customFormat="1" ht="13.5" customHeight="1" x14ac:dyDescent="0.2">
      <c r="A267" s="76" t="s">
        <v>141</v>
      </c>
      <c r="B267" s="171"/>
      <c r="C267" s="24"/>
      <c r="D267" s="188">
        <f t="shared" si="383"/>
        <v>106213</v>
      </c>
      <c r="E267" s="188">
        <f t="shared" si="383"/>
        <v>110462</v>
      </c>
      <c r="F267" s="188">
        <f t="shared" si="383"/>
        <v>114880</v>
      </c>
      <c r="G267" s="188">
        <f t="shared" si="383"/>
        <v>119476</v>
      </c>
      <c r="H267" s="188">
        <f t="shared" si="383"/>
        <v>124255</v>
      </c>
      <c r="I267" s="188">
        <f>U267</f>
        <v>129225</v>
      </c>
      <c r="J267" s="130">
        <f>(D266/D261)-1</f>
        <v>2.4889999999999999E-2</v>
      </c>
      <c r="K267" s="130">
        <f>(E266/E261)-1</f>
        <v>2.5092E-2</v>
      </c>
      <c r="L267" s="130">
        <f t="shared" ref="L267:O267" si="386">(F266/F261)-1</f>
        <v>2.5055999999999998E-2</v>
      </c>
      <c r="M267" s="130">
        <f t="shared" si="386"/>
        <v>2.4982000000000001E-2</v>
      </c>
      <c r="N267" s="130">
        <f t="shared" si="386"/>
        <v>2.5051E-2</v>
      </c>
      <c r="O267" s="130">
        <f t="shared" si="386"/>
        <v>2.5078E-2</v>
      </c>
      <c r="P267" s="131">
        <f t="shared" ref="P267:T267" si="387">ROUND((P266*2080),5)</f>
        <v>106213.3072</v>
      </c>
      <c r="Q267" s="132">
        <f t="shared" si="387"/>
        <v>110461.85279999999</v>
      </c>
      <c r="R267" s="132">
        <f t="shared" si="387"/>
        <v>114880.33440000001</v>
      </c>
      <c r="S267" s="132">
        <f t="shared" si="387"/>
        <v>119475.5536</v>
      </c>
      <c r="T267" s="132">
        <f t="shared" si="387"/>
        <v>124254.5824</v>
      </c>
      <c r="U267" s="132">
        <f>ROUND((U266*2080),5)</f>
        <v>129224.7632</v>
      </c>
      <c r="V267" s="130">
        <f>(P266/P261)-1</f>
        <v>2.5000000000000001E-2</v>
      </c>
      <c r="W267" s="130">
        <f>(Q266/Q261)-1</f>
        <v>2.5000000000000001E-2</v>
      </c>
      <c r="X267" s="130">
        <f t="shared" ref="X267:AA267" si="388">(R266/R261)-1</f>
        <v>2.5000000000000001E-2</v>
      </c>
      <c r="Y267" s="130">
        <f t="shared" si="388"/>
        <v>2.5000000000000001E-2</v>
      </c>
      <c r="Z267" s="130">
        <f t="shared" si="388"/>
        <v>2.5000000000000001E-2</v>
      </c>
      <c r="AA267" s="130">
        <f t="shared" si="388"/>
        <v>2.5000000000000001E-2</v>
      </c>
    </row>
    <row r="268" spans="1:27" s="4" customFormat="1" ht="13.5" customHeight="1" thickBot="1" x14ac:dyDescent="0.25">
      <c r="A268" s="80"/>
      <c r="B268" s="170"/>
      <c r="C268" s="49"/>
      <c r="D268" s="189"/>
      <c r="E268" s="190"/>
      <c r="F268" s="190"/>
      <c r="G268" s="190"/>
      <c r="H268" s="190"/>
      <c r="I268" s="190"/>
      <c r="J268" s="133"/>
      <c r="K268" s="133"/>
      <c r="L268" s="133"/>
      <c r="M268" s="133"/>
      <c r="N268" s="133"/>
      <c r="O268" s="133"/>
      <c r="P268" s="134"/>
      <c r="Q268" s="135"/>
      <c r="R268" s="135"/>
      <c r="S268" s="135"/>
      <c r="T268" s="135"/>
      <c r="U268" s="135"/>
      <c r="V268" s="133"/>
      <c r="W268" s="133"/>
      <c r="X268" s="133"/>
      <c r="Y268" s="133"/>
      <c r="Z268" s="133"/>
      <c r="AA268" s="133"/>
    </row>
    <row r="269" spans="1:27" s="4" customFormat="1" ht="13.5" customHeight="1" x14ac:dyDescent="0.2">
      <c r="A269" s="79">
        <v>67</v>
      </c>
      <c r="B269" s="166" t="s">
        <v>138</v>
      </c>
      <c r="C269" s="45" t="s">
        <v>77</v>
      </c>
      <c r="D269" s="187">
        <f t="shared" ref="D269:H270" si="389">P269</f>
        <v>52.34</v>
      </c>
      <c r="E269" s="187">
        <f t="shared" si="389"/>
        <v>54.43</v>
      </c>
      <c r="F269" s="187">
        <f t="shared" si="389"/>
        <v>56.61</v>
      </c>
      <c r="G269" s="187">
        <f t="shared" si="389"/>
        <v>58.88</v>
      </c>
      <c r="H269" s="187">
        <f t="shared" si="389"/>
        <v>61.23</v>
      </c>
      <c r="I269" s="187">
        <f>U269</f>
        <v>63.68</v>
      </c>
      <c r="J269" s="130"/>
      <c r="K269" s="130">
        <f>(E269/D269)-1</f>
        <v>3.9931000000000001E-2</v>
      </c>
      <c r="L269" s="130">
        <f t="shared" ref="L269:O269" si="390">(F269/E269)-1</f>
        <v>4.0051000000000003E-2</v>
      </c>
      <c r="M269" s="130">
        <f t="shared" si="390"/>
        <v>4.0099000000000003E-2</v>
      </c>
      <c r="N269" s="130">
        <f t="shared" si="390"/>
        <v>3.9912000000000003E-2</v>
      </c>
      <c r="O269" s="130">
        <f t="shared" si="390"/>
        <v>4.0013E-2</v>
      </c>
      <c r="P269" s="204">
        <f>ROUND(VLOOKUP($A269,'2017 REG - ORD 758'!$A$9:$U$303,16,FALSE)*(1+$H$2),5)</f>
        <v>52.340690000000002</v>
      </c>
      <c r="Q269" s="204">
        <f>ROUND(VLOOKUP($A269,'2017 REG - ORD 758'!$A$9:$U$303,17,FALSE)*(1+$H$2),5)</f>
        <v>54.434330000000003</v>
      </c>
      <c r="R269" s="204">
        <f>ROUND(VLOOKUP($A269,'2017 REG - ORD 758'!$A$9:$U$303,18,FALSE)*(1+$H$2),5)</f>
        <v>56.611690000000003</v>
      </c>
      <c r="S269" s="204">
        <f>ROUND(VLOOKUP($A269,'2017 REG - ORD 758'!$A$9:$U$303,19,FALSE)*(1+$H$2),5)</f>
        <v>58.876170000000002</v>
      </c>
      <c r="T269" s="204">
        <f>ROUND(VLOOKUP($A269,'2017 REG - ORD 758'!$A$9:$U$303,20,FALSE)*(1+$H$2),5)</f>
        <v>61.23122</v>
      </c>
      <c r="U269" s="204">
        <f>ROUND(VLOOKUP($A269,'2017 REG - ORD 758'!$A$9:$U$303,21,FALSE)*(1+$H$2),5)</f>
        <v>63.68047</v>
      </c>
      <c r="V269" s="130"/>
      <c r="W269" s="130">
        <f>(Q269/P269)-1</f>
        <v>0.04</v>
      </c>
      <c r="X269" s="130">
        <f t="shared" ref="X269:AA269" si="391">(R269/Q269)-1</f>
        <v>0.04</v>
      </c>
      <c r="Y269" s="130">
        <f t="shared" si="391"/>
        <v>0.04</v>
      </c>
      <c r="Z269" s="130">
        <f t="shared" si="391"/>
        <v>0.04</v>
      </c>
      <c r="AA269" s="130">
        <f t="shared" si="391"/>
        <v>0.04</v>
      </c>
    </row>
    <row r="270" spans="1:27" s="4" customFormat="1" ht="13.5" customHeight="1" x14ac:dyDescent="0.2">
      <c r="A270" s="76" t="s">
        <v>141</v>
      </c>
      <c r="B270" s="171"/>
      <c r="C270" s="24"/>
      <c r="D270" s="188">
        <f t="shared" si="389"/>
        <v>108869</v>
      </c>
      <c r="E270" s="188">
        <f t="shared" si="389"/>
        <v>113223</v>
      </c>
      <c r="F270" s="188">
        <f t="shared" si="389"/>
        <v>117752</v>
      </c>
      <c r="G270" s="188">
        <f t="shared" si="389"/>
        <v>122462</v>
      </c>
      <c r="H270" s="188">
        <f t="shared" si="389"/>
        <v>127361</v>
      </c>
      <c r="I270" s="188">
        <f>U270</f>
        <v>132455</v>
      </c>
      <c r="J270" s="130">
        <f>(D269/D266)-1</f>
        <v>2.5069000000000001E-2</v>
      </c>
      <c r="K270" s="130">
        <f>(E269/E266)-1</f>
        <v>2.4854000000000001E-2</v>
      </c>
      <c r="L270" s="130">
        <f t="shared" ref="L270:O270" si="392">(F269/F266)-1</f>
        <v>2.4986000000000001E-2</v>
      </c>
      <c r="M270" s="130">
        <f t="shared" si="392"/>
        <v>2.5069999999999999E-2</v>
      </c>
      <c r="N270" s="130">
        <f t="shared" si="392"/>
        <v>2.4941000000000001E-2</v>
      </c>
      <c r="O270" s="130">
        <f t="shared" si="392"/>
        <v>2.4948000000000001E-2</v>
      </c>
      <c r="P270" s="131">
        <f t="shared" ref="P270:T270" si="393">ROUND((P269*2080),5)</f>
        <v>108868.6352</v>
      </c>
      <c r="Q270" s="132">
        <f t="shared" si="393"/>
        <v>113223.40640000001</v>
      </c>
      <c r="R270" s="132">
        <f t="shared" si="393"/>
        <v>117752.3152</v>
      </c>
      <c r="S270" s="132">
        <f t="shared" si="393"/>
        <v>122462.4336</v>
      </c>
      <c r="T270" s="132">
        <f t="shared" si="393"/>
        <v>127360.9376</v>
      </c>
      <c r="U270" s="132">
        <f>ROUND((U269*2080),5)</f>
        <v>132455.37760000001</v>
      </c>
      <c r="V270" s="130">
        <f>(P269/P266)-1</f>
        <v>2.5000000000000001E-2</v>
      </c>
      <c r="W270" s="130">
        <f>(Q269/Q266)-1</f>
        <v>2.5000000000000001E-2</v>
      </c>
      <c r="X270" s="130">
        <f t="shared" ref="X270:AA270" si="394">(R269/R266)-1</f>
        <v>2.5000000000000001E-2</v>
      </c>
      <c r="Y270" s="130">
        <f t="shared" si="394"/>
        <v>2.5000000000000001E-2</v>
      </c>
      <c r="Z270" s="130">
        <f t="shared" si="394"/>
        <v>2.5000000000000001E-2</v>
      </c>
      <c r="AA270" s="130">
        <f t="shared" si="394"/>
        <v>2.5000000000000001E-2</v>
      </c>
    </row>
    <row r="271" spans="1:27" s="4" customFormat="1" ht="13.5" customHeight="1" thickBot="1" x14ac:dyDescent="0.25">
      <c r="A271" s="80"/>
      <c r="B271" s="170"/>
      <c r="C271" s="49"/>
      <c r="D271" s="189"/>
      <c r="E271" s="190"/>
      <c r="F271" s="190"/>
      <c r="G271" s="190"/>
      <c r="H271" s="190"/>
      <c r="I271" s="190"/>
      <c r="J271" s="133"/>
      <c r="K271" s="133"/>
      <c r="L271" s="133"/>
      <c r="M271" s="133"/>
      <c r="N271" s="133"/>
      <c r="O271" s="133"/>
      <c r="P271" s="134"/>
      <c r="Q271" s="135"/>
      <c r="R271" s="135"/>
      <c r="S271" s="135"/>
      <c r="T271" s="135"/>
      <c r="U271" s="135"/>
      <c r="V271" s="133"/>
      <c r="W271" s="133"/>
      <c r="X271" s="133"/>
      <c r="Y271" s="133"/>
      <c r="Z271" s="133"/>
      <c r="AA271" s="133"/>
    </row>
    <row r="272" spans="1:27" s="4" customFormat="1" ht="13.5" customHeight="1" x14ac:dyDescent="0.2">
      <c r="A272" s="79">
        <v>68</v>
      </c>
      <c r="B272" s="166"/>
      <c r="C272" s="45"/>
      <c r="D272" s="187">
        <f t="shared" ref="D272:H273" si="395">P272</f>
        <v>53.65</v>
      </c>
      <c r="E272" s="187">
        <f t="shared" si="395"/>
        <v>55.8</v>
      </c>
      <c r="F272" s="187">
        <f t="shared" si="395"/>
        <v>58.03</v>
      </c>
      <c r="G272" s="187">
        <f t="shared" si="395"/>
        <v>60.35</v>
      </c>
      <c r="H272" s="187">
        <f t="shared" si="395"/>
        <v>62.76</v>
      </c>
      <c r="I272" s="187">
        <f>U272</f>
        <v>65.27</v>
      </c>
      <c r="J272" s="130"/>
      <c r="K272" s="130">
        <f>(E272/D272)-1</f>
        <v>4.0075E-2</v>
      </c>
      <c r="L272" s="130">
        <f t="shared" ref="L272:O272" si="396">(F272/E272)-1</f>
        <v>3.9964E-2</v>
      </c>
      <c r="M272" s="130">
        <f t="shared" si="396"/>
        <v>3.9979000000000001E-2</v>
      </c>
      <c r="N272" s="130">
        <f t="shared" si="396"/>
        <v>3.9933999999999997E-2</v>
      </c>
      <c r="O272" s="130">
        <f t="shared" si="396"/>
        <v>3.9994000000000002E-2</v>
      </c>
      <c r="P272" s="204">
        <f>ROUND(VLOOKUP($A272,'2017 REG - ORD 758'!$A$9:$U$303,16,FALSE)*(1+$H$2),5)</f>
        <v>53.649209999999997</v>
      </c>
      <c r="Q272" s="204">
        <f>ROUND(VLOOKUP($A272,'2017 REG - ORD 758'!$A$9:$U$303,17,FALSE)*(1+$H$2),5)</f>
        <v>55.795169999999999</v>
      </c>
      <c r="R272" s="204">
        <f>ROUND(VLOOKUP($A272,'2017 REG - ORD 758'!$A$9:$U$303,18,FALSE)*(1+$H$2),5)</f>
        <v>58.026989999999998</v>
      </c>
      <c r="S272" s="204">
        <f>ROUND(VLOOKUP($A272,'2017 REG - ORD 758'!$A$9:$U$303,19,FALSE)*(1+$H$2),5)</f>
        <v>60.34807</v>
      </c>
      <c r="T272" s="204">
        <f>ROUND(VLOOKUP($A272,'2017 REG - ORD 758'!$A$9:$U$303,20,FALSE)*(1+$H$2),5)</f>
        <v>62.761989999999997</v>
      </c>
      <c r="U272" s="204">
        <f>ROUND(VLOOKUP($A272,'2017 REG - ORD 758'!$A$9:$U$303,21,FALSE)*(1+$H$2),5)</f>
        <v>65.272480000000002</v>
      </c>
      <c r="V272" s="130"/>
      <c r="W272" s="130">
        <f>(Q272/P272)-1</f>
        <v>0.04</v>
      </c>
      <c r="X272" s="130">
        <f t="shared" ref="X272:AA272" si="397">(R272/Q272)-1</f>
        <v>0.04</v>
      </c>
      <c r="Y272" s="130">
        <f t="shared" si="397"/>
        <v>0.04</v>
      </c>
      <c r="Z272" s="130">
        <f t="shared" si="397"/>
        <v>0.04</v>
      </c>
      <c r="AA272" s="130">
        <f t="shared" si="397"/>
        <v>0.04</v>
      </c>
    </row>
    <row r="273" spans="1:27" s="4" customFormat="1" ht="13.5" customHeight="1" x14ac:dyDescent="0.2">
      <c r="A273" s="76" t="s">
        <v>141</v>
      </c>
      <c r="B273" s="171"/>
      <c r="C273" s="24"/>
      <c r="D273" s="188">
        <f t="shared" si="395"/>
        <v>111590</v>
      </c>
      <c r="E273" s="188">
        <f t="shared" si="395"/>
        <v>116054</v>
      </c>
      <c r="F273" s="188">
        <f t="shared" si="395"/>
        <v>120696</v>
      </c>
      <c r="G273" s="188">
        <f t="shared" si="395"/>
        <v>125524</v>
      </c>
      <c r="H273" s="188">
        <f t="shared" si="395"/>
        <v>130545</v>
      </c>
      <c r="I273" s="188">
        <f>U273</f>
        <v>135767</v>
      </c>
      <c r="J273" s="130">
        <f>(D272/D269)-1</f>
        <v>2.5028999999999999E-2</v>
      </c>
      <c r="K273" s="130">
        <f>(E272/E269)-1</f>
        <v>2.5170000000000001E-2</v>
      </c>
      <c r="L273" s="130">
        <f t="shared" ref="L273:O273" si="398">(F272/F269)-1</f>
        <v>2.5083999999999999E-2</v>
      </c>
      <c r="M273" s="130">
        <f t="shared" si="398"/>
        <v>2.4965999999999999E-2</v>
      </c>
      <c r="N273" s="130">
        <f t="shared" si="398"/>
        <v>2.4988E-2</v>
      </c>
      <c r="O273" s="130">
        <f t="shared" si="398"/>
        <v>2.4969000000000002E-2</v>
      </c>
      <c r="P273" s="131">
        <f t="shared" ref="P273:T273" si="399">ROUND((P272*2080),5)</f>
        <v>111590.35679999999</v>
      </c>
      <c r="Q273" s="132">
        <f t="shared" si="399"/>
        <v>116053.95359999999</v>
      </c>
      <c r="R273" s="132">
        <f t="shared" si="399"/>
        <v>120696.13920000001</v>
      </c>
      <c r="S273" s="132">
        <f t="shared" si="399"/>
        <v>125523.9856</v>
      </c>
      <c r="T273" s="132">
        <f t="shared" si="399"/>
        <v>130544.93919999999</v>
      </c>
      <c r="U273" s="132">
        <f>ROUND((U272*2080),5)</f>
        <v>135766.75839999999</v>
      </c>
      <c r="V273" s="130">
        <f>(P272/P269)-1</f>
        <v>2.5000000000000001E-2</v>
      </c>
      <c r="W273" s="130">
        <f>(Q272/Q269)-1</f>
        <v>2.5000000000000001E-2</v>
      </c>
      <c r="X273" s="130">
        <f t="shared" ref="X273:AA273" si="400">(R272/R269)-1</f>
        <v>2.5000000000000001E-2</v>
      </c>
      <c r="Y273" s="130">
        <f t="shared" si="400"/>
        <v>2.5000000000000001E-2</v>
      </c>
      <c r="Z273" s="130">
        <f t="shared" si="400"/>
        <v>2.5000000000000001E-2</v>
      </c>
      <c r="AA273" s="130">
        <f t="shared" si="400"/>
        <v>2.5000000000000001E-2</v>
      </c>
    </row>
    <row r="274" spans="1:27" s="4" customFormat="1" ht="13.5" customHeight="1" thickBot="1" x14ac:dyDescent="0.25">
      <c r="A274" s="80"/>
      <c r="B274" s="170"/>
      <c r="C274" s="49"/>
      <c r="D274" s="189"/>
      <c r="E274" s="190"/>
      <c r="F274" s="190"/>
      <c r="G274" s="190"/>
      <c r="H274" s="190"/>
      <c r="I274" s="190"/>
      <c r="J274" s="133"/>
      <c r="K274" s="133"/>
      <c r="L274" s="133"/>
      <c r="M274" s="133"/>
      <c r="N274" s="133"/>
      <c r="O274" s="133"/>
      <c r="P274" s="134"/>
      <c r="Q274" s="135"/>
      <c r="R274" s="135"/>
      <c r="S274" s="135"/>
      <c r="T274" s="135"/>
      <c r="U274" s="135"/>
      <c r="V274" s="133"/>
      <c r="W274" s="133"/>
      <c r="X274" s="133"/>
      <c r="Y274" s="133"/>
      <c r="Z274" s="133"/>
      <c r="AA274" s="133"/>
    </row>
    <row r="275" spans="1:27" s="4" customFormat="1" ht="13.5" customHeight="1" x14ac:dyDescent="0.2">
      <c r="A275" s="79">
        <v>69</v>
      </c>
      <c r="B275" s="166" t="s">
        <v>99</v>
      </c>
      <c r="C275" s="45" t="s">
        <v>77</v>
      </c>
      <c r="D275" s="187">
        <f t="shared" ref="D275:H276" si="401">P275</f>
        <v>54.99</v>
      </c>
      <c r="E275" s="187">
        <f t="shared" si="401"/>
        <v>57.19</v>
      </c>
      <c r="F275" s="187">
        <f t="shared" si="401"/>
        <v>59.48</v>
      </c>
      <c r="G275" s="187">
        <f t="shared" si="401"/>
        <v>61.86</v>
      </c>
      <c r="H275" s="187">
        <f t="shared" si="401"/>
        <v>64.33</v>
      </c>
      <c r="I275" s="187">
        <f>U275</f>
        <v>66.900000000000006</v>
      </c>
      <c r="J275" s="130"/>
      <c r="K275" s="130">
        <f>(E275/D275)-1</f>
        <v>4.0007000000000001E-2</v>
      </c>
      <c r="L275" s="130">
        <f t="shared" ref="L275:O275" si="402">(F275/E275)-1</f>
        <v>4.0042000000000001E-2</v>
      </c>
      <c r="M275" s="130">
        <f t="shared" si="402"/>
        <v>4.0013E-2</v>
      </c>
      <c r="N275" s="130">
        <f t="shared" si="402"/>
        <v>3.9928999999999999E-2</v>
      </c>
      <c r="O275" s="130">
        <f t="shared" si="402"/>
        <v>3.9949999999999999E-2</v>
      </c>
      <c r="P275" s="204">
        <f>ROUND(VLOOKUP($A275,'2017 REG - ORD 758'!$A$9:$U$303,16,FALSE)*(1+$H$2),5)</f>
        <v>54.990430000000003</v>
      </c>
      <c r="Q275" s="204">
        <f>ROUND(VLOOKUP($A275,'2017 REG - ORD 758'!$A$9:$U$303,17,FALSE)*(1+$H$2),5)</f>
        <v>57.190049999999999</v>
      </c>
      <c r="R275" s="204">
        <f>ROUND(VLOOKUP($A275,'2017 REG - ORD 758'!$A$9:$U$303,18,FALSE)*(1+$H$2),5)</f>
        <v>59.47766</v>
      </c>
      <c r="S275" s="204">
        <f>ROUND(VLOOKUP($A275,'2017 REG - ORD 758'!$A$9:$U$303,19,FALSE)*(1+$H$2),5)</f>
        <v>61.856760000000001</v>
      </c>
      <c r="T275" s="204">
        <f>ROUND(VLOOKUP($A275,'2017 REG - ORD 758'!$A$9:$U$303,20,FALSE)*(1+$H$2),5)</f>
        <v>64.331040000000002</v>
      </c>
      <c r="U275" s="204">
        <f>ROUND(VLOOKUP($A275,'2017 REG - ORD 758'!$A$9:$U$303,21,FALSE)*(1+$H$2),5)</f>
        <v>66.904290000000003</v>
      </c>
      <c r="V275" s="130"/>
      <c r="W275" s="130">
        <f>(Q275/P275)-1</f>
        <v>0.04</v>
      </c>
      <c r="X275" s="130">
        <f t="shared" ref="X275:AA275" si="403">(R275/Q275)-1</f>
        <v>0.04</v>
      </c>
      <c r="Y275" s="130">
        <f t="shared" si="403"/>
        <v>0.04</v>
      </c>
      <c r="Z275" s="130">
        <f t="shared" si="403"/>
        <v>0.04</v>
      </c>
      <c r="AA275" s="130">
        <f t="shared" si="403"/>
        <v>0.04</v>
      </c>
    </row>
    <row r="276" spans="1:27" s="4" customFormat="1" ht="13.5" customHeight="1" x14ac:dyDescent="0.2">
      <c r="A276" s="76" t="s">
        <v>141</v>
      </c>
      <c r="B276" s="171"/>
      <c r="C276" s="24"/>
      <c r="D276" s="188">
        <f t="shared" si="401"/>
        <v>114380</v>
      </c>
      <c r="E276" s="188">
        <f t="shared" si="401"/>
        <v>118955</v>
      </c>
      <c r="F276" s="188">
        <f t="shared" si="401"/>
        <v>123714</v>
      </c>
      <c r="G276" s="188">
        <f t="shared" si="401"/>
        <v>128662</v>
      </c>
      <c r="H276" s="188">
        <f t="shared" si="401"/>
        <v>133809</v>
      </c>
      <c r="I276" s="188">
        <f>U276</f>
        <v>139161</v>
      </c>
      <c r="J276" s="130">
        <f>(D275/D272)-1</f>
        <v>2.4976999999999999E-2</v>
      </c>
      <c r="K276" s="130">
        <f>(E275/E272)-1</f>
        <v>2.4910000000000002E-2</v>
      </c>
      <c r="L276" s="130">
        <f t="shared" ref="L276:O276" si="404">(F275/F272)-1</f>
        <v>2.4986999999999999E-2</v>
      </c>
      <c r="M276" s="130">
        <f t="shared" si="404"/>
        <v>2.5021000000000002E-2</v>
      </c>
      <c r="N276" s="130">
        <f t="shared" si="404"/>
        <v>2.5016E-2</v>
      </c>
      <c r="O276" s="130">
        <f t="shared" si="404"/>
        <v>2.4972999999999999E-2</v>
      </c>
      <c r="P276" s="131">
        <f t="shared" ref="P276:T276" si="405">ROUND((P275*2080),5)</f>
        <v>114380.0944</v>
      </c>
      <c r="Q276" s="132">
        <f t="shared" si="405"/>
        <v>118955.304</v>
      </c>
      <c r="R276" s="132">
        <f t="shared" si="405"/>
        <v>123713.5328</v>
      </c>
      <c r="S276" s="132">
        <f t="shared" si="405"/>
        <v>128662.06080000001</v>
      </c>
      <c r="T276" s="132">
        <f t="shared" si="405"/>
        <v>133808.5632</v>
      </c>
      <c r="U276" s="132">
        <f>ROUND((U275*2080),5)</f>
        <v>139160.92319999999</v>
      </c>
      <c r="V276" s="130">
        <f>(P275/P272)-1</f>
        <v>2.5000000000000001E-2</v>
      </c>
      <c r="W276" s="130">
        <f>(Q275/Q272)-1</f>
        <v>2.5000000000000001E-2</v>
      </c>
      <c r="X276" s="130">
        <f t="shared" ref="X276:AA276" si="406">(R275/R272)-1</f>
        <v>2.5000000000000001E-2</v>
      </c>
      <c r="Y276" s="130">
        <f t="shared" si="406"/>
        <v>2.5000000000000001E-2</v>
      </c>
      <c r="Z276" s="130">
        <f t="shared" si="406"/>
        <v>2.5000000000000001E-2</v>
      </c>
      <c r="AA276" s="130">
        <f t="shared" si="406"/>
        <v>2.5000000000000001E-2</v>
      </c>
    </row>
    <row r="277" spans="1:27" s="4" customFormat="1" ht="13.5" customHeight="1" thickBot="1" x14ac:dyDescent="0.25">
      <c r="A277" s="80"/>
      <c r="B277" s="170"/>
      <c r="C277" s="49"/>
      <c r="D277" s="189"/>
      <c r="E277" s="190"/>
      <c r="F277" s="190"/>
      <c r="G277" s="190"/>
      <c r="H277" s="190"/>
      <c r="I277" s="190"/>
      <c r="J277" s="133"/>
      <c r="K277" s="133"/>
      <c r="L277" s="133"/>
      <c r="M277" s="133"/>
      <c r="N277" s="133"/>
      <c r="O277" s="133"/>
      <c r="P277" s="134"/>
      <c r="Q277" s="135"/>
      <c r="R277" s="135"/>
      <c r="S277" s="135"/>
      <c r="T277" s="135"/>
      <c r="U277" s="135"/>
      <c r="V277" s="133"/>
      <c r="W277" s="133"/>
      <c r="X277" s="133"/>
      <c r="Y277" s="133"/>
      <c r="Z277" s="133"/>
      <c r="AA277" s="133"/>
    </row>
    <row r="278" spans="1:27" s="4" customFormat="1" ht="13.5" customHeight="1" x14ac:dyDescent="0.2">
      <c r="A278" s="79">
        <v>70</v>
      </c>
      <c r="B278" s="166"/>
      <c r="C278" s="45"/>
      <c r="D278" s="187">
        <f t="shared" ref="D278:H279" si="407">P278</f>
        <v>56.37</v>
      </c>
      <c r="E278" s="187">
        <f t="shared" si="407"/>
        <v>58.62</v>
      </c>
      <c r="F278" s="187">
        <f t="shared" si="407"/>
        <v>60.96</v>
      </c>
      <c r="G278" s="187">
        <f t="shared" si="407"/>
        <v>63.4</v>
      </c>
      <c r="H278" s="187">
        <f t="shared" si="407"/>
        <v>65.94</v>
      </c>
      <c r="I278" s="187">
        <f>U278</f>
        <v>68.58</v>
      </c>
      <c r="J278" s="130"/>
      <c r="K278" s="130">
        <f>(E278/D278)-1</f>
        <v>3.9914999999999999E-2</v>
      </c>
      <c r="L278" s="130">
        <f t="shared" ref="L278:O278" si="408">(F278/E278)-1</f>
        <v>3.9918000000000002E-2</v>
      </c>
      <c r="M278" s="130">
        <f t="shared" si="408"/>
        <v>4.0025999999999999E-2</v>
      </c>
      <c r="N278" s="130">
        <f t="shared" si="408"/>
        <v>4.0063000000000001E-2</v>
      </c>
      <c r="O278" s="130">
        <f t="shared" si="408"/>
        <v>4.0036000000000002E-2</v>
      </c>
      <c r="P278" s="204">
        <f>ROUND(VLOOKUP($A278,'2017 REG - ORD 758'!$A$9:$U$303,16,FALSE)*(1+$H$2),5)</f>
        <v>56.365189999999998</v>
      </c>
      <c r="Q278" s="204">
        <f>ROUND(VLOOKUP($A278,'2017 REG - ORD 758'!$A$9:$U$303,17,FALSE)*(1+$H$2),5)</f>
        <v>58.619810000000001</v>
      </c>
      <c r="R278" s="204">
        <f>ROUND(VLOOKUP($A278,'2017 REG - ORD 758'!$A$9:$U$303,18,FALSE)*(1+$H$2),5)</f>
        <v>60.96461</v>
      </c>
      <c r="S278" s="204">
        <f>ROUND(VLOOKUP($A278,'2017 REG - ORD 758'!$A$9:$U$303,19,FALSE)*(1+$H$2),5)</f>
        <v>63.403199999999998</v>
      </c>
      <c r="T278" s="204">
        <f>ROUND(VLOOKUP($A278,'2017 REG - ORD 758'!$A$9:$U$303,20,FALSE)*(1+$H$2),5)</f>
        <v>65.939329999999998</v>
      </c>
      <c r="U278" s="204">
        <f>ROUND(VLOOKUP($A278,'2017 REG - ORD 758'!$A$9:$U$303,21,FALSE)*(1+$H$2),5)</f>
        <v>68.576909999999998</v>
      </c>
      <c r="V278" s="130"/>
      <c r="W278" s="130">
        <f>(Q278/P278)-1</f>
        <v>0.04</v>
      </c>
      <c r="X278" s="130">
        <f t="shared" ref="X278:AA278" si="409">(R278/Q278)-1</f>
        <v>0.04</v>
      </c>
      <c r="Y278" s="130">
        <f t="shared" si="409"/>
        <v>0.04</v>
      </c>
      <c r="Z278" s="130">
        <f t="shared" si="409"/>
        <v>0.04</v>
      </c>
      <c r="AA278" s="130">
        <f t="shared" si="409"/>
        <v>0.04</v>
      </c>
    </row>
    <row r="279" spans="1:27" s="4" customFormat="1" ht="13.5" customHeight="1" x14ac:dyDescent="0.2">
      <c r="A279" s="76" t="s">
        <v>141</v>
      </c>
      <c r="B279" s="171"/>
      <c r="C279" s="24"/>
      <c r="D279" s="188">
        <f t="shared" si="407"/>
        <v>117240</v>
      </c>
      <c r="E279" s="188">
        <f t="shared" si="407"/>
        <v>121929</v>
      </c>
      <c r="F279" s="188">
        <f t="shared" si="407"/>
        <v>126806</v>
      </c>
      <c r="G279" s="188">
        <f t="shared" si="407"/>
        <v>131879</v>
      </c>
      <c r="H279" s="188">
        <f t="shared" si="407"/>
        <v>137154</v>
      </c>
      <c r="I279" s="188">
        <f>U279</f>
        <v>142640</v>
      </c>
      <c r="J279" s="130">
        <f>(D278/D275)-1</f>
        <v>2.5094999999999999E-2</v>
      </c>
      <c r="K279" s="130">
        <f>(E278/E275)-1</f>
        <v>2.5003999999999998E-2</v>
      </c>
      <c r="L279" s="130">
        <f t="shared" ref="L279:O279" si="410">(F278/F275)-1</f>
        <v>2.4882000000000001E-2</v>
      </c>
      <c r="M279" s="130">
        <f t="shared" si="410"/>
        <v>2.4895E-2</v>
      </c>
      <c r="N279" s="130">
        <f t="shared" si="410"/>
        <v>2.5027000000000001E-2</v>
      </c>
      <c r="O279" s="130">
        <f t="shared" si="410"/>
        <v>2.5111999999999999E-2</v>
      </c>
      <c r="P279" s="131">
        <f t="shared" ref="P279:T279" si="411">ROUND((P278*2080),5)</f>
        <v>117239.5952</v>
      </c>
      <c r="Q279" s="132">
        <f t="shared" si="411"/>
        <v>121929.20480000001</v>
      </c>
      <c r="R279" s="132">
        <f t="shared" si="411"/>
        <v>126806.3888</v>
      </c>
      <c r="S279" s="132">
        <f t="shared" si="411"/>
        <v>131878.65599999999</v>
      </c>
      <c r="T279" s="132">
        <f t="shared" si="411"/>
        <v>137153.8064</v>
      </c>
      <c r="U279" s="132">
        <f>ROUND((U278*2080),5)</f>
        <v>142639.97279999999</v>
      </c>
      <c r="V279" s="130">
        <f>(P278/P275)-1</f>
        <v>2.5000000000000001E-2</v>
      </c>
      <c r="W279" s="130">
        <f>(Q278/Q275)-1</f>
        <v>2.5000000000000001E-2</v>
      </c>
      <c r="X279" s="130">
        <f t="shared" ref="X279:AA279" si="412">(R278/R275)-1</f>
        <v>2.5000000000000001E-2</v>
      </c>
      <c r="Y279" s="130">
        <f t="shared" si="412"/>
        <v>2.5000000000000001E-2</v>
      </c>
      <c r="Z279" s="130">
        <f t="shared" si="412"/>
        <v>2.5000000000000001E-2</v>
      </c>
      <c r="AA279" s="130">
        <f t="shared" si="412"/>
        <v>2.5000000000000001E-2</v>
      </c>
    </row>
    <row r="280" spans="1:27" s="4" customFormat="1" ht="13.5" customHeight="1" thickBot="1" x14ac:dyDescent="0.25">
      <c r="A280" s="80"/>
      <c r="B280" s="170"/>
      <c r="C280" s="49"/>
      <c r="D280" s="189"/>
      <c r="E280" s="190"/>
      <c r="F280" s="190"/>
      <c r="G280" s="190"/>
      <c r="H280" s="190"/>
      <c r="I280" s="190"/>
      <c r="J280" s="133"/>
      <c r="K280" s="133"/>
      <c r="L280" s="133"/>
      <c r="M280" s="133"/>
      <c r="N280" s="133"/>
      <c r="O280" s="133"/>
      <c r="P280" s="134"/>
      <c r="Q280" s="135"/>
      <c r="R280" s="135"/>
      <c r="S280" s="135"/>
      <c r="T280" s="135"/>
      <c r="U280" s="135"/>
      <c r="V280" s="133"/>
      <c r="W280" s="133"/>
      <c r="X280" s="133"/>
      <c r="Y280" s="133"/>
      <c r="Z280" s="133"/>
      <c r="AA280" s="133"/>
    </row>
    <row r="281" spans="1:27" s="4" customFormat="1" ht="13.5" customHeight="1" x14ac:dyDescent="0.2">
      <c r="A281" s="79">
        <v>71</v>
      </c>
      <c r="B281" s="166"/>
      <c r="C281" s="45"/>
      <c r="D281" s="187">
        <f t="shared" ref="D281:H282" si="413">P281</f>
        <v>57.77</v>
      </c>
      <c r="E281" s="187">
        <f t="shared" si="413"/>
        <v>60.09</v>
      </c>
      <c r="F281" s="187">
        <f t="shared" si="413"/>
        <v>62.49</v>
      </c>
      <c r="G281" s="187">
        <f t="shared" si="413"/>
        <v>64.989999999999995</v>
      </c>
      <c r="H281" s="187">
        <f t="shared" si="413"/>
        <v>67.59</v>
      </c>
      <c r="I281" s="187">
        <f>U281</f>
        <v>70.290000000000006</v>
      </c>
      <c r="J281" s="130"/>
      <c r="K281" s="130">
        <f>(E281/D281)-1</f>
        <v>4.0159E-2</v>
      </c>
      <c r="L281" s="130">
        <f t="shared" ref="L281:O281" si="414">(F281/E281)-1</f>
        <v>3.9940000000000003E-2</v>
      </c>
      <c r="M281" s="130">
        <f t="shared" si="414"/>
        <v>4.0006E-2</v>
      </c>
      <c r="N281" s="130">
        <f t="shared" si="414"/>
        <v>4.0006E-2</v>
      </c>
      <c r="O281" s="130">
        <f t="shared" si="414"/>
        <v>3.9947000000000003E-2</v>
      </c>
      <c r="P281" s="204">
        <f>ROUND(VLOOKUP($A281,'2017 REG - ORD 758'!$A$9:$U$303,16,FALSE)*(1+$H$2),5)</f>
        <v>57.774329999999999</v>
      </c>
      <c r="Q281" s="204">
        <f>ROUND(VLOOKUP($A281,'2017 REG - ORD 758'!$A$9:$U$303,17,FALSE)*(1+$H$2),5)</f>
        <v>60.085299999999997</v>
      </c>
      <c r="R281" s="204">
        <f>ROUND(VLOOKUP($A281,'2017 REG - ORD 758'!$A$9:$U$303,18,FALSE)*(1+$H$2),5)</f>
        <v>62.488720000000001</v>
      </c>
      <c r="S281" s="204">
        <f>ROUND(VLOOKUP($A281,'2017 REG - ORD 758'!$A$9:$U$303,19,FALSE)*(1+$H$2),5)</f>
        <v>64.98827</v>
      </c>
      <c r="T281" s="204">
        <f>ROUND(VLOOKUP($A281,'2017 REG - ORD 758'!$A$9:$U$303,20,FALSE)*(1+$H$2),5)</f>
        <v>67.587800000000001</v>
      </c>
      <c r="U281" s="204">
        <f>ROUND(VLOOKUP($A281,'2017 REG - ORD 758'!$A$9:$U$303,21,FALSE)*(1+$H$2),5)</f>
        <v>70.291330000000002</v>
      </c>
      <c r="V281" s="130"/>
      <c r="W281" s="130">
        <f>(Q281/P281)-1</f>
        <v>0.04</v>
      </c>
      <c r="X281" s="130">
        <f t="shared" ref="X281:AA281" si="415">(R281/Q281)-1</f>
        <v>0.04</v>
      </c>
      <c r="Y281" s="130">
        <f t="shared" si="415"/>
        <v>0.04</v>
      </c>
      <c r="Z281" s="130">
        <f t="shared" si="415"/>
        <v>0.04</v>
      </c>
      <c r="AA281" s="130">
        <f t="shared" si="415"/>
        <v>0.04</v>
      </c>
    </row>
    <row r="282" spans="1:27" s="4" customFormat="1" ht="13.5" customHeight="1" x14ac:dyDescent="0.2">
      <c r="A282" s="76" t="s">
        <v>141</v>
      </c>
      <c r="B282" s="171"/>
      <c r="C282" s="24"/>
      <c r="D282" s="188">
        <f t="shared" si="413"/>
        <v>120171</v>
      </c>
      <c r="E282" s="188">
        <f t="shared" si="413"/>
        <v>124977</v>
      </c>
      <c r="F282" s="188">
        <f t="shared" si="413"/>
        <v>129977</v>
      </c>
      <c r="G282" s="188">
        <f t="shared" si="413"/>
        <v>135176</v>
      </c>
      <c r="H282" s="188">
        <f t="shared" si="413"/>
        <v>140583</v>
      </c>
      <c r="I282" s="188">
        <f>U282</f>
        <v>146206</v>
      </c>
      <c r="J282" s="130">
        <f>(D281/D278)-1</f>
        <v>2.4836E-2</v>
      </c>
      <c r="K282" s="130">
        <f>(E281/E278)-1</f>
        <v>2.5076999999999999E-2</v>
      </c>
      <c r="L282" s="130">
        <f t="shared" ref="L282:O282" si="416">(F281/F278)-1</f>
        <v>2.5097999999999999E-2</v>
      </c>
      <c r="M282" s="130">
        <f t="shared" si="416"/>
        <v>2.5079000000000001E-2</v>
      </c>
      <c r="N282" s="130">
        <f t="shared" si="416"/>
        <v>2.5023E-2</v>
      </c>
      <c r="O282" s="130">
        <f t="shared" si="416"/>
        <v>2.4934000000000001E-2</v>
      </c>
      <c r="P282" s="131">
        <f t="shared" ref="P282:T282" si="417">ROUND((P281*2080),5)</f>
        <v>120170.6064</v>
      </c>
      <c r="Q282" s="132">
        <f t="shared" si="417"/>
        <v>124977.424</v>
      </c>
      <c r="R282" s="132">
        <f t="shared" si="417"/>
        <v>129976.5376</v>
      </c>
      <c r="S282" s="132">
        <f t="shared" si="417"/>
        <v>135175.60159999999</v>
      </c>
      <c r="T282" s="132">
        <f t="shared" si="417"/>
        <v>140582.62400000001</v>
      </c>
      <c r="U282" s="132">
        <f>ROUND((U281*2080),5)</f>
        <v>146205.9664</v>
      </c>
      <c r="V282" s="130">
        <f>(P281/P278)-1</f>
        <v>2.5000000000000001E-2</v>
      </c>
      <c r="W282" s="130">
        <f>(Q281/Q278)-1</f>
        <v>2.5000000000000001E-2</v>
      </c>
      <c r="X282" s="130">
        <f t="shared" ref="X282:AA282" si="418">(R281/R278)-1</f>
        <v>2.5000000000000001E-2</v>
      </c>
      <c r="Y282" s="130">
        <f t="shared" si="418"/>
        <v>2.5000000000000001E-2</v>
      </c>
      <c r="Z282" s="130">
        <f t="shared" si="418"/>
        <v>2.5000000000000001E-2</v>
      </c>
      <c r="AA282" s="130">
        <f t="shared" si="418"/>
        <v>2.5000000000000001E-2</v>
      </c>
    </row>
    <row r="283" spans="1:27" s="4" customFormat="1" ht="13.5" customHeight="1" thickBot="1" x14ac:dyDescent="0.25">
      <c r="A283" s="80"/>
      <c r="B283" s="170"/>
      <c r="C283" s="49"/>
      <c r="D283" s="189"/>
      <c r="E283" s="190"/>
      <c r="F283" s="190"/>
      <c r="G283" s="190"/>
      <c r="H283" s="190"/>
      <c r="I283" s="190"/>
      <c r="J283" s="133"/>
      <c r="K283" s="133"/>
      <c r="L283" s="133"/>
      <c r="M283" s="133"/>
      <c r="N283" s="133"/>
      <c r="O283" s="133"/>
      <c r="P283" s="134"/>
      <c r="Q283" s="135"/>
      <c r="R283" s="135"/>
      <c r="S283" s="135"/>
      <c r="T283" s="135"/>
      <c r="U283" s="135"/>
      <c r="V283" s="133"/>
      <c r="W283" s="133"/>
      <c r="X283" s="133"/>
      <c r="Y283" s="133"/>
      <c r="Z283" s="133"/>
      <c r="AA283" s="133"/>
    </row>
    <row r="284" spans="1:27" s="4" customFormat="1" ht="13.5" customHeight="1" x14ac:dyDescent="0.2">
      <c r="A284" s="79">
        <v>72</v>
      </c>
      <c r="B284" s="166"/>
      <c r="C284" s="45"/>
      <c r="D284" s="187">
        <f t="shared" ref="D284:H285" si="419">P284</f>
        <v>59.22</v>
      </c>
      <c r="E284" s="187">
        <f t="shared" si="419"/>
        <v>61.59</v>
      </c>
      <c r="F284" s="187">
        <f t="shared" si="419"/>
        <v>64.05</v>
      </c>
      <c r="G284" s="187">
        <f t="shared" si="419"/>
        <v>66.61</v>
      </c>
      <c r="H284" s="187">
        <f t="shared" si="419"/>
        <v>69.28</v>
      </c>
      <c r="I284" s="187">
        <f>U284</f>
        <v>72.05</v>
      </c>
      <c r="J284" s="130"/>
      <c r="K284" s="130">
        <f>(E284/D284)-1</f>
        <v>4.002E-2</v>
      </c>
      <c r="L284" s="130">
        <f t="shared" ref="L284:O284" si="420">(F284/E284)-1</f>
        <v>3.9941999999999998E-2</v>
      </c>
      <c r="M284" s="130">
        <f t="shared" si="420"/>
        <v>3.9968999999999998E-2</v>
      </c>
      <c r="N284" s="130">
        <f t="shared" si="420"/>
        <v>4.0084000000000002E-2</v>
      </c>
      <c r="O284" s="130">
        <f t="shared" si="420"/>
        <v>3.9982999999999998E-2</v>
      </c>
      <c r="P284" s="204">
        <f>ROUND(VLOOKUP($A284,'2017 REG - ORD 758'!$A$9:$U$303,16,FALSE)*(1+$H$2),5)</f>
        <v>59.218690000000002</v>
      </c>
      <c r="Q284" s="204">
        <f>ROUND(VLOOKUP($A284,'2017 REG - ORD 758'!$A$9:$U$303,17,FALSE)*(1+$H$2),5)</f>
        <v>61.587429999999998</v>
      </c>
      <c r="R284" s="204">
        <f>ROUND(VLOOKUP($A284,'2017 REG - ORD 758'!$A$9:$U$303,18,FALSE)*(1+$H$2),5)</f>
        <v>64.050939999999997</v>
      </c>
      <c r="S284" s="204">
        <f>ROUND(VLOOKUP($A284,'2017 REG - ORD 758'!$A$9:$U$303,19,FALSE)*(1+$H$2),5)</f>
        <v>66.612979999999993</v>
      </c>
      <c r="T284" s="204">
        <f>ROUND(VLOOKUP($A284,'2017 REG - ORD 758'!$A$9:$U$303,20,FALSE)*(1+$H$2),5)</f>
        <v>69.277510000000007</v>
      </c>
      <c r="U284" s="204">
        <f>ROUND(VLOOKUP($A284,'2017 REG - ORD 758'!$A$9:$U$303,21,FALSE)*(1+$H$2),5)</f>
        <v>72.048609999999996</v>
      </c>
      <c r="V284" s="130"/>
      <c r="W284" s="130">
        <f>(Q284/P284)-1</f>
        <v>0.04</v>
      </c>
      <c r="X284" s="130">
        <f t="shared" ref="X284:AA284" si="421">(R284/Q284)-1</f>
        <v>0.04</v>
      </c>
      <c r="Y284" s="130">
        <f t="shared" si="421"/>
        <v>0.04</v>
      </c>
      <c r="Z284" s="130">
        <f t="shared" si="421"/>
        <v>0.04</v>
      </c>
      <c r="AA284" s="130">
        <f t="shared" si="421"/>
        <v>0.04</v>
      </c>
    </row>
    <row r="285" spans="1:27" s="4" customFormat="1" ht="13.5" customHeight="1" x14ac:dyDescent="0.2">
      <c r="A285" s="76" t="s">
        <v>141</v>
      </c>
      <c r="B285" s="171"/>
      <c r="C285" s="24"/>
      <c r="D285" s="188">
        <f t="shared" si="419"/>
        <v>123175</v>
      </c>
      <c r="E285" s="188">
        <f t="shared" si="419"/>
        <v>128102</v>
      </c>
      <c r="F285" s="188">
        <f t="shared" si="419"/>
        <v>133226</v>
      </c>
      <c r="G285" s="188">
        <f t="shared" si="419"/>
        <v>138555</v>
      </c>
      <c r="H285" s="188">
        <f t="shared" si="419"/>
        <v>144097</v>
      </c>
      <c r="I285" s="188">
        <f>U285</f>
        <v>149861</v>
      </c>
      <c r="J285" s="130">
        <f>(D284/D281)-1</f>
        <v>2.5100000000000001E-2</v>
      </c>
      <c r="K285" s="130">
        <f>(E284/E281)-1</f>
        <v>2.4962999999999999E-2</v>
      </c>
      <c r="L285" s="130">
        <f t="shared" ref="L285:O285" si="422">(F284/F281)-1</f>
        <v>2.4964E-2</v>
      </c>
      <c r="M285" s="130">
        <f t="shared" si="422"/>
        <v>2.4927000000000001E-2</v>
      </c>
      <c r="N285" s="130">
        <f t="shared" si="422"/>
        <v>2.5003999999999998E-2</v>
      </c>
      <c r="O285" s="130">
        <f t="shared" si="422"/>
        <v>2.5038999999999999E-2</v>
      </c>
      <c r="P285" s="131">
        <f t="shared" ref="P285:T285" si="423">ROUND((P284*2080),5)</f>
        <v>123174.87519999999</v>
      </c>
      <c r="Q285" s="132">
        <f t="shared" si="423"/>
        <v>128101.8544</v>
      </c>
      <c r="R285" s="132">
        <f t="shared" si="423"/>
        <v>133225.9552</v>
      </c>
      <c r="S285" s="132">
        <f t="shared" si="423"/>
        <v>138554.99840000001</v>
      </c>
      <c r="T285" s="132">
        <f t="shared" si="423"/>
        <v>144097.22080000001</v>
      </c>
      <c r="U285" s="132">
        <f>ROUND((U284*2080),5)</f>
        <v>149861.10879999999</v>
      </c>
      <c r="V285" s="130">
        <f>(P284/P281)-1</f>
        <v>2.5000000000000001E-2</v>
      </c>
      <c r="W285" s="130">
        <f>(Q284/Q281)-1</f>
        <v>2.5000000000000001E-2</v>
      </c>
      <c r="X285" s="130">
        <f t="shared" ref="X285:AA285" si="424">(R284/R281)-1</f>
        <v>2.5000000000000001E-2</v>
      </c>
      <c r="Y285" s="130">
        <f t="shared" si="424"/>
        <v>2.5000000000000001E-2</v>
      </c>
      <c r="Z285" s="130">
        <f t="shared" si="424"/>
        <v>2.5000000000000001E-2</v>
      </c>
      <c r="AA285" s="130">
        <f t="shared" si="424"/>
        <v>2.5000000000000001E-2</v>
      </c>
    </row>
    <row r="286" spans="1:27" s="4" customFormat="1" ht="13.5" customHeight="1" thickBot="1" x14ac:dyDescent="0.25">
      <c r="A286" s="80"/>
      <c r="B286" s="170"/>
      <c r="C286" s="49"/>
      <c r="D286" s="189"/>
      <c r="E286" s="190"/>
      <c r="F286" s="190"/>
      <c r="G286" s="190"/>
      <c r="H286" s="190"/>
      <c r="I286" s="190"/>
      <c r="J286" s="133"/>
      <c r="K286" s="133"/>
      <c r="L286" s="133"/>
      <c r="M286" s="133"/>
      <c r="N286" s="133"/>
      <c r="O286" s="133"/>
      <c r="P286" s="134"/>
      <c r="Q286" s="135"/>
      <c r="R286" s="135"/>
      <c r="S286" s="135"/>
      <c r="T286" s="135"/>
      <c r="U286" s="135"/>
      <c r="V286" s="133"/>
      <c r="W286" s="133"/>
      <c r="X286" s="133"/>
      <c r="Y286" s="133"/>
      <c r="Z286" s="133"/>
      <c r="AA286" s="133"/>
    </row>
    <row r="287" spans="1:27" s="4" customFormat="1" ht="13.5" customHeight="1" x14ac:dyDescent="0.2">
      <c r="A287" s="79">
        <v>73</v>
      </c>
      <c r="B287" s="166" t="s">
        <v>139</v>
      </c>
      <c r="C287" s="45" t="s">
        <v>77</v>
      </c>
      <c r="D287" s="187">
        <f t="shared" ref="D287:H288" si="425">P287</f>
        <v>60.7</v>
      </c>
      <c r="E287" s="187">
        <f t="shared" si="425"/>
        <v>63.13</v>
      </c>
      <c r="F287" s="187">
        <f t="shared" si="425"/>
        <v>65.650000000000006</v>
      </c>
      <c r="G287" s="187">
        <f t="shared" si="425"/>
        <v>68.28</v>
      </c>
      <c r="H287" s="187">
        <f t="shared" si="425"/>
        <v>71.010000000000005</v>
      </c>
      <c r="I287" s="187">
        <f>U287</f>
        <v>73.849999999999994</v>
      </c>
      <c r="J287" s="130"/>
      <c r="K287" s="130">
        <f>(E287/D287)-1</f>
        <v>4.0032999999999999E-2</v>
      </c>
      <c r="L287" s="130">
        <f t="shared" ref="L287:O287" si="426">(F287/E287)-1</f>
        <v>3.9918000000000002E-2</v>
      </c>
      <c r="M287" s="130">
        <f t="shared" si="426"/>
        <v>4.0060999999999999E-2</v>
      </c>
      <c r="N287" s="130">
        <f t="shared" si="426"/>
        <v>3.9981999999999997E-2</v>
      </c>
      <c r="O287" s="130">
        <f t="shared" si="426"/>
        <v>3.9994000000000002E-2</v>
      </c>
      <c r="P287" s="204">
        <f>ROUND(VLOOKUP($A287,'2017 REG - ORD 758'!$A$9:$U$303,16,FALSE)*(1+$H$2),5)</f>
        <v>60.699159999999999</v>
      </c>
      <c r="Q287" s="204">
        <f>ROUND(VLOOKUP($A287,'2017 REG - ORD 758'!$A$9:$U$303,17,FALSE)*(1+$H$2),5)</f>
        <v>63.127130000000001</v>
      </c>
      <c r="R287" s="204">
        <f>ROUND(VLOOKUP($A287,'2017 REG - ORD 758'!$A$9:$U$303,18,FALSE)*(1+$H$2),5)</f>
        <v>65.65222</v>
      </c>
      <c r="S287" s="204">
        <f>ROUND(VLOOKUP($A287,'2017 REG - ORD 758'!$A$9:$U$303,19,FALSE)*(1+$H$2),5)</f>
        <v>68.278310000000005</v>
      </c>
      <c r="T287" s="204">
        <f>ROUND(VLOOKUP($A287,'2017 REG - ORD 758'!$A$9:$U$303,20,FALSE)*(1+$H$2),5)</f>
        <v>71.009450000000001</v>
      </c>
      <c r="U287" s="204">
        <f>ROUND(VLOOKUP($A287,'2017 REG - ORD 758'!$A$9:$U$303,21,FALSE)*(1+$H$2),5)</f>
        <v>73.849819999999994</v>
      </c>
      <c r="V287" s="130"/>
      <c r="W287" s="130">
        <f>(Q287/P287)-1</f>
        <v>0.04</v>
      </c>
      <c r="X287" s="130">
        <f t="shared" ref="X287:AA287" si="427">(R287/Q287)-1</f>
        <v>0.04</v>
      </c>
      <c r="Y287" s="130">
        <f t="shared" si="427"/>
        <v>0.04</v>
      </c>
      <c r="Z287" s="130">
        <f t="shared" si="427"/>
        <v>0.04</v>
      </c>
      <c r="AA287" s="130">
        <f t="shared" si="427"/>
        <v>0.04</v>
      </c>
    </row>
    <row r="288" spans="1:27" s="4" customFormat="1" ht="13.5" customHeight="1" x14ac:dyDescent="0.2">
      <c r="A288" s="76" t="s">
        <v>141</v>
      </c>
      <c r="B288" s="171"/>
      <c r="C288" s="24"/>
      <c r="D288" s="188">
        <f t="shared" si="425"/>
        <v>126254</v>
      </c>
      <c r="E288" s="188">
        <f t="shared" si="425"/>
        <v>131304</v>
      </c>
      <c r="F288" s="188">
        <f t="shared" si="425"/>
        <v>136557</v>
      </c>
      <c r="G288" s="188">
        <f t="shared" si="425"/>
        <v>142019</v>
      </c>
      <c r="H288" s="188">
        <f t="shared" si="425"/>
        <v>147700</v>
      </c>
      <c r="I288" s="188">
        <f>U288</f>
        <v>153608</v>
      </c>
      <c r="J288" s="130">
        <f>(D287/D284)-1</f>
        <v>2.4992E-2</v>
      </c>
      <c r="K288" s="130">
        <f>(E287/E284)-1</f>
        <v>2.5003999999999998E-2</v>
      </c>
      <c r="L288" s="130">
        <f t="shared" ref="L288:O288" si="428">(F287/F284)-1</f>
        <v>2.4979999999999999E-2</v>
      </c>
      <c r="M288" s="130">
        <f t="shared" si="428"/>
        <v>2.5071E-2</v>
      </c>
      <c r="N288" s="130">
        <f t="shared" si="428"/>
        <v>2.4971E-2</v>
      </c>
      <c r="O288" s="130">
        <f t="shared" si="428"/>
        <v>2.4983000000000002E-2</v>
      </c>
      <c r="P288" s="131">
        <f t="shared" ref="P288:T288" si="429">ROUND((P287*2080),5)</f>
        <v>126254.2528</v>
      </c>
      <c r="Q288" s="132">
        <f t="shared" si="429"/>
        <v>131304.43040000001</v>
      </c>
      <c r="R288" s="132">
        <f t="shared" si="429"/>
        <v>136556.6176</v>
      </c>
      <c r="S288" s="132">
        <f t="shared" si="429"/>
        <v>142018.8848</v>
      </c>
      <c r="T288" s="132">
        <f t="shared" si="429"/>
        <v>147699.65599999999</v>
      </c>
      <c r="U288" s="132">
        <f>ROUND((U287*2080),5)</f>
        <v>153607.6256</v>
      </c>
      <c r="V288" s="130">
        <f>(P287/P284)-1</f>
        <v>2.5000000000000001E-2</v>
      </c>
      <c r="W288" s="130">
        <f>(Q287/Q284)-1</f>
        <v>2.5000000000000001E-2</v>
      </c>
      <c r="X288" s="130">
        <f t="shared" ref="X288:AA288" si="430">(R287/R284)-1</f>
        <v>2.5000000000000001E-2</v>
      </c>
      <c r="Y288" s="130">
        <f t="shared" si="430"/>
        <v>2.5000000000000001E-2</v>
      </c>
      <c r="Z288" s="130">
        <f t="shared" si="430"/>
        <v>2.5000000000000001E-2</v>
      </c>
      <c r="AA288" s="130">
        <f t="shared" si="430"/>
        <v>2.5000000000000001E-2</v>
      </c>
    </row>
    <row r="289" spans="1:27" s="4" customFormat="1" ht="13.5" customHeight="1" thickBot="1" x14ac:dyDescent="0.25">
      <c r="A289" s="80"/>
      <c r="B289" s="170"/>
      <c r="C289" s="49"/>
      <c r="D289" s="189"/>
      <c r="E289" s="190"/>
      <c r="F289" s="190"/>
      <c r="G289" s="190"/>
      <c r="H289" s="190"/>
      <c r="I289" s="190"/>
      <c r="J289" s="133"/>
      <c r="K289" s="133"/>
      <c r="L289" s="133"/>
      <c r="M289" s="133"/>
      <c r="N289" s="133"/>
      <c r="O289" s="133"/>
      <c r="P289" s="134"/>
      <c r="Q289" s="135"/>
      <c r="R289" s="135"/>
      <c r="S289" s="135"/>
      <c r="T289" s="135"/>
      <c r="U289" s="135"/>
      <c r="V289" s="133"/>
      <c r="W289" s="133"/>
      <c r="X289" s="133"/>
      <c r="Y289" s="133"/>
      <c r="Z289" s="133"/>
      <c r="AA289" s="133"/>
    </row>
    <row r="290" spans="1:27" s="4" customFormat="1" ht="13.5" customHeight="1" x14ac:dyDescent="0.2">
      <c r="A290" s="79">
        <v>74</v>
      </c>
      <c r="B290" s="174"/>
      <c r="C290" s="86"/>
      <c r="D290" s="187">
        <f t="shared" ref="D290:H291" si="431">P290</f>
        <v>62.22</v>
      </c>
      <c r="E290" s="187">
        <f t="shared" si="431"/>
        <v>64.709999999999994</v>
      </c>
      <c r="F290" s="187">
        <f t="shared" si="431"/>
        <v>67.290000000000006</v>
      </c>
      <c r="G290" s="187">
        <f t="shared" si="431"/>
        <v>69.989999999999995</v>
      </c>
      <c r="H290" s="187">
        <f t="shared" si="431"/>
        <v>72.78</v>
      </c>
      <c r="I290" s="187">
        <f>U290</f>
        <v>75.7</v>
      </c>
      <c r="J290" s="130"/>
      <c r="K290" s="130">
        <f>(E290/D290)-1</f>
        <v>4.0018999999999999E-2</v>
      </c>
      <c r="L290" s="130">
        <f t="shared" ref="L290:O290" si="432">(F290/E290)-1</f>
        <v>3.9870000000000003E-2</v>
      </c>
      <c r="M290" s="130">
        <f t="shared" si="432"/>
        <v>4.0125000000000001E-2</v>
      </c>
      <c r="N290" s="130">
        <f t="shared" si="432"/>
        <v>3.9863000000000003E-2</v>
      </c>
      <c r="O290" s="130">
        <f t="shared" si="432"/>
        <v>4.0120999999999997E-2</v>
      </c>
      <c r="P290" s="204">
        <f>ROUND(VLOOKUP($A290,'2017 REG - ORD 758'!$A$9:$U$303,16,FALSE)*(1+$H$2),5)</f>
        <v>62.216650000000001</v>
      </c>
      <c r="Q290" s="204">
        <f>ROUND(VLOOKUP($A290,'2017 REG - ORD 758'!$A$9:$U$303,17,FALSE)*(1+$H$2),5)</f>
        <v>64.705309999999997</v>
      </c>
      <c r="R290" s="204">
        <f>ROUND(VLOOKUP($A290,'2017 REG - ORD 758'!$A$9:$U$303,18,FALSE)*(1+$H$2),5)</f>
        <v>67.293530000000004</v>
      </c>
      <c r="S290" s="204">
        <f>ROUND(VLOOKUP($A290,'2017 REG - ORD 758'!$A$9:$U$303,19,FALSE)*(1+$H$2),5)</f>
        <v>69.98527</v>
      </c>
      <c r="T290" s="204">
        <f>ROUND(VLOOKUP($A290,'2017 REG - ORD 758'!$A$9:$U$303,20,FALSE)*(1+$H$2),5)</f>
        <v>72.784679999999994</v>
      </c>
      <c r="U290" s="204">
        <f>ROUND(VLOOKUP($A290,'2017 REG - ORD 758'!$A$9:$U$303,21,FALSE)*(1+$H$2),5)</f>
        <v>75.696070000000006</v>
      </c>
      <c r="V290" s="130"/>
      <c r="W290" s="130">
        <f>(Q290/P290)-1</f>
        <v>0.04</v>
      </c>
      <c r="X290" s="130">
        <f t="shared" ref="X290:AA290" si="433">(R290/Q290)-1</f>
        <v>0.04</v>
      </c>
      <c r="Y290" s="130">
        <f t="shared" si="433"/>
        <v>0.04</v>
      </c>
      <c r="Z290" s="130">
        <f t="shared" si="433"/>
        <v>0.04</v>
      </c>
      <c r="AA290" s="130">
        <f t="shared" si="433"/>
        <v>0.04</v>
      </c>
    </row>
    <row r="291" spans="1:27" s="4" customFormat="1" ht="13.5" customHeight="1" x14ac:dyDescent="0.2">
      <c r="A291" s="33" t="s">
        <v>141</v>
      </c>
      <c r="B291" s="175"/>
      <c r="C291" s="89"/>
      <c r="D291" s="188">
        <f t="shared" si="431"/>
        <v>129411</v>
      </c>
      <c r="E291" s="188">
        <f t="shared" si="431"/>
        <v>134587</v>
      </c>
      <c r="F291" s="188">
        <f t="shared" si="431"/>
        <v>139971</v>
      </c>
      <c r="G291" s="188">
        <f t="shared" si="431"/>
        <v>145569</v>
      </c>
      <c r="H291" s="188">
        <f t="shared" si="431"/>
        <v>151392</v>
      </c>
      <c r="I291" s="188">
        <f>U291</f>
        <v>157448</v>
      </c>
      <c r="J291" s="130">
        <f>(D290/D287)-1</f>
        <v>2.5041000000000001E-2</v>
      </c>
      <c r="K291" s="130">
        <f>(E290/E287)-1</f>
        <v>2.5028000000000002E-2</v>
      </c>
      <c r="L291" s="130">
        <f t="shared" ref="L291:O291" si="434">(F290/F287)-1</f>
        <v>2.4981E-2</v>
      </c>
      <c r="M291" s="130">
        <f t="shared" si="434"/>
        <v>2.5044E-2</v>
      </c>
      <c r="N291" s="130">
        <f t="shared" si="434"/>
        <v>2.4926E-2</v>
      </c>
      <c r="O291" s="130">
        <f t="shared" si="434"/>
        <v>2.5051E-2</v>
      </c>
      <c r="P291" s="131">
        <f t="shared" ref="P291:T291" si="435">ROUND((P290*2080),5)</f>
        <v>129410.632</v>
      </c>
      <c r="Q291" s="132">
        <f t="shared" si="435"/>
        <v>134587.0448</v>
      </c>
      <c r="R291" s="132">
        <f t="shared" si="435"/>
        <v>139970.54240000001</v>
      </c>
      <c r="S291" s="132">
        <f t="shared" si="435"/>
        <v>145569.3616</v>
      </c>
      <c r="T291" s="132">
        <f t="shared" si="435"/>
        <v>151392.13440000001</v>
      </c>
      <c r="U291" s="132">
        <f>ROUND((U290*2080),5)</f>
        <v>157447.82560000001</v>
      </c>
      <c r="V291" s="130">
        <f>(P290/P287)-1</f>
        <v>2.5000000000000001E-2</v>
      </c>
      <c r="W291" s="130">
        <f>(Q290/Q287)-1</f>
        <v>2.5000000000000001E-2</v>
      </c>
      <c r="X291" s="130">
        <f t="shared" ref="X291:AA291" si="436">(R290/R287)-1</f>
        <v>2.5000000000000001E-2</v>
      </c>
      <c r="Y291" s="130">
        <f t="shared" si="436"/>
        <v>2.5000000000000001E-2</v>
      </c>
      <c r="Z291" s="130">
        <f t="shared" si="436"/>
        <v>2.5000000000000001E-2</v>
      </c>
      <c r="AA291" s="130">
        <f t="shared" si="436"/>
        <v>2.5000000000000001E-2</v>
      </c>
    </row>
    <row r="292" spans="1:27" s="4" customFormat="1" ht="13.5" customHeight="1" x14ac:dyDescent="0.2">
      <c r="A292" s="33"/>
      <c r="B292" s="175"/>
      <c r="C292" s="89"/>
      <c r="D292" s="194"/>
      <c r="E292" s="195"/>
      <c r="F292" s="195"/>
      <c r="G292" s="195"/>
      <c r="H292" s="195"/>
      <c r="I292" s="195"/>
      <c r="J292" s="136"/>
      <c r="K292" s="136"/>
      <c r="L292" s="136"/>
      <c r="M292" s="136"/>
      <c r="N292" s="136"/>
      <c r="O292" s="136"/>
      <c r="P292" s="131"/>
      <c r="Q292" s="132"/>
      <c r="R292" s="132"/>
      <c r="S292" s="132"/>
      <c r="T292" s="132"/>
      <c r="U292" s="132"/>
      <c r="V292" s="136"/>
      <c r="W292" s="136"/>
      <c r="X292" s="136"/>
      <c r="Y292" s="136"/>
      <c r="Z292" s="136"/>
      <c r="AA292" s="136"/>
    </row>
    <row r="293" spans="1:27" s="4" customFormat="1" ht="13.5" customHeight="1" x14ac:dyDescent="0.2">
      <c r="A293" s="33"/>
      <c r="B293" s="175"/>
      <c r="C293" s="89"/>
      <c r="D293" s="194"/>
      <c r="E293" s="195"/>
      <c r="F293" s="195"/>
      <c r="G293" s="195"/>
      <c r="H293" s="195"/>
      <c r="I293" s="195"/>
      <c r="J293" s="136"/>
      <c r="K293" s="136"/>
      <c r="L293" s="136"/>
      <c r="M293" s="136"/>
      <c r="N293" s="136"/>
      <c r="O293" s="136"/>
      <c r="P293" s="131"/>
      <c r="Q293" s="132"/>
      <c r="R293" s="132"/>
      <c r="S293" s="132"/>
      <c r="T293" s="132"/>
      <c r="U293" s="132"/>
      <c r="V293" s="136"/>
      <c r="W293" s="136"/>
      <c r="X293" s="136"/>
      <c r="Y293" s="136"/>
      <c r="Z293" s="136"/>
      <c r="AA293" s="136"/>
    </row>
    <row r="294" spans="1:27" s="4" customFormat="1" ht="13.5" customHeight="1" x14ac:dyDescent="0.2">
      <c r="A294" s="33"/>
      <c r="B294" s="175"/>
      <c r="C294" s="89"/>
      <c r="D294" s="194"/>
      <c r="E294" s="195"/>
      <c r="F294" s="195"/>
      <c r="G294" s="195"/>
      <c r="H294" s="195"/>
      <c r="I294" s="195"/>
      <c r="J294" s="136"/>
      <c r="K294" s="136"/>
      <c r="L294" s="136"/>
      <c r="M294" s="136"/>
      <c r="N294" s="136"/>
      <c r="O294" s="136"/>
      <c r="P294" s="131"/>
      <c r="Q294" s="132"/>
      <c r="R294" s="132"/>
      <c r="S294" s="132"/>
      <c r="T294" s="132"/>
      <c r="U294" s="132"/>
      <c r="V294" s="136"/>
      <c r="W294" s="136"/>
      <c r="X294" s="136"/>
      <c r="Y294" s="136"/>
      <c r="Z294" s="136"/>
      <c r="AA294" s="136"/>
    </row>
    <row r="295" spans="1:27" s="4" customFormat="1" ht="13.5" customHeight="1" x14ac:dyDescent="0.2">
      <c r="A295" s="33"/>
      <c r="B295" s="175"/>
      <c r="C295" s="89"/>
      <c r="D295" s="194"/>
      <c r="E295" s="195"/>
      <c r="F295" s="195"/>
      <c r="G295" s="195"/>
      <c r="H295" s="195"/>
      <c r="I295" s="195"/>
      <c r="J295" s="136"/>
      <c r="K295" s="136"/>
      <c r="L295" s="136"/>
      <c r="M295" s="136"/>
      <c r="N295" s="136"/>
      <c r="O295" s="136"/>
      <c r="P295" s="131"/>
      <c r="Q295" s="132"/>
      <c r="R295" s="132"/>
      <c r="S295" s="132"/>
      <c r="T295" s="132"/>
      <c r="U295" s="132"/>
      <c r="V295" s="136"/>
      <c r="W295" s="136"/>
      <c r="X295" s="136"/>
      <c r="Y295" s="136"/>
      <c r="Z295" s="136"/>
      <c r="AA295" s="136"/>
    </row>
    <row r="296" spans="1:27" s="4" customFormat="1" ht="13.5" customHeight="1" thickBot="1" x14ac:dyDescent="0.25">
      <c r="A296" s="81"/>
      <c r="B296" s="168"/>
      <c r="C296" s="39"/>
      <c r="D296" s="197"/>
      <c r="E296" s="198"/>
      <c r="F296" s="198"/>
      <c r="G296" s="198"/>
      <c r="H296" s="198"/>
      <c r="I296" s="198"/>
      <c r="J296" s="140"/>
      <c r="K296" s="140"/>
      <c r="L296" s="140"/>
      <c r="M296" s="140"/>
      <c r="N296" s="140"/>
      <c r="O296" s="140"/>
      <c r="P296" s="141"/>
      <c r="Q296" s="142"/>
      <c r="R296" s="142"/>
      <c r="S296" s="142"/>
      <c r="T296" s="142"/>
      <c r="U296" s="142"/>
      <c r="V296" s="140"/>
      <c r="W296" s="140"/>
      <c r="X296" s="140"/>
      <c r="Y296" s="140"/>
      <c r="Z296" s="140"/>
      <c r="AA296" s="140"/>
    </row>
    <row r="297" spans="1:27" s="4" customFormat="1" ht="13.5" customHeight="1" x14ac:dyDescent="0.2">
      <c r="A297" s="79">
        <v>75</v>
      </c>
      <c r="B297" s="166" t="s">
        <v>101</v>
      </c>
      <c r="C297" s="45" t="s">
        <v>77</v>
      </c>
      <c r="D297" s="187">
        <f t="shared" ref="D297:H298" si="437">P297</f>
        <v>63.77</v>
      </c>
      <c r="E297" s="187">
        <f t="shared" si="437"/>
        <v>66.319999999999993</v>
      </c>
      <c r="F297" s="187">
        <f t="shared" si="437"/>
        <v>68.98</v>
      </c>
      <c r="G297" s="187">
        <f t="shared" si="437"/>
        <v>71.73</v>
      </c>
      <c r="H297" s="187">
        <f t="shared" si="437"/>
        <v>74.599999999999994</v>
      </c>
      <c r="I297" s="187">
        <f>U297</f>
        <v>77.59</v>
      </c>
      <c r="J297" s="130"/>
      <c r="K297" s="130">
        <f>(E297/D297)-1</f>
        <v>3.9987000000000002E-2</v>
      </c>
      <c r="L297" s="130">
        <f t="shared" ref="L297:O297" si="438">(F297/E297)-1</f>
        <v>4.0108999999999999E-2</v>
      </c>
      <c r="M297" s="130">
        <f t="shared" si="438"/>
        <v>3.9867E-2</v>
      </c>
      <c r="N297" s="130">
        <f t="shared" si="438"/>
        <v>4.0010999999999998E-2</v>
      </c>
      <c r="O297" s="130">
        <f t="shared" si="438"/>
        <v>4.0079999999999998E-2</v>
      </c>
      <c r="P297" s="204">
        <f>ROUND(VLOOKUP($A297,'2017 REG - ORD 758'!$A$9:$U$303,16,FALSE)*(1+$H$2),5)</f>
        <v>63.77205</v>
      </c>
      <c r="Q297" s="204">
        <f>ROUND(VLOOKUP($A297,'2017 REG - ORD 758'!$A$9:$U$303,17,FALSE)*(1+$H$2),5)</f>
        <v>66.322940000000003</v>
      </c>
      <c r="R297" s="204">
        <f>ROUND(VLOOKUP($A297,'2017 REG - ORD 758'!$A$9:$U$303,18,FALSE)*(1+$H$2),5)</f>
        <v>68.97587</v>
      </c>
      <c r="S297" s="204">
        <f>ROUND(VLOOKUP($A297,'2017 REG - ORD 758'!$A$9:$U$303,19,FALSE)*(1+$H$2),5)</f>
        <v>71.734899999999996</v>
      </c>
      <c r="T297" s="204">
        <f>ROUND(VLOOKUP($A297,'2017 REG - ORD 758'!$A$9:$U$303,20,FALSE)*(1+$H$2),5)</f>
        <v>74.604299999999995</v>
      </c>
      <c r="U297" s="204">
        <f>ROUND(VLOOKUP($A297,'2017 REG - ORD 758'!$A$9:$U$303,21,FALSE)*(1+$H$2),5)</f>
        <v>77.588470000000001</v>
      </c>
      <c r="V297" s="130"/>
      <c r="W297" s="130">
        <f>(Q297/P297)-1</f>
        <v>0.04</v>
      </c>
      <c r="X297" s="130">
        <f t="shared" ref="X297:AA297" si="439">(R297/Q297)-1</f>
        <v>0.04</v>
      </c>
      <c r="Y297" s="130">
        <f t="shared" si="439"/>
        <v>0.04</v>
      </c>
      <c r="Z297" s="130">
        <f t="shared" si="439"/>
        <v>0.04</v>
      </c>
      <c r="AA297" s="130">
        <f t="shared" si="439"/>
        <v>0.04</v>
      </c>
    </row>
    <row r="298" spans="1:27" s="4" customFormat="1" ht="13.5" customHeight="1" x14ac:dyDescent="0.2">
      <c r="A298" s="33" t="s">
        <v>141</v>
      </c>
      <c r="B298" s="167" t="s">
        <v>102</v>
      </c>
      <c r="C298" s="29" t="s">
        <v>77</v>
      </c>
      <c r="D298" s="188">
        <f t="shared" si="437"/>
        <v>132646</v>
      </c>
      <c r="E298" s="188">
        <f t="shared" si="437"/>
        <v>137952</v>
      </c>
      <c r="F298" s="188">
        <f t="shared" si="437"/>
        <v>143470</v>
      </c>
      <c r="G298" s="188">
        <f t="shared" si="437"/>
        <v>149209</v>
      </c>
      <c r="H298" s="188">
        <f t="shared" si="437"/>
        <v>155177</v>
      </c>
      <c r="I298" s="188">
        <f>U298</f>
        <v>161384</v>
      </c>
      <c r="J298" s="130">
        <f>(D297/D290)-1</f>
        <v>2.4912E-2</v>
      </c>
      <c r="K298" s="130">
        <f>(E297/E290)-1</f>
        <v>2.4879999999999999E-2</v>
      </c>
      <c r="L298" s="130">
        <f t="shared" ref="L298:O298" si="440">(F297/F290)-1</f>
        <v>2.5114999999999998E-2</v>
      </c>
      <c r="M298" s="130">
        <f t="shared" si="440"/>
        <v>2.4861000000000001E-2</v>
      </c>
      <c r="N298" s="130">
        <f t="shared" si="440"/>
        <v>2.5007000000000001E-2</v>
      </c>
      <c r="O298" s="130">
        <f t="shared" si="440"/>
        <v>2.4967E-2</v>
      </c>
      <c r="P298" s="131">
        <f t="shared" ref="P298:T298" si="441">ROUND((P297*2080),5)</f>
        <v>132645.864</v>
      </c>
      <c r="Q298" s="132">
        <f t="shared" si="441"/>
        <v>137951.71520000001</v>
      </c>
      <c r="R298" s="132">
        <f t="shared" si="441"/>
        <v>143469.80960000001</v>
      </c>
      <c r="S298" s="132">
        <f t="shared" si="441"/>
        <v>149208.592</v>
      </c>
      <c r="T298" s="132">
        <f t="shared" si="441"/>
        <v>155176.94399999999</v>
      </c>
      <c r="U298" s="132">
        <f>ROUND((U297*2080),5)</f>
        <v>161384.01759999999</v>
      </c>
      <c r="V298" s="130">
        <f>(P297/P290)-1</f>
        <v>2.5000000000000001E-2</v>
      </c>
      <c r="W298" s="130">
        <f>(Q297/Q290)-1</f>
        <v>2.5000000000000001E-2</v>
      </c>
      <c r="X298" s="130">
        <f t="shared" ref="X298:AA298" si="442">(R297/R290)-1</f>
        <v>2.5000000000000001E-2</v>
      </c>
      <c r="Y298" s="130">
        <f t="shared" si="442"/>
        <v>2.5000000000000001E-2</v>
      </c>
      <c r="Z298" s="130">
        <f t="shared" si="442"/>
        <v>2.5000000000000001E-2</v>
      </c>
      <c r="AA298" s="130">
        <f t="shared" si="442"/>
        <v>2.5000000000000001E-2</v>
      </c>
    </row>
    <row r="299" spans="1:27" s="4" customFormat="1" ht="13.5" customHeight="1" x14ac:dyDescent="0.2">
      <c r="A299" s="33"/>
      <c r="B299" s="167" t="s">
        <v>140</v>
      </c>
      <c r="C299" s="29" t="s">
        <v>77</v>
      </c>
      <c r="D299" s="194"/>
      <c r="E299" s="195"/>
      <c r="F299" s="195"/>
      <c r="G299" s="195"/>
      <c r="H299" s="195"/>
      <c r="I299" s="195"/>
      <c r="J299" s="136"/>
      <c r="K299" s="136"/>
      <c r="L299" s="136"/>
      <c r="M299" s="136"/>
      <c r="N299" s="136"/>
      <c r="O299" s="136"/>
      <c r="P299" s="131"/>
      <c r="Q299" s="132"/>
      <c r="R299" s="132"/>
      <c r="S299" s="132"/>
      <c r="T299" s="132"/>
      <c r="U299" s="132"/>
      <c r="V299" s="136"/>
      <c r="W299" s="136"/>
      <c r="X299" s="136"/>
      <c r="Y299" s="136"/>
      <c r="Z299" s="136"/>
      <c r="AA299" s="136"/>
    </row>
    <row r="300" spans="1:27" s="4" customFormat="1" ht="13.5" customHeight="1" x14ac:dyDescent="0.2">
      <c r="A300" s="33"/>
      <c r="B300" s="167" t="s">
        <v>103</v>
      </c>
      <c r="C300" s="29" t="s">
        <v>77</v>
      </c>
      <c r="D300" s="194"/>
      <c r="E300" s="195"/>
      <c r="F300" s="195"/>
      <c r="G300" s="195"/>
      <c r="H300" s="195"/>
      <c r="I300" s="195"/>
      <c r="J300" s="136"/>
      <c r="K300" s="136"/>
      <c r="L300" s="136"/>
      <c r="M300" s="136"/>
      <c r="N300" s="136"/>
      <c r="O300" s="136"/>
      <c r="P300" s="131"/>
      <c r="Q300" s="132"/>
      <c r="R300" s="132"/>
      <c r="S300" s="132"/>
      <c r="T300" s="132"/>
      <c r="U300" s="132"/>
      <c r="V300" s="136"/>
      <c r="W300" s="136"/>
      <c r="X300" s="136"/>
      <c r="Y300" s="136"/>
      <c r="Z300" s="136"/>
      <c r="AA300" s="136"/>
    </row>
    <row r="301" spans="1:27" s="4" customFormat="1" ht="13.5" customHeight="1" thickBot="1" x14ac:dyDescent="0.25">
      <c r="A301" s="81"/>
      <c r="B301" s="168"/>
      <c r="C301" s="39"/>
      <c r="D301" s="197"/>
      <c r="E301" s="198"/>
      <c r="F301" s="198"/>
      <c r="G301" s="198"/>
      <c r="H301" s="198"/>
      <c r="I301" s="198"/>
      <c r="J301" s="140"/>
      <c r="K301" s="140"/>
      <c r="L301" s="140"/>
      <c r="M301" s="140"/>
      <c r="N301" s="140"/>
      <c r="O301" s="140"/>
      <c r="P301" s="141"/>
      <c r="Q301" s="142"/>
      <c r="R301" s="142"/>
      <c r="S301" s="142"/>
      <c r="T301" s="142"/>
      <c r="U301" s="142"/>
      <c r="V301" s="140"/>
      <c r="W301" s="140"/>
      <c r="X301" s="140"/>
      <c r="Y301" s="140"/>
      <c r="Z301" s="140"/>
      <c r="AA301" s="140"/>
    </row>
    <row r="302" spans="1:27" s="4" customFormat="1" ht="13.5" customHeight="1" x14ac:dyDescent="0.2">
      <c r="A302" s="79">
        <v>76</v>
      </c>
      <c r="B302" s="166" t="s">
        <v>100</v>
      </c>
      <c r="C302" s="45" t="s">
        <v>77</v>
      </c>
      <c r="D302" s="187">
        <f t="shared" ref="D302:H303" si="443">P302</f>
        <v>65.37</v>
      </c>
      <c r="E302" s="187">
        <f t="shared" si="443"/>
        <v>67.98</v>
      </c>
      <c r="F302" s="187">
        <f t="shared" si="443"/>
        <v>70.7</v>
      </c>
      <c r="G302" s="187">
        <f t="shared" si="443"/>
        <v>73.53</v>
      </c>
      <c r="H302" s="187">
        <f t="shared" si="443"/>
        <v>76.47</v>
      </c>
      <c r="I302" s="187">
        <f>U302</f>
        <v>79.53</v>
      </c>
      <c r="J302" s="130"/>
      <c r="K302" s="130">
        <f>(E302/D302)-1</f>
        <v>3.9926999999999997E-2</v>
      </c>
      <c r="L302" s="130">
        <f t="shared" ref="L302:O302" si="444">(F302/E302)-1</f>
        <v>4.0011999999999999E-2</v>
      </c>
      <c r="M302" s="130">
        <f t="shared" si="444"/>
        <v>4.0028000000000001E-2</v>
      </c>
      <c r="N302" s="130">
        <f t="shared" si="444"/>
        <v>3.9983999999999999E-2</v>
      </c>
      <c r="O302" s="130">
        <f t="shared" si="444"/>
        <v>4.0016000000000003E-2</v>
      </c>
      <c r="P302" s="204">
        <f>ROUND(VLOOKUP($A302,'2017 REG - ORD 758'!$A$9:$U$303,16,FALSE)*(1+$H$2),5)</f>
        <v>65.366349999999997</v>
      </c>
      <c r="Q302" s="204">
        <f>ROUND(VLOOKUP($A302,'2017 REG - ORD 758'!$A$9:$U$303,17,FALSE)*(1+$H$2),5)</f>
        <v>67.981009999999998</v>
      </c>
      <c r="R302" s="204">
        <f>ROUND(VLOOKUP($A302,'2017 REG - ORD 758'!$A$9:$U$303,18,FALSE)*(1+$H$2),5)</f>
        <v>70.70026</v>
      </c>
      <c r="S302" s="204">
        <f>ROUND(VLOOKUP($A302,'2017 REG - ORD 758'!$A$9:$U$303,19,FALSE)*(1+$H$2),5)</f>
        <v>73.528270000000006</v>
      </c>
      <c r="T302" s="204">
        <f>ROUND(VLOOKUP($A302,'2017 REG - ORD 758'!$A$9:$U$303,20,FALSE)*(1+$H$2),5)</f>
        <v>76.469399999999993</v>
      </c>
      <c r="U302" s="204">
        <f>ROUND(VLOOKUP($A302,'2017 REG - ORD 758'!$A$9:$U$303,21,FALSE)*(1+$H$2),5)</f>
        <v>79.528189999999995</v>
      </c>
      <c r="V302" s="130"/>
      <c r="W302" s="130">
        <f>(Q302/P302)-1</f>
        <v>0.04</v>
      </c>
      <c r="X302" s="130">
        <f t="shared" ref="X302:AA302" si="445">(R302/Q302)-1</f>
        <v>0.04</v>
      </c>
      <c r="Y302" s="130">
        <f t="shared" si="445"/>
        <v>0.04</v>
      </c>
      <c r="Z302" s="130">
        <f t="shared" si="445"/>
        <v>0.04</v>
      </c>
      <c r="AA302" s="130">
        <f t="shared" si="445"/>
        <v>0.04</v>
      </c>
    </row>
    <row r="303" spans="1:27" s="4" customFormat="1" ht="13.5" customHeight="1" x14ac:dyDescent="0.2">
      <c r="A303" s="33" t="s">
        <v>141</v>
      </c>
      <c r="B303" s="167" t="s">
        <v>104</v>
      </c>
      <c r="C303" s="29" t="s">
        <v>77</v>
      </c>
      <c r="D303" s="188">
        <f t="shared" si="443"/>
        <v>135962</v>
      </c>
      <c r="E303" s="188">
        <f t="shared" si="443"/>
        <v>141401</v>
      </c>
      <c r="F303" s="188">
        <f t="shared" si="443"/>
        <v>147057</v>
      </c>
      <c r="G303" s="188">
        <f t="shared" si="443"/>
        <v>152939</v>
      </c>
      <c r="H303" s="188">
        <f t="shared" si="443"/>
        <v>159056</v>
      </c>
      <c r="I303" s="188">
        <f>U303</f>
        <v>165419</v>
      </c>
      <c r="J303" s="130">
        <f>(D302/D297)-1</f>
        <v>2.5090000000000001E-2</v>
      </c>
      <c r="K303" s="130">
        <f>(E302/E297)-1</f>
        <v>2.503E-2</v>
      </c>
      <c r="L303" s="130">
        <f t="shared" ref="L303:O303" si="446">(F302/F297)-1</f>
        <v>2.4934999999999999E-2</v>
      </c>
      <c r="M303" s="130">
        <f t="shared" si="446"/>
        <v>2.5094000000000002E-2</v>
      </c>
      <c r="N303" s="130">
        <f t="shared" si="446"/>
        <v>2.5066999999999999E-2</v>
      </c>
      <c r="O303" s="130">
        <f t="shared" si="446"/>
        <v>2.5003000000000001E-2</v>
      </c>
      <c r="P303" s="131">
        <f t="shared" ref="P303:T303" si="447">ROUND((P302*2080),5)</f>
        <v>135962.008</v>
      </c>
      <c r="Q303" s="132">
        <f t="shared" si="447"/>
        <v>141400.50080000001</v>
      </c>
      <c r="R303" s="132">
        <f t="shared" si="447"/>
        <v>147056.54079999999</v>
      </c>
      <c r="S303" s="132">
        <f t="shared" si="447"/>
        <v>152938.80160000001</v>
      </c>
      <c r="T303" s="132">
        <f t="shared" si="447"/>
        <v>159056.35200000001</v>
      </c>
      <c r="U303" s="132">
        <f>ROUND((U302*2080),5)</f>
        <v>165418.63519999999</v>
      </c>
      <c r="V303" s="130">
        <f>(P302/P297)-1</f>
        <v>2.5000000000000001E-2</v>
      </c>
      <c r="W303" s="130">
        <f>(Q302/Q297)-1</f>
        <v>2.5000000000000001E-2</v>
      </c>
      <c r="X303" s="130">
        <f t="shared" ref="X303:AA303" si="448">(R302/R297)-1</f>
        <v>2.5000000000000001E-2</v>
      </c>
      <c r="Y303" s="130">
        <f t="shared" si="448"/>
        <v>2.5000000000000001E-2</v>
      </c>
      <c r="Z303" s="130">
        <f t="shared" si="448"/>
        <v>2.5000000000000001E-2</v>
      </c>
      <c r="AA303" s="130">
        <f t="shared" si="448"/>
        <v>2.5000000000000001E-2</v>
      </c>
    </row>
    <row r="304" spans="1:27" s="4" customFormat="1" ht="13.5" customHeight="1" thickBot="1" x14ac:dyDescent="0.25">
      <c r="A304" s="81" t="s">
        <v>141</v>
      </c>
      <c r="B304" s="176"/>
      <c r="C304" s="84"/>
      <c r="D304" s="199"/>
      <c r="E304" s="199"/>
      <c r="F304" s="199"/>
      <c r="G304" s="199"/>
      <c r="H304" s="199"/>
      <c r="I304" s="199"/>
      <c r="J304" s="143"/>
      <c r="K304" s="143"/>
      <c r="L304" s="143"/>
      <c r="M304" s="143"/>
      <c r="N304" s="143"/>
      <c r="O304" s="143"/>
      <c r="P304" s="144"/>
      <c r="Q304" s="144"/>
      <c r="R304" s="144"/>
      <c r="S304" s="144"/>
      <c r="T304" s="144"/>
      <c r="U304" s="144"/>
      <c r="V304" s="143"/>
      <c r="W304" s="143"/>
      <c r="X304" s="143"/>
      <c r="Y304" s="143"/>
      <c r="Z304" s="143"/>
      <c r="AA304" s="143"/>
    </row>
  </sheetData>
  <autoFilter ref="A7:P7" xr:uid="{00000000-0009-0000-0000-000004000000}"/>
  <mergeCells count="40">
    <mergeCell ref="D30:D32"/>
    <mergeCell ref="E30:E32"/>
    <mergeCell ref="D33:D35"/>
    <mergeCell ref="D36:D38"/>
    <mergeCell ref="D24:D26"/>
    <mergeCell ref="E24:E26"/>
    <mergeCell ref="F24:F26"/>
    <mergeCell ref="D27:D29"/>
    <mergeCell ref="E27:E29"/>
    <mergeCell ref="F27:F29"/>
    <mergeCell ref="F18:F20"/>
    <mergeCell ref="D21:D23"/>
    <mergeCell ref="H18:H20"/>
    <mergeCell ref="E21:E23"/>
    <mergeCell ref="F21:F23"/>
    <mergeCell ref="G21:G23"/>
    <mergeCell ref="E18:E20"/>
    <mergeCell ref="W5:AB5"/>
    <mergeCell ref="D9:D11"/>
    <mergeCell ref="E9:E11"/>
    <mergeCell ref="F9:F11"/>
    <mergeCell ref="G9:G11"/>
    <mergeCell ref="H9:H11"/>
    <mergeCell ref="I9:I11"/>
    <mergeCell ref="A1:B1"/>
    <mergeCell ref="A5:J5"/>
    <mergeCell ref="Q5:V5"/>
    <mergeCell ref="D18:D20"/>
    <mergeCell ref="D12:D14"/>
    <mergeCell ref="E12:E14"/>
    <mergeCell ref="F12:F14"/>
    <mergeCell ref="D15:D17"/>
    <mergeCell ref="E15:E17"/>
    <mergeCell ref="F15:F17"/>
    <mergeCell ref="G12:G14"/>
    <mergeCell ref="H12:H14"/>
    <mergeCell ref="I12:I14"/>
    <mergeCell ref="G15:G17"/>
    <mergeCell ref="H15:H17"/>
    <mergeCell ref="G18:G20"/>
  </mergeCells>
  <printOptions horizontalCentered="1"/>
  <pageMargins left="0" right="0" top="0.75" bottom="0.53" header="0.3" footer="0.3"/>
  <pageSetup scale="70" fitToHeight="7" orientation="portrait" r:id="rId1"/>
  <rowBreaks count="4" manualBreakCount="4">
    <brk id="71" max="8" man="1"/>
    <brk id="136" max="8" man="1"/>
    <brk id="202" max="8" man="1"/>
    <brk id="26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37</vt:i4>
      </vt:variant>
    </vt:vector>
  </HeadingPairs>
  <TitlesOfParts>
    <vt:vector size="59" baseType="lpstr">
      <vt:lpstr>2022 REG</vt:lpstr>
      <vt:lpstr>2022 Extra Help</vt:lpstr>
      <vt:lpstr>2021 REG</vt:lpstr>
      <vt:lpstr>2021 Extra Help</vt:lpstr>
      <vt:lpstr>2020 REG - ORD 841</vt:lpstr>
      <vt:lpstr>2020 Extra Help - ORD 841</vt:lpstr>
      <vt:lpstr>2019 REG - ORD 841</vt:lpstr>
      <vt:lpstr>2019 Extra Help - ORD 841</vt:lpstr>
      <vt:lpstr>2018 REG - ORD 812</vt:lpstr>
      <vt:lpstr>2018 Extra Help - ORD 806</vt:lpstr>
      <vt:lpstr>2017 REG - ORD 758</vt:lpstr>
      <vt:lpstr>2016 REG - ORD 728</vt:lpstr>
      <vt:lpstr>2016 Extra Help - ORD 728</vt:lpstr>
      <vt:lpstr>2015</vt:lpstr>
      <vt:lpstr>2014 (Amend. 1-6-14 &amp; 4-28-14)</vt:lpstr>
      <vt:lpstr>2014 (S)</vt:lpstr>
      <vt:lpstr>2014</vt:lpstr>
      <vt:lpstr>2013</vt:lpstr>
      <vt:lpstr>2012</vt:lpstr>
      <vt:lpstr>2011</vt:lpstr>
      <vt:lpstr>Sheet2</vt:lpstr>
      <vt:lpstr>Sheet3</vt:lpstr>
      <vt:lpstr>'2012'!Print_Area</vt:lpstr>
      <vt:lpstr>'2013'!Print_Area</vt:lpstr>
      <vt:lpstr>'2014'!Print_Area</vt:lpstr>
      <vt:lpstr>'2014 (Amend. 1-6-14 &amp; 4-28-14)'!Print_Area</vt:lpstr>
      <vt:lpstr>'2014 (S)'!Print_Area</vt:lpstr>
      <vt:lpstr>'2015'!Print_Area</vt:lpstr>
      <vt:lpstr>'2016 Extra Help - ORD 728'!Print_Area</vt:lpstr>
      <vt:lpstr>'2016 REG - ORD 728'!Print_Area</vt:lpstr>
      <vt:lpstr>'2017 REG - ORD 758'!Print_Area</vt:lpstr>
      <vt:lpstr>'2018 Extra Help - ORD 806'!Print_Area</vt:lpstr>
      <vt:lpstr>'2018 REG - ORD 812'!Print_Area</vt:lpstr>
      <vt:lpstr>'2019 Extra Help - ORD 841'!Print_Area</vt:lpstr>
      <vt:lpstr>'2019 REG - ORD 841'!Print_Area</vt:lpstr>
      <vt:lpstr>'2020 Extra Help - ORD 841'!Print_Area</vt:lpstr>
      <vt:lpstr>'2020 REG - ORD 841'!Print_Area</vt:lpstr>
      <vt:lpstr>'2021 Extra Help'!Print_Area</vt:lpstr>
      <vt:lpstr>'2021 REG'!Print_Area</vt:lpstr>
      <vt:lpstr>'2022 Extra Help'!Print_Area</vt:lpstr>
      <vt:lpstr>'2022 REG'!Print_Area</vt:lpstr>
      <vt:lpstr>'2012'!Print_Titles</vt:lpstr>
      <vt:lpstr>'2013'!Print_Titles</vt:lpstr>
      <vt:lpstr>'2014'!Print_Titles</vt:lpstr>
      <vt:lpstr>'2014 (Amend. 1-6-14 &amp; 4-28-14)'!Print_Titles</vt:lpstr>
      <vt:lpstr>'2014 (S)'!Print_Titles</vt:lpstr>
      <vt:lpstr>'2015'!Print_Titles</vt:lpstr>
      <vt:lpstr>'2016 REG - ORD 728'!Print_Titles</vt:lpstr>
      <vt:lpstr>'2017 REG - ORD 758'!Print_Titles</vt:lpstr>
      <vt:lpstr>'2018 Extra Help - ORD 806'!Print_Titles</vt:lpstr>
      <vt:lpstr>'2018 REG - ORD 812'!Print_Titles</vt:lpstr>
      <vt:lpstr>'2019 Extra Help - ORD 841'!Print_Titles</vt:lpstr>
      <vt:lpstr>'2019 REG - ORD 841'!Print_Titles</vt:lpstr>
      <vt:lpstr>'2020 Extra Help - ORD 841'!Print_Titles</vt:lpstr>
      <vt:lpstr>'2020 REG - ORD 841'!Print_Titles</vt:lpstr>
      <vt:lpstr>'2021 Extra Help'!Print_Titles</vt:lpstr>
      <vt:lpstr>'2021 REG'!Print_Titles</vt:lpstr>
      <vt:lpstr>'2022 Extra Help'!Print_Titles</vt:lpstr>
      <vt:lpstr>'2022 REG'!Print_Titles</vt:lpstr>
    </vt:vector>
  </TitlesOfParts>
  <Company>City of Shoreline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ghill</dc:creator>
  <cp:lastModifiedBy>Donald Moritz</cp:lastModifiedBy>
  <cp:lastPrinted>2020-12-29T21:38:31Z</cp:lastPrinted>
  <dcterms:created xsi:type="dcterms:W3CDTF">2010-11-18T18:45:28Z</dcterms:created>
  <dcterms:modified xsi:type="dcterms:W3CDTF">2021-04-14T20:40:18Z</dcterms:modified>
</cp:coreProperties>
</file>